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tabRatio="871" activeTab="6"/>
  </bookViews>
  <sheets>
    <sheet name="finite" sheetId="1" r:id="rId1"/>
    <sheet name="finite chart" sheetId="2" r:id="rId2"/>
    <sheet name="continuum" sheetId="3" r:id="rId3"/>
    <sheet name="distribution chart" sheetId="4" r:id="rId4"/>
    <sheet name="price&amp;ouput chart" sheetId="5" r:id="rId5"/>
    <sheet name="output&amp;value chart" sheetId="6" r:id="rId6"/>
    <sheet name="trade" sheetId="7" r:id="rId7"/>
    <sheet name="distribution chart (trade)" sheetId="8" r:id="rId8"/>
    <sheet name="ouput chart (trade)" sheetId="9" r:id="rId9"/>
    <sheet name="value chart (trade)" sheetId="10" r:id="rId10"/>
  </sheets>
  <definedNames/>
  <calcPr fullCalcOnLoad="1"/>
</workbook>
</file>

<file path=xl/sharedStrings.xml><?xml version="1.0" encoding="utf-8"?>
<sst xmlns="http://schemas.openxmlformats.org/spreadsheetml/2006/main" count="111" uniqueCount="77">
  <si>
    <t>f=</t>
  </si>
  <si>
    <t>rho=</t>
  </si>
  <si>
    <t>l=</t>
  </si>
  <si>
    <t>mu=</t>
  </si>
  <si>
    <t>x1=</t>
  </si>
  <si>
    <t>x2=</t>
  </si>
  <si>
    <t>x3=</t>
  </si>
  <si>
    <t>n1=</t>
  </si>
  <si>
    <t>n2=</t>
  </si>
  <si>
    <t>n3=</t>
  </si>
  <si>
    <t>p0=</t>
  </si>
  <si>
    <t>w=</t>
  </si>
  <si>
    <t>cases</t>
  </si>
  <si>
    <t>pi=</t>
  </si>
  <si>
    <t>p1=</t>
  </si>
  <si>
    <t>p2=</t>
  </si>
  <si>
    <t>p3=</t>
  </si>
  <si>
    <t>c3=y3=</t>
  </si>
  <si>
    <t>l3=</t>
  </si>
  <si>
    <t>c0=y0=l0=</t>
  </si>
  <si>
    <t>l2=</t>
  </si>
  <si>
    <t>l1=</t>
  </si>
  <si>
    <t>l0+n3*l3+n2*l2+n1*l1=</t>
  </si>
  <si>
    <t>pi3=</t>
  </si>
  <si>
    <t>pi2=</t>
  </si>
  <si>
    <t>pi1=</t>
  </si>
  <si>
    <t>p0c0+n3*p3*c3+n2*p2*c2+n1*p1*c1=</t>
  </si>
  <si>
    <t>wl+pi</t>
  </si>
  <si>
    <t>n3*pi3+n2*pi2+n1*pi1=</t>
  </si>
  <si>
    <t>P=</t>
  </si>
  <si>
    <t>c2=y2=</t>
  </si>
  <si>
    <t>c1=y1=</t>
  </si>
  <si>
    <t>rho/(1-rho)=</t>
  </si>
  <si>
    <t>gamma=</t>
  </si>
  <si>
    <t>average x of potential firms</t>
  </si>
  <si>
    <t>average x of equilibrium number of firms</t>
  </si>
  <si>
    <t>ni</t>
  </si>
  <si>
    <t>xi</t>
  </si>
  <si>
    <t>n=</t>
  </si>
  <si>
    <t>x=</t>
  </si>
  <si>
    <t>x^-gamma=</t>
  </si>
  <si>
    <t>P^(-rho/(1-rho))=</t>
  </si>
  <si>
    <t>p(1)=</t>
  </si>
  <si>
    <t>c(1)=</t>
  </si>
  <si>
    <t>p(1)c(1)-c(1)-f=</t>
  </si>
  <si>
    <t>dF(x)</t>
  </si>
  <si>
    <t>x</t>
  </si>
  <si>
    <t>p(x)</t>
  </si>
  <si>
    <t>n*x^-gamma=</t>
  </si>
  <si>
    <t>p(x)=</t>
  </si>
  <si>
    <t>c(x)=</t>
  </si>
  <si>
    <t>p(x)c(x)-c(x)/x-f=</t>
  </si>
  <si>
    <t>p(x)y(x)</t>
  </si>
  <si>
    <t>y(x)</t>
  </si>
  <si>
    <t>p(x)y(x)dF(x)</t>
  </si>
  <si>
    <t>y(x)dF(x)</t>
  </si>
  <si>
    <t>fe=</t>
  </si>
  <si>
    <t>tau=</t>
  </si>
  <si>
    <t>fd=</t>
  </si>
  <si>
    <t>xd^-gamma=</t>
  </si>
  <si>
    <t>n*xd^-gamma=</t>
  </si>
  <si>
    <t>xd=</t>
  </si>
  <si>
    <t>xe=</t>
  </si>
  <si>
    <t>p(xd)=</t>
  </si>
  <si>
    <t>c(xd)=</t>
  </si>
  <si>
    <t>p(xd)c(xd)-c(xd)/xd-fd=</t>
  </si>
  <si>
    <t>ce(xe)=</t>
  </si>
  <si>
    <t>pe(xe)=</t>
  </si>
  <si>
    <t>pe(xe)c(xe)-tau*c(xe)/xe-fe=</t>
  </si>
  <si>
    <t>A=</t>
  </si>
  <si>
    <t>tau*p(x)</t>
  </si>
  <si>
    <t>ye(x)</t>
  </si>
  <si>
    <t>yd(x)</t>
  </si>
  <si>
    <t>yd(x)+ye(x)</t>
  </si>
  <si>
    <t>p(x)yd(x)</t>
  </si>
  <si>
    <t>p(x)ye(x)</t>
  </si>
  <si>
    <t>p(x)*(yd(x)+ye(x))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</si>
</sst>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b/>
      <vertAlign val="subscript"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firms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7"/>
          <c:w val="0.97725"/>
          <c:h val="0.774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finite!$B$41:$B$43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finite!$C$41:$C$43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finite!$B$41:$B$43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4</c:v>
                </c:pt>
              </c:numCache>
            </c:numRef>
          </c:xVal>
          <c:yVal>
            <c:numRef>
              <c:f>finite!$D$41:$D$43</c:f>
              <c:numCache>
                <c:ptCount val="3"/>
                <c:pt idx="0">
                  <c:v>0.75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0"/>
        </c:ser>
        <c:axId val="66004887"/>
        <c:axId val="57173072"/>
      </c:scatterChart>
      <c:valAx>
        <c:axId val="6600488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crossBetween val="midCat"/>
        <c:dispUnits/>
        <c:majorUnit val="1"/>
      </c:valAx>
      <c:valAx>
        <c:axId val="5717307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distribution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continuum!$I$12:$I$203</c:f>
              <c:numCache>
                <c:ptCount val="192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continuum!$J$12:$J$203</c:f>
              <c:numCache>
                <c:ptCount val="192"/>
                <c:pt idx="0">
                  <c:v>3</c:v>
                </c:pt>
                <c:pt idx="1">
                  <c:v>2.082754928468275</c:v>
                </c:pt>
                <c:pt idx="2">
                  <c:v>1.490776293989356</c:v>
                </c:pt>
                <c:pt idx="3">
                  <c:v>1.0949552511088607</c:v>
                </c:pt>
                <c:pt idx="4">
                  <c:v>0.8222098694538259</c:v>
                </c:pt>
                <c:pt idx="5">
                  <c:v>0.6293422627458535</c:v>
                </c:pt>
                <c:pt idx="6">
                  <c:v>0.48985342486157113</c:v>
                </c:pt>
                <c:pt idx="7">
                  <c:v>0.3869565388466753</c:v>
                </c:pt>
                <c:pt idx="8">
                  <c:v>0.3097135610242209</c:v>
                </c:pt>
                <c:pt idx="9">
                  <c:v>0.2508179465802314</c:v>
                </c:pt>
                <c:pt idx="10">
                  <c:v>0.20527978334484018</c:v>
                </c:pt>
                <c:pt idx="11">
                  <c:v>0.16962308741427</c:v>
                </c:pt>
                <c:pt idx="12">
                  <c:v>0.1413828834279492</c:v>
                </c:pt>
                <c:pt idx="13">
                  <c:v>0.11878267214688876</c:v>
                </c:pt>
                <c:pt idx="14">
                  <c:v>0.10052317504588276</c:v>
                </c:pt>
                <c:pt idx="15">
                  <c:v>0.08564128704945813</c:v>
                </c:pt>
                <c:pt idx="16">
                  <c:v>0.07341424307900649</c:v>
                </c:pt>
                <c:pt idx="17">
                  <c:v>0.06329345274258448</c:v>
                </c:pt>
                <c:pt idx="18">
                  <c:v>0.0548581400253388</c:v>
                </c:pt>
                <c:pt idx="19">
                  <c:v>0.047782414788267544</c:v>
                </c:pt>
                <c:pt idx="20">
                  <c:v>0.041811587990012375</c:v>
                </c:pt>
                <c:pt idx="21">
                  <c:v>0.03674493524391807</c:v>
                </c:pt>
                <c:pt idx="22">
                  <c:v>0.03242301572204617</c:v>
                </c:pt>
                <c:pt idx="23">
                  <c:v>0.028718247146570272</c:v>
                </c:pt>
                <c:pt idx="24">
                  <c:v>0.02552783385704595</c:v>
                </c:pt>
                <c:pt idx="25">
                  <c:v>0.022768412935832358</c:v>
                </c:pt>
                <c:pt idx="26">
                  <c:v>0.020371966896498055</c:v>
                </c:pt>
                <c:pt idx="27">
                  <c:v>0.01828267859255685</c:v>
                </c:pt>
                <c:pt idx="28">
                  <c:v>0.016454493072665704</c:v>
                </c:pt>
                <c:pt idx="29">
                  <c:v>0.014849214147880782</c:v>
                </c:pt>
                <c:pt idx="30">
                  <c:v>0.013435008490336638</c:v>
                </c:pt>
                <c:pt idx="31">
                  <c:v>0.01218522258005509</c:v>
                </c:pt>
                <c:pt idx="32">
                  <c:v>0.011077441462065544</c:v>
                </c:pt>
                <c:pt idx="33">
                  <c:v>0.010092735623405605</c:v>
                </c:pt>
                <c:pt idx="34">
                  <c:v>0.009215055126520448</c:v>
                </c:pt>
                <c:pt idx="35">
                  <c:v>0.008430739690942862</c:v>
                </c:pt>
                <c:pt idx="36">
                  <c:v>0.007728120583976677</c:v>
                </c:pt>
                <c:pt idx="37">
                  <c:v>0.0070971955959168755</c:v>
                </c:pt>
                <c:pt idx="38">
                  <c:v>0.006529362491713791</c:v>
                </c:pt>
                <c:pt idx="39">
                  <c:v>0.006017199479590804</c:v>
                </c:pt>
                <c:pt idx="40">
                  <c:v>0.005554283659681381</c:v>
                </c:pt>
                <c:pt idx="41">
                  <c:v>0.005135040290201768</c:v>
                </c:pt>
                <c:pt idx="42">
                  <c:v>0.004754617166864324</c:v>
                </c:pt>
                <c:pt idx="43">
                  <c:v>0.0044087795514807645</c:v>
                </c:pt>
                <c:pt idx="44">
                  <c:v>0.004093821981759113</c:v>
                </c:pt>
                <c:pt idx="45">
                  <c:v>0.0038064940018180506</c:v>
                </c:pt>
                <c:pt idx="46">
                  <c:v>0.0035439374141590504</c:v>
                </c:pt>
                <c:pt idx="47">
                  <c:v>0.0033036331009656337</c:v>
                </c:pt>
                <c:pt idx="48">
                  <c:v>0.0030833558203465757</c:v>
                </c:pt>
                <c:pt idx="49">
                  <c:v>0.002881135670542611</c:v>
                </c:pt>
                <c:pt idx="50">
                  <c:v>0.002695225146917412</c:v>
                </c:pt>
                <c:pt idx="51">
                  <c:v>0.0025240709042201087</c:v>
                </c:pt>
                <c:pt idx="52">
                  <c:v>0.002366289489099544</c:v>
                </c:pt>
                <c:pt idx="53">
                  <c:v>0.0022206464322014115</c:v>
                </c:pt>
                <c:pt idx="54">
                  <c:v>0.00208603819092876</c:v>
                </c:pt>
                <c:pt idx="55">
                  <c:v>0.0019614765174783256</c:v>
                </c:pt>
                <c:pt idx="56">
                  <c:v>0.0018460748955605078</c:v>
                </c:pt>
                <c:pt idx="57">
                  <c:v>0.0017390367460456198</c:v>
                </c:pt>
                <c:pt idx="58">
                  <c:v>0.001639645148873231</c:v>
                </c:pt>
                <c:pt idx="59">
                  <c:v>0.0015472538676983816</c:v>
                </c:pt>
                <c:pt idx="60">
                  <c:v>0.0014612794963640738</c:v>
                </c:pt>
                <c:pt idx="61">
                  <c:v>0.001381194573544938</c:v>
                </c:pt>
                <c:pt idx="62">
                  <c:v>0.0013065215347437215</c:v>
                </c:pt>
                <c:pt idx="63">
                  <c:v>0.0012368273900057473</c:v>
                </c:pt>
                <c:pt idx="64">
                  <c:v>0.0011717190318718148</c:v>
                </c:pt>
                <c:pt idx="65">
                  <c:v>0.0011108390917279293</c:v>
                </c:pt>
                <c:pt idx="66">
                  <c:v>0.001053862274250558</c:v>
                </c:pt>
                <c:pt idx="67">
                  <c:v>0.0010004921094336448</c:v>
                </c:pt>
                <c:pt idx="68">
                  <c:v>0.0009504580700033032</c:v>
                </c:pt>
                <c:pt idx="69">
                  <c:v>0.0009035130091134715</c:v>
                </c:pt>
                <c:pt idx="70">
                  <c:v>0.0008594308792660548</c:v>
                </c:pt>
                <c:pt idx="71">
                  <c:v>0.0008180046985748194</c:v>
                </c:pt>
                <c:pt idx="72">
                  <c:v>0.0007790447349286412</c:v>
                </c:pt>
                <c:pt idx="73">
                  <c:v>0.0007423768824199022</c:v>
                </c:pt>
                <c:pt idx="74">
                  <c:v>0.0007078412076823534</c:v>
                </c:pt>
                <c:pt idx="75">
                  <c:v>0.0006752906466091838</c:v>
                </c:pt>
                <c:pt idx="76">
                  <c:v>0.0006445898343630281</c:v>
                </c:pt>
                <c:pt idx="77">
                  <c:v>0.0006156140537015662</c:v>
                </c:pt>
                <c:pt idx="78">
                  <c:v>0.0005882482884727337</c:v>
                </c:pt>
                <c:pt idx="79">
                  <c:v>0.0005623863707225414</c:v>
                </c:pt>
                <c:pt idx="80">
                  <c:v>0.0005379302112402954</c:v>
                </c:pt>
                <c:pt idx="81">
                  <c:v>0.0005147891045694531</c:v>
                </c:pt>
                <c:pt idx="82">
                  <c:v>0.0004928791005622356</c:v>
                </c:pt>
                <c:pt idx="83">
                  <c:v>0.00047212243547334657</c:v>
                </c:pt>
                <c:pt idx="84">
                  <c:v>0.0004524470163907479</c:v>
                </c:pt>
                <c:pt idx="85">
                  <c:v>0.0004337859535047667</c:v>
                </c:pt>
                <c:pt idx="86">
                  <c:v>0.0004160771353339857</c:v>
                </c:pt>
                <c:pt idx="87">
                  <c:v>0.0003992628425687779</c:v>
                </c:pt>
                <c:pt idx="88">
                  <c:v>0.000383289396670627</c:v>
                </c:pt>
                <c:pt idx="89">
                  <c:v>0.0003681068397859954</c:v>
                </c:pt>
                <c:pt idx="90">
                  <c:v>0.00035366864290459145</c:v>
                </c:pt>
                <c:pt idx="91">
                  <c:v>0.00033993143951979195</c:v>
                </c:pt>
                <c:pt idx="92">
                  <c:v>0.00032685478233900105</c:v>
                </c:pt>
                <c:pt idx="93">
                  <c:v>0.00031440092084864647</c:v>
                </c:pt>
                <c:pt idx="94">
                  <c:v>0.0003025345977663185</c:v>
                </c:pt>
                <c:pt idx="95">
                  <c:v>0.0002912228626148296</c:v>
                </c:pt>
                <c:pt idx="96">
                  <c:v>0.0002804349008327706</c:v>
                </c:pt>
                <c:pt idx="97">
                  <c:v>0.0002701418769961309</c:v>
                </c:pt>
                <c:pt idx="98">
                  <c:v>0.0002603167908681075</c:v>
                </c:pt>
                <c:pt idx="99">
                  <c:v>0.0002509343451213496</c:v>
                </c:pt>
                <c:pt idx="100">
                  <c:v>0.00024197082369041404</c:v>
                </c:pt>
                <c:pt idx="101">
                  <c:v>0.0002334039798136514</c:v>
                </c:pt>
                <c:pt idx="102">
                  <c:v>0.00022521293291453368</c:v>
                </c:pt>
                <c:pt idx="103">
                  <c:v>0.0002173780735537338</c:v>
                </c:pt>
                <c:pt idx="104">
                  <c:v>0.00020988097575616376</c:v>
                </c:pt>
                <c:pt idx="105">
                  <c:v>0.0002027043160826003</c:v>
                </c:pt>
                <c:pt idx="106">
                  <c:v>0.00019583179887428664</c:v>
                </c:pt>
                <c:pt idx="107">
                  <c:v>0.0001892480871517463</c:v>
                </c:pt>
                <c:pt idx="108">
                  <c:v>0.00018293873869659272</c:v>
                </c:pt>
                <c:pt idx="109">
                  <c:v>0.00017689014688796487</c:v>
                </c:pt>
                <c:pt idx="110">
                  <c:v>0.00017108948590383862</c:v>
                </c:pt>
                <c:pt idx="111">
                  <c:v>0.00016552465993232505</c:v>
                </c:pt>
                <c:pt idx="112">
                  <c:v>0.0001601842560695486</c:v>
                </c:pt>
                <c:pt idx="113">
                  <c:v>0.00015505750060915816</c:v>
                </c:pt>
                <c:pt idx="114">
                  <c:v>0.00015013421845427806</c:v>
                </c:pt>
                <c:pt idx="115">
                  <c:v>0.0001454047954060183</c:v>
                </c:pt>
                <c:pt idx="116">
                  <c:v>0.0001408601431038007</c:v>
                </c:pt>
                <c:pt idx="117">
                  <c:v>0.00013649166641191638</c:v>
                </c:pt>
                <c:pt idx="118">
                  <c:v>0.00013229123306413202</c:v>
                </c:pt>
                <c:pt idx="119">
                  <c:v>0.00012825114539396197</c:v>
                </c:pt>
                <c:pt idx="120">
                  <c:v>0.00012436411399258874</c:v>
                </c:pt>
                <c:pt idx="121">
                  <c:v>0.0001206232331494879</c:v>
                </c:pt>
                <c:pt idx="122">
                  <c:v>0.00011702195794270682</c:v>
                </c:pt>
                <c:pt idx="123">
                  <c:v>0.00011355408285659515</c:v>
                </c:pt>
                <c:pt idx="124">
                  <c:v>0.00011021372181466258</c:v>
                </c:pt>
                <c:pt idx="125">
                  <c:v>0.00010699528952426524</c:v>
                </c:pt>
                <c:pt idx="126">
                  <c:v>0.0001038934840380515</c:v>
                </c:pt>
                <c:pt idx="127">
                  <c:v>0.00010090327044462441</c:v>
                </c:pt>
                <c:pt idx="128">
                  <c:v>9.801986560775688E-05</c:v>
                </c:pt>
                <c:pt idx="129">
                  <c:v>9.523872387978715E-05</c:v>
                </c:pt>
                <c:pt idx="130">
                  <c:v>9.255552372058667E-05</c:v>
                </c:pt>
                <c:pt idx="131">
                  <c:v>8.996615515876676E-05</c:v>
                </c:pt>
                <c:pt idx="132">
                  <c:v>8.746670803663244E-05</c:v>
                </c:pt>
                <c:pt idx="133">
                  <c:v>8.505346098482605E-05</c:v>
                </c:pt>
                <c:pt idx="134">
                  <c:v>8.272287107667959E-05</c:v>
                </c:pt>
                <c:pt idx="135">
                  <c:v>8.047156411603186E-05</c:v>
                </c:pt>
                <c:pt idx="136">
                  <c:v>7.829632551570594E-05</c:v>
                </c:pt>
                <c:pt idx="137">
                  <c:v>7.619409172700266E-05</c:v>
                </c:pt>
                <c:pt idx="138">
                  <c:v>7.416194218347171E-05</c:v>
                </c:pt>
                <c:pt idx="139">
                  <c:v>7.219709172490045E-05</c:v>
                </c:pt>
                <c:pt idx="140">
                  <c:v>7.029688346992347E-05</c:v>
                </c:pt>
                <c:pt idx="141">
                  <c:v>6.845878210793045E-05</c:v>
                </c:pt>
                <c:pt idx="142">
                  <c:v>6.668036758304106E-05</c:v>
                </c:pt>
                <c:pt idx="143">
                  <c:v>6.49593291448518E-05</c:v>
                </c:pt>
                <c:pt idx="144">
                  <c:v>6.329345974244079E-05</c:v>
                </c:pt>
                <c:pt idx="145">
                  <c:v>6.168065073976559E-05</c:v>
                </c:pt>
                <c:pt idx="146">
                  <c:v>6.0118886932110854E-05</c:v>
                </c:pt>
                <c:pt idx="147">
                  <c:v>5.860624184465027E-05</c:v>
                </c:pt>
                <c:pt idx="148">
                  <c:v>5.7140873295489524E-05</c:v>
                </c:pt>
                <c:pt idx="149">
                  <c:v>5.572101920676085E-05</c:v>
                </c:pt>
                <c:pt idx="150">
                  <c:v>5.434499364845668E-05</c:v>
                </c:pt>
                <c:pt idx="151">
                  <c:v>5.3011183100722556E-05</c:v>
                </c:pt>
                <c:pt idx="152">
                  <c:v>5.171804292128712E-05</c:v>
                </c:pt>
                <c:pt idx="153">
                  <c:v>5.046409400559622E-05</c:v>
                </c:pt>
                <c:pt idx="154">
                  <c:v>4.924791962804082E-05</c:v>
                </c:pt>
                <c:pt idx="155">
                  <c:v>4.806816245343453E-05</c:v>
                </c:pt>
                <c:pt idx="156">
                  <c:v>4.692352170860523E-05</c:v>
                </c:pt>
                <c:pt idx="157">
                  <c:v>4.581275050462647E-05</c:v>
                </c:pt>
                <c:pt idx="158">
                  <c:v>4.4734653300826416E-05</c:v>
                </c:pt>
                <c:pt idx="159">
                  <c:v>4.368808350228227E-05</c:v>
                </c:pt>
                <c:pt idx="160">
                  <c:v>4.267194118303955E-05</c:v>
                </c:pt>
                <c:pt idx="161">
                  <c:v>4.168517092778727E-05</c:v>
                </c:pt>
                <c:pt idx="162">
                  <c:v>4.0726759785181326E-05</c:v>
                </c:pt>
                <c:pt idx="163">
                  <c:v>3.979573532643538E-05</c:v>
                </c:pt>
                <c:pt idx="164">
                  <c:v>3.8891163803197796E-05</c:v>
                </c:pt>
                <c:pt idx="165">
                  <c:v>3.801214839910449E-05</c:v>
                </c:pt>
                <c:pt idx="166">
                  <c:v>3.715782756974464E-05</c:v>
                </c:pt>
                <c:pt idx="167">
                  <c:v>3.632737346609998E-05</c:v>
                </c:pt>
                <c:pt idx="168">
                  <c:v>3.5519990436819144E-05</c:v>
                </c:pt>
                <c:pt idx="169">
                  <c:v>3.473491360497174E-05</c:v>
                </c:pt>
                <c:pt idx="170">
                  <c:v>3.397140751518913E-05</c:v>
                </c:pt>
                <c:pt idx="171">
                  <c:v>3.3228764847345805E-05</c:v>
                </c:pt>
                <c:pt idx="172">
                  <c:v>3.250630519316399E-05</c:v>
                </c:pt>
                <c:pt idx="173">
                  <c:v>3.18033738923407E-05</c:v>
                </c:pt>
                <c:pt idx="174">
                  <c:v>3.111934092499613E-05</c:v>
                </c:pt>
                <c:pt idx="175">
                  <c:v>3.045359985743201E-05</c:v>
                </c:pt>
                <c:pt idx="176">
                  <c:v>2.980556683836338E-05</c:v>
                </c:pt>
                <c:pt idx="177">
                  <c:v>2.9174679642953403E-05</c:v>
                </c:pt>
                <c:pt idx="178">
                  <c:v>2.8560396762134877E-05</c:v>
                </c:pt>
                <c:pt idx="179">
                  <c:v>2.7962196534847452E-05</c:v>
                </c:pt>
                <c:pt idx="180">
                  <c:v>2.7379576320954823E-05</c:v>
                </c:pt>
                <c:pt idx="181">
                  <c:v>2.6812051712734084E-05</c:v>
                </c:pt>
                <c:pt idx="182">
                  <c:v>2.6259155782949048E-05</c:v>
                </c:pt>
                <c:pt idx="183">
                  <c:v>2.572043836763095E-05</c:v>
                </c:pt>
                <c:pt idx="184">
                  <c:v>2.5195465381795707E-05</c:v>
                </c:pt>
                <c:pt idx="185">
                  <c:v>2.4683818166425703E-05</c:v>
                </c:pt>
                <c:pt idx="186">
                  <c:v>2.4185092865137075E-05</c:v>
                </c:pt>
                <c:pt idx="187">
                  <c:v>2.369889982904037E-05</c:v>
                </c:pt>
                <c:pt idx="188">
                  <c:v>2.3224863048384955E-05</c:v>
                </c:pt>
                <c:pt idx="189">
                  <c:v>2.2762619609654532E-05</c:v>
                </c:pt>
                <c:pt idx="190">
                  <c:v>2.2311819176853734E-05</c:v>
                </c:pt>
                <c:pt idx="191">
                  <c:v>2.1872123495793866E-05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continuum!$R$16:$R$20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</c:numCache>
            </c:numRef>
          </c:yVal>
          <c:smooth val="0"/>
        </c:ser>
        <c:axId val="44795601"/>
        <c:axId val="507226"/>
      </c:scatterChart>
      <c:valAx>
        <c:axId val="4479560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crossBetween val="midCat"/>
        <c:dispUnits/>
        <c:majorUnit val="1"/>
      </c:valAx>
      <c:valAx>
        <c:axId val="50722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and output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continuum!$K$12:$K$230</c:f>
              <c:numCache>
                <c:ptCount val="219"/>
                <c:pt idx="0">
                  <c:v>2</c:v>
                </c:pt>
                <c:pt idx="1">
                  <c:v>1.8256151229982231</c:v>
                </c:pt>
                <c:pt idx="2">
                  <c:v>1.6792014535306499</c:v>
                </c:pt>
                <c:pt idx="3">
                  <c:v>1.5545288080165407</c:v>
                </c:pt>
                <c:pt idx="4">
                  <c:v>1.4470893702387335</c:v>
                </c:pt>
                <c:pt idx="5">
                  <c:v>1.3535409713772495</c:v>
                </c:pt>
                <c:pt idx="6">
                  <c:v>1.2713531961549724</c:v>
                </c:pt>
                <c:pt idx="7">
                  <c:v>1.1985750401410395</c:v>
                </c:pt>
                <c:pt idx="8">
                  <c:v>1.133678048396122</c:v>
                </c:pt>
                <c:pt idx="9">
                  <c:v>1.0754477962880973</c:v>
                </c:pt>
                <c:pt idx="10">
                  <c:v>1.0229071803024654</c:v>
                </c:pt>
                <c:pt idx="11">
                  <c:v>0.9752611470946569</c:v>
                </c:pt>
                <c:pt idx="12">
                  <c:v>0.9318561818726161</c:v>
                </c:pt>
                <c:pt idx="13">
                  <c:v>0.8921501538845663</c:v>
                </c:pt>
                <c:pt idx="14">
                  <c:v>0.8556895560760497</c:v>
                </c:pt>
                <c:pt idx="15">
                  <c:v>0.8220921066644918</c:v>
                </c:pt>
                <c:pt idx="16">
                  <c:v>0.7910332946107198</c:v>
                </c:pt>
                <c:pt idx="17">
                  <c:v>0.7622358639492125</c:v>
                </c:pt>
                <c:pt idx="18">
                  <c:v>0.7354615143632016</c:v>
                </c:pt>
                <c:pt idx="19">
                  <c:v>0.7105042915607388</c:v>
                </c:pt>
                <c:pt idx="20">
                  <c:v>0.6871852792325033</c:v>
                </c:pt>
                <c:pt idx="21">
                  <c:v>0.6653483030649692</c:v>
                </c:pt>
                <c:pt idx="22">
                  <c:v>0.6448564286188821</c:v>
                </c:pt>
                <c:pt idx="23">
                  <c:v>0.6255890870365247</c:v>
                </c:pt>
                <c:pt idx="24">
                  <c:v>0.6074397010772244</c:v>
                </c:pt>
                <c:pt idx="25">
                  <c:v>0.5903137127382861</c:v>
                </c:pt>
                <c:pt idx="26">
                  <c:v>0.5741269353792517</c:v>
                </c:pt>
                <c:pt idx="27">
                  <c:v>0.5588041697252331</c:v>
                </c:pt>
                <c:pt idx="28">
                  <c:v>0.5442780357324957</c:v>
                </c:pt>
                <c:pt idx="29">
                  <c:v>0.5304879820320667</c:v>
                </c:pt>
                <c:pt idx="30">
                  <c:v>0.5173794422352689</c:v>
                </c:pt>
                <c:pt idx="31">
                  <c:v>0.5049031133107045</c:v>
                </c:pt>
                <c:pt idx="32">
                  <c:v>0.4930143359120701</c:v>
                </c:pt>
                <c:pt idx="33">
                  <c:v>0.4816725602391799</c:v>
                </c:pt>
                <c:pt idx="34">
                  <c:v>0.47084088396811874</c:v>
                </c:pt>
                <c:pt idx="35">
                  <c:v>0.46048565115538165</c:v>
                </c:pt>
                <c:pt idx="36">
                  <c:v>0.4505761029309713</c:v>
                </c:pt>
                <c:pt idx="37">
                  <c:v>0.4410840723433966</c:v>
                </c:pt>
                <c:pt idx="38">
                  <c:v>0.43198371698003857</c:v>
                </c:pt>
                <c:pt idx="39">
                  <c:v>0.42325128401755663</c:v>
                </c:pt>
                <c:pt idx="40">
                  <c:v>0.4148649032043057</c:v>
                </c:pt>
                <c:pt idx="41">
                  <c:v>0.40680440397589024</c:v>
                </c:pt>
                <c:pt idx="42">
                  <c:v>0.39905115348419085</c:v>
                </c:pt>
                <c:pt idx="43">
                  <c:v>0.39158791280193145</c:v>
                </c:pt>
                <c:pt idx="44">
                  <c:v>0.3843987089669801</c:v>
                </c:pt>
                <c:pt idx="45">
                  <c:v>0.37746872086745675</c:v>
                </c:pt>
                <c:pt idx="46">
                  <c:v>0.37078417725191615</c:v>
                </c:pt>
                <c:pt idx="47">
                  <c:v>0.36433226538770624</c:v>
                </c:pt>
                <c:pt idx="48">
                  <c:v>0.358101049092688</c:v>
                </c:pt>
                <c:pt idx="49">
                  <c:v>0.3520793950369869</c:v>
                </c:pt>
                <c:pt idx="50">
                  <c:v>0.34625690635742407</c:v>
                </c:pt>
                <c:pt idx="51">
                  <c:v>0.34062386275186657</c:v>
                </c:pt>
                <c:pt idx="52">
                  <c:v>0.3351711663273833</c:v>
                </c:pt>
                <c:pt idx="53">
                  <c:v>0.32989029256762115</c:v>
                </c:pt>
                <c:pt idx="54">
                  <c:v>0.3247732458635546</c:v>
                </c:pt>
                <c:pt idx="55">
                  <c:v>0.3198125191196928</c:v>
                </c:pt>
                <c:pt idx="56">
                  <c:v>0.31500105700654313</c:v>
                </c:pt>
                <c:pt idx="57">
                  <c:v>0.3103322224810311</c:v>
                </c:pt>
                <c:pt idx="58">
                  <c:v>0.3057997662407692</c:v>
                </c:pt>
                <c:pt idx="59">
                  <c:v>0.3013977988165492</c:v>
                </c:pt>
                <c:pt idx="60">
                  <c:v>0.29712076504099044</c:v>
                </c:pt>
                <c:pt idx="61">
                  <c:v>0.2929634206606111</c:v>
                </c:pt>
                <c:pt idx="62">
                  <c:v>0.28892081088428434</c:v>
                </c:pt>
                <c:pt idx="63">
                  <c:v>0.2849882506835813</c:v>
                </c:pt>
                <c:pt idx="64">
                  <c:v>0.281161306680328</c:v>
                </c:pt>
                <c:pt idx="65">
                  <c:v>0.2774357804741537</c:v>
                </c:pt>
                <c:pt idx="66">
                  <c:v>0.27380769327821547</c:v>
                </c:pt>
                <c:pt idx="67">
                  <c:v>0.2702732717448931</c:v>
                </c:pt>
                <c:pt idx="68">
                  <c:v>0.2668289348752987</c:v>
                </c:pt>
                <c:pt idx="69">
                  <c:v>0.26347128191713626</c:v>
                </c:pt>
                <c:pt idx="70">
                  <c:v>0.26019708116493157</c:v>
                </c:pt>
                <c:pt idx="71">
                  <c:v>0.257003259585101</c:v>
                </c:pt>
                <c:pt idx="72">
                  <c:v>0.25388689319584445</c:v>
                </c:pt>
                <c:pt idx="73">
                  <c:v>0.2508451981385623</c:v>
                </c:pt>
                <c:pt idx="74">
                  <c:v>0.2478755223834871</c:v>
                </c:pt>
                <c:pt idx="75">
                  <c:v>0.24497533801758845</c:v>
                </c:pt>
                <c:pt idx="76">
                  <c:v>0.24214223406761393</c:v>
                </c:pt>
                <c:pt idx="77">
                  <c:v>0.23937390981543846</c:v>
                </c:pt>
                <c:pt idx="78">
                  <c:v>0.23666816856677061</c:v>
                </c:pt>
                <c:pt idx="79">
                  <c:v>0.23402291183774374</c:v>
                </c:pt>
                <c:pt idx="80">
                  <c:v>0.23143613392705997</c:v>
                </c:pt>
                <c:pt idx="81">
                  <c:v>0.2289059168441793</c:v>
                </c:pt>
                <c:pt idx="82">
                  <c:v>0.22643042556660234</c:v>
                </c:pt>
                <c:pt idx="83">
                  <c:v>0.22400790360159986</c:v>
                </c:pt>
                <c:pt idx="84">
                  <c:v>0.22163666882982969</c:v>
                </c:pt>
                <c:pt idx="85">
                  <c:v>0.21931510961017317</c:v>
                </c:pt>
                <c:pt idx="86">
                  <c:v>0.2170416811268357</c:v>
                </c:pt>
                <c:pt idx="87">
                  <c:v>0.21481490196131336</c:v>
                </c:pt>
                <c:pt idx="88">
                  <c:v>0.21263335087323898</c:v>
                </c:pt>
                <c:pt idx="89">
                  <c:v>0.21049566377540962</c:v>
                </c:pt>
                <c:pt idx="90">
                  <c:v>0.20840053088946464</c:v>
                </c:pt>
                <c:pt idx="91">
                  <c:v>0.2063466940697531</c:v>
                </c:pt>
                <c:pt idx="92">
                  <c:v>0.20433294428389992</c:v>
                </c:pt>
                <c:pt idx="93">
                  <c:v>0.20235811923947064</c:v>
                </c:pt>
                <c:pt idx="94">
                  <c:v>0.20042110114694436</c:v>
                </c:pt>
                <c:pt idx="95">
                  <c:v>0.1985208146099487</c:v>
                </c:pt>
                <c:pt idx="96">
                  <c:v>0.19665622463438953</c:v>
                </c:pt>
                <c:pt idx="97">
                  <c:v>0.19482633474873107</c:v>
                </c:pt>
                <c:pt idx="98">
                  <c:v>0.19303018522825366</c:v>
                </c:pt>
                <c:pt idx="99">
                  <c:v>0.19126685141663988</c:v>
                </c:pt>
                <c:pt idx="100">
                  <c:v>0.18953544213872214</c:v>
                </c:pt>
                <c:pt idx="101">
                  <c:v>0.18783509819866678</c:v>
                </c:pt>
                <c:pt idx="102">
                  <c:v>0.1861649909582769</c:v>
                </c:pt>
                <c:pt idx="103">
                  <c:v>0.18452432099047214</c:v>
                </c:pt>
                <c:pt idx="104">
                  <c:v>0.18291231680334707</c:v>
                </c:pt>
                <c:pt idx="105">
                  <c:v>0.18132823363053055</c:v>
                </c:pt>
                <c:pt idx="106">
                  <c:v>0.17977135228386043</c:v>
                </c:pt>
                <c:pt idx="107">
                  <c:v>0.17824097806466122</c:v>
                </c:pt>
                <c:pt idx="108">
                  <c:v>0.17673643973016048</c:v>
                </c:pt>
                <c:pt idx="109">
                  <c:v>0.17525708851181523</c:v>
                </c:pt>
                <c:pt idx="110">
                  <c:v>0.17380229718252999</c:v>
                </c:pt>
                <c:pt idx="111">
                  <c:v>0.1723714591699506</c:v>
                </c:pt>
                <c:pt idx="112">
                  <c:v>0.17096398771319946</c:v>
                </c:pt>
                <c:pt idx="113">
                  <c:v>0.16957931506058896</c:v>
                </c:pt>
                <c:pt idx="114">
                  <c:v>0.16821689170600979</c:v>
                </c:pt>
                <c:pt idx="115">
                  <c:v>0.16687618566183487</c:v>
                </c:pt>
                <c:pt idx="116">
                  <c:v>0.16555668176631902</c:v>
                </c:pt>
                <c:pt idx="117">
                  <c:v>0.16425788102359937</c:v>
                </c:pt>
                <c:pt idx="118">
                  <c:v>0.16297929997452024</c:v>
                </c:pt>
                <c:pt idx="119">
                  <c:v>0.16172047009661628</c:v>
                </c:pt>
                <c:pt idx="120">
                  <c:v>0.16048093723168885</c:v>
                </c:pt>
                <c:pt idx="121">
                  <c:v>0.15926026103950705</c:v>
                </c:pt>
                <c:pt idx="122">
                  <c:v>0.15805801447625237</c:v>
                </c:pt>
                <c:pt idx="123">
                  <c:v>0.15687378329640972</c:v>
                </c:pt>
                <c:pt idx="124">
                  <c:v>0.15570716557688388</c:v>
                </c:pt>
                <c:pt idx="125">
                  <c:v>0.15455777126219325</c:v>
                </c:pt>
                <c:pt idx="126">
                  <c:v>0.15342522172965975</c:v>
                </c:pt>
                <c:pt idx="127">
                  <c:v>0.1523091493735762</c:v>
                </c:pt>
                <c:pt idx="128">
                  <c:v>0.15120919720739248</c:v>
                </c:pt>
                <c:pt idx="129">
                  <c:v>0.15012501848301563</c:v>
                </c:pt>
                <c:pt idx="130">
                  <c:v>0.1490562763263713</c:v>
                </c:pt>
                <c:pt idx="131">
                  <c:v>0.14800264338842167</c:v>
                </c:pt>
                <c:pt idx="132">
                  <c:v>0.14696380151088068</c:v>
                </c:pt>
                <c:pt idx="133">
                  <c:v>0.14593944140590936</c:v>
                </c:pt>
                <c:pt idx="134">
                  <c:v>0.14492926234911377</c:v>
                </c:pt>
                <c:pt idx="135">
                  <c:v>0.14393297188520565</c:v>
                </c:pt>
                <c:pt idx="136">
                  <c:v>0.14295028554572045</c:v>
                </c:pt>
                <c:pt idx="137">
                  <c:v>0.1419809265782203</c:v>
                </c:pt>
                <c:pt idx="138">
                  <c:v>0.14102462568644084</c:v>
                </c:pt>
                <c:pt idx="139">
                  <c:v>0.14008112078086882</c:v>
                </c:pt>
                <c:pt idx="140">
                  <c:v>0.1391501567392657</c:v>
                </c:pt>
                <c:pt idx="141">
                  <c:v>0.13823148517667744</c:v>
                </c:pt>
                <c:pt idx="142">
                  <c:v>0.13732486422449464</c:v>
                </c:pt>
                <c:pt idx="143">
                  <c:v>0.1364300583181509</c:v>
                </c:pt>
                <c:pt idx="144">
                  <c:v>0.13554683799306733</c:v>
                </c:pt>
                <c:pt idx="145">
                  <c:v>0.1346749796884722</c:v>
                </c:pt>
                <c:pt idx="146">
                  <c:v>0.13381426555874348</c:v>
                </c:pt>
                <c:pt idx="147">
                  <c:v>0.13296448329193947</c:v>
                </c:pt>
                <c:pt idx="148">
                  <c:v>0.13212542593520069</c:v>
                </c:pt>
                <c:pt idx="149">
                  <c:v>0.13129689172672068</c:v>
                </c:pt>
                <c:pt idx="150">
                  <c:v>0.13047868393399964</c:v>
                </c:pt>
                <c:pt idx="151">
                  <c:v>0.12967061069810829</c:v>
                </c:pt>
                <c:pt idx="152">
                  <c:v>0.12887248488370312</c:v>
                </c:pt>
                <c:pt idx="153">
                  <c:v>0.1280841239345469</c:v>
                </c:pt>
                <c:pt idx="154">
                  <c:v>0.1273053497342995</c:v>
                </c:pt>
                <c:pt idx="155">
                  <c:v>0.12653598847235709</c:v>
                </c:pt>
                <c:pt idx="156">
                  <c:v>0.12577587051452635</c:v>
                </c:pt>
                <c:pt idx="157">
                  <c:v>0.12502483027833253</c:v>
                </c:pt>
                <c:pt idx="158">
                  <c:v>0.12428270611276804</c:v>
                </c:pt>
                <c:pt idx="159">
                  <c:v>0.12354934018229874</c:v>
                </c:pt>
                <c:pt idx="160">
                  <c:v>0.12282457835495288</c:v>
                </c:pt>
                <c:pt idx="161">
                  <c:v>0.12210827009432579</c:v>
                </c:pt>
                <c:pt idx="162">
                  <c:v>0.12140026835534189</c:v>
                </c:pt>
                <c:pt idx="163">
                  <c:v>0.12070042948362172</c:v>
                </c:pt>
                <c:pt idx="164">
                  <c:v>0.12000861311831035</c:v>
                </c:pt>
                <c:pt idx="165">
                  <c:v>0.11932468209822786</c:v>
                </c:pt>
                <c:pt idx="166">
                  <c:v>0.11864850237121104</c:v>
                </c:pt>
                <c:pt idx="167">
                  <c:v>0.11797994290652025</c:v>
                </c:pt>
                <c:pt idx="168">
                  <c:v>0.1173188756101908</c:v>
                </c:pt>
                <c:pt idx="169">
                  <c:v>0.11666517524321454</c:v>
                </c:pt>
                <c:pt idx="170">
                  <c:v>0.11601871934244144</c:v>
                </c:pt>
                <c:pt idx="171">
                  <c:v>0.11537938814409673</c:v>
                </c:pt>
                <c:pt idx="172">
                  <c:v>0.11474706450981265</c:v>
                </c:pt>
                <c:pt idx="173">
                  <c:v>0.11412163385507945</c:v>
                </c:pt>
                <c:pt idx="174">
                  <c:v>0.11350298408002336</c:v>
                </c:pt>
                <c:pt idx="175">
                  <c:v>0.11289100550242413</c:v>
                </c:pt>
                <c:pt idx="176">
                  <c:v>0.11228559079288775</c:v>
                </c:pt>
                <c:pt idx="177">
                  <c:v>0.11168663491209398</c:v>
                </c:pt>
                <c:pt idx="178">
                  <c:v>0.1110940350500416</c:v>
                </c:pt>
                <c:pt idx="179">
                  <c:v>0.11050769056721782</c:v>
                </c:pt>
                <c:pt idx="180">
                  <c:v>0.10992750293762069</c:v>
                </c:pt>
                <c:pt idx="181">
                  <c:v>0.10935337569356696</c:v>
                </c:pt>
                <c:pt idx="182">
                  <c:v>0.10878521437222084</c:v>
                </c:pt>
                <c:pt idx="183">
                  <c:v>0.10822292646378069</c:v>
                </c:pt>
                <c:pt idx="184">
                  <c:v>0.1076664213612645</c:v>
                </c:pt>
                <c:pt idx="185">
                  <c:v>0.10711561031183658</c:v>
                </c:pt>
                <c:pt idx="186">
                  <c:v>0.10657040636962097</c:v>
                </c:pt>
                <c:pt idx="187">
                  <c:v>0.10603072434994823</c:v>
                </c:pt>
                <c:pt idx="188">
                  <c:v>0.10549648078498576</c:v>
                </c:pt>
                <c:pt idx="189">
                  <c:v>0.10496759388070244</c:v>
                </c:pt>
                <c:pt idx="190">
                  <c:v>0.10444398347512164</c:v>
                </c:pt>
                <c:pt idx="191">
                  <c:v>0.10392557099781718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continuum!$L$12:$L$230</c:f>
              <c:numCache>
                <c:ptCount val="219"/>
                <c:pt idx="4">
                  <c:v>2.7641692920044743</c:v>
                </c:pt>
                <c:pt idx="5">
                  <c:v>3.1594576043969123</c:v>
                </c:pt>
                <c:pt idx="6">
                  <c:v>3.58115324956975</c:v>
                </c:pt>
                <c:pt idx="7">
                  <c:v>4.029256227522989</c:v>
                </c:pt>
                <c:pt idx="8">
                  <c:v>4.503766538256629</c:v>
                </c:pt>
                <c:pt idx="9">
                  <c:v>5.004684181770671</c:v>
                </c:pt>
                <c:pt idx="10">
                  <c:v>5.5320091580651125</c:v>
                </c:pt>
                <c:pt idx="11">
                  <c:v>6.085741467139956</c:v>
                </c:pt>
                <c:pt idx="12">
                  <c:v>6.665881108995199</c:v>
                </c:pt>
                <c:pt idx="13">
                  <c:v>7.272428083630846</c:v>
                </c:pt>
                <c:pt idx="14">
                  <c:v>7.905382391046889</c:v>
                </c:pt>
                <c:pt idx="15">
                  <c:v>8.564744031243334</c:v>
                </c:pt>
                <c:pt idx="16">
                  <c:v>9.250513004220185</c:v>
                </c:pt>
                <c:pt idx="17">
                  <c:v>9.962689309977435</c:v>
                </c:pt>
                <c:pt idx="18">
                  <c:v>10.701272948515083</c:v>
                </c:pt>
                <c:pt idx="19">
                  <c:v>11.466263919833132</c:v>
                </c:pt>
                <c:pt idx="20">
                  <c:v>12.257662223931584</c:v>
                </c:pt>
                <c:pt idx="21">
                  <c:v>13.075467860810436</c:v>
                </c:pt>
                <c:pt idx="22">
                  <c:v>13.919680830469689</c:v>
                </c:pt>
                <c:pt idx="23">
                  <c:v>14.790301132909342</c:v>
                </c:pt>
                <c:pt idx="24">
                  <c:v>15.687328768129401</c:v>
                </c:pt>
                <c:pt idx="25">
                  <c:v>16.610763736129854</c:v>
                </c:pt>
                <c:pt idx="26">
                  <c:v>17.560606036910706</c:v>
                </c:pt>
                <c:pt idx="27">
                  <c:v>18.53685567047196</c:v>
                </c:pt>
                <c:pt idx="28">
                  <c:v>19.53951263681363</c:v>
                </c:pt>
                <c:pt idx="29">
                  <c:v>20.568576935935685</c:v>
                </c:pt>
                <c:pt idx="30">
                  <c:v>21.624048567838145</c:v>
                </c:pt>
                <c:pt idx="31">
                  <c:v>22.705927532521006</c:v>
                </c:pt>
                <c:pt idx="32">
                  <c:v>23.814213829984276</c:v>
                </c:pt>
                <c:pt idx="33">
                  <c:v>24.948907460227936</c:v>
                </c:pt>
                <c:pt idx="34">
                  <c:v>26.110008423252008</c:v>
                </c:pt>
                <c:pt idx="35">
                  <c:v>27.297516719056457</c:v>
                </c:pt>
                <c:pt idx="36">
                  <c:v>28.511432347641332</c:v>
                </c:pt>
                <c:pt idx="37">
                  <c:v>29.75175530900659</c:v>
                </c:pt>
                <c:pt idx="38">
                  <c:v>31.01848560315228</c:v>
                </c:pt>
                <c:pt idx="39">
                  <c:v>32.31162323007833</c:v>
                </c:pt>
                <c:pt idx="40">
                  <c:v>33.63116818978481</c:v>
                </c:pt>
                <c:pt idx="41">
                  <c:v>34.97712048227167</c:v>
                </c:pt>
                <c:pt idx="42">
                  <c:v>36.34948010753894</c:v>
                </c:pt>
                <c:pt idx="43">
                  <c:v>37.74824706558662</c:v>
                </c:pt>
                <c:pt idx="44">
                  <c:v>39.173421356414686</c:v>
                </c:pt>
                <c:pt idx="45">
                  <c:v>40.625002980023176</c:v>
                </c:pt>
                <c:pt idx="46">
                  <c:v>42.10299193641203</c:v>
                </c:pt>
                <c:pt idx="47">
                  <c:v>43.607388225581325</c:v>
                </c:pt>
                <c:pt idx="48">
                  <c:v>45.13819184753099</c:v>
                </c:pt>
                <c:pt idx="49">
                  <c:v>46.69540280226106</c:v>
                </c:pt>
                <c:pt idx="50">
                  <c:v>48.27902108977156</c:v>
                </c:pt>
                <c:pt idx="51">
                  <c:v>49.889046710062416</c:v>
                </c:pt>
                <c:pt idx="52">
                  <c:v>51.52547966313372</c:v>
                </c:pt>
                <c:pt idx="53">
                  <c:v>53.188319948985374</c:v>
                </c:pt>
                <c:pt idx="54">
                  <c:v>54.87756756761749</c:v>
                </c:pt>
                <c:pt idx="55">
                  <c:v>56.59322251902996</c:v>
                </c:pt>
                <c:pt idx="56">
                  <c:v>58.33528480322286</c:v>
                </c:pt>
                <c:pt idx="57">
                  <c:v>60.10375442019615</c:v>
                </c:pt>
                <c:pt idx="58">
                  <c:v>61.898631369949804</c:v>
                </c:pt>
                <c:pt idx="59">
                  <c:v>63.71991565248392</c:v>
                </c:pt>
                <c:pt idx="60">
                  <c:v>65.5676072677984</c:v>
                </c:pt>
                <c:pt idx="61">
                  <c:v>67.4417062158933</c:v>
                </c:pt>
                <c:pt idx="62">
                  <c:v>69.34221249676857</c:v>
                </c:pt>
                <c:pt idx="63">
                  <c:v>71.2691261104243</c:v>
                </c:pt>
                <c:pt idx="64">
                  <c:v>73.22244705686035</c:v>
                </c:pt>
                <c:pt idx="65">
                  <c:v>75.20217533607685</c:v>
                </c:pt>
                <c:pt idx="66">
                  <c:v>77.20831094807376</c:v>
                </c:pt>
                <c:pt idx="67">
                  <c:v>79.24085389285102</c:v>
                </c:pt>
                <c:pt idx="68">
                  <c:v>81.29980417040875</c:v>
                </c:pt>
                <c:pt idx="69">
                  <c:v>83.38516178074683</c:v>
                </c:pt>
                <c:pt idx="70">
                  <c:v>85.49692672386534</c:v>
                </c:pt>
                <c:pt idx="71">
                  <c:v>87.63509899976421</c:v>
                </c:pt>
                <c:pt idx="72">
                  <c:v>89.79967860844356</c:v>
                </c:pt>
                <c:pt idx="73">
                  <c:v>91.99066554990324</c:v>
                </c:pt>
                <c:pt idx="74">
                  <c:v>94.20805982414333</c:v>
                </c:pt>
                <c:pt idx="75">
                  <c:v>96.45186143116385</c:v>
                </c:pt>
                <c:pt idx="76">
                  <c:v>98.72207037096473</c:v>
                </c:pt>
                <c:pt idx="77">
                  <c:v>101.01868664354605</c:v>
                </c:pt>
                <c:pt idx="78">
                  <c:v>103.34171024890773</c:v>
                </c:pt>
                <c:pt idx="79">
                  <c:v>105.69114118704988</c:v>
                </c:pt>
                <c:pt idx="80">
                  <c:v>108.06697945797235</c:v>
                </c:pt>
                <c:pt idx="81">
                  <c:v>110.46922506167523</c:v>
                </c:pt>
                <c:pt idx="82">
                  <c:v>112.89787799815858</c:v>
                </c:pt>
                <c:pt idx="83">
                  <c:v>115.35293826742227</c:v>
                </c:pt>
                <c:pt idx="84">
                  <c:v>117.8344058694664</c:v>
                </c:pt>
                <c:pt idx="85">
                  <c:v>120.34228080429087</c:v>
                </c:pt>
                <c:pt idx="86">
                  <c:v>122.87656307189584</c:v>
                </c:pt>
                <c:pt idx="87">
                  <c:v>125.4372526722811</c:v>
                </c:pt>
                <c:pt idx="88">
                  <c:v>128.02434960544687</c:v>
                </c:pt>
                <c:pt idx="89">
                  <c:v>130.63785387139296</c:v>
                </c:pt>
                <c:pt idx="90">
                  <c:v>133.27776547011953</c:v>
                </c:pt>
                <c:pt idx="91">
                  <c:v>135.9440844016264</c:v>
                </c:pt>
                <c:pt idx="92">
                  <c:v>138.6368106659137</c:v>
                </c:pt>
                <c:pt idx="93">
                  <c:v>141.35594426298144</c:v>
                </c:pt>
                <c:pt idx="94">
                  <c:v>144.10148519282956</c:v>
                </c:pt>
                <c:pt idx="95">
                  <c:v>146.8734334554581</c:v>
                </c:pt>
                <c:pt idx="96">
                  <c:v>149.67178905086698</c:v>
                </c:pt>
                <c:pt idx="97">
                  <c:v>152.49655197905633</c:v>
                </c:pt>
                <c:pt idx="98">
                  <c:v>155.34772224002606</c:v>
                </c:pt>
                <c:pt idx="99">
                  <c:v>158.22529983377618</c:v>
                </c:pt>
                <c:pt idx="100">
                  <c:v>161.12928476030672</c:v>
                </c:pt>
                <c:pt idx="101">
                  <c:v>164.0596770196176</c:v>
                </c:pt>
                <c:pt idx="102">
                  <c:v>167.01647661170895</c:v>
                </c:pt>
                <c:pt idx="103">
                  <c:v>169.99968353658068</c:v>
                </c:pt>
                <c:pt idx="104">
                  <c:v>173.0092977942328</c:v>
                </c:pt>
                <c:pt idx="105">
                  <c:v>176.04531938466533</c:v>
                </c:pt>
                <c:pt idx="106">
                  <c:v>179.10774830787832</c:v>
                </c:pt>
                <c:pt idx="107">
                  <c:v>182.1965845638716</c:v>
                </c:pt>
                <c:pt idx="108">
                  <c:v>185.31182815264538</c:v>
                </c:pt>
                <c:pt idx="109">
                  <c:v>188.45347907419946</c:v>
                </c:pt>
                <c:pt idx="110">
                  <c:v>191.621537328534</c:v>
                </c:pt>
                <c:pt idx="111">
                  <c:v>194.81600291564897</c:v>
                </c:pt>
                <c:pt idx="112">
                  <c:v>198.03687583554424</c:v>
                </c:pt>
                <c:pt idx="113">
                  <c:v>201.28415608822002</c:v>
                </c:pt>
                <c:pt idx="114">
                  <c:v>204.5578436736762</c:v>
                </c:pt>
                <c:pt idx="115">
                  <c:v>207.8579385919127</c:v>
                </c:pt>
                <c:pt idx="116">
                  <c:v>211.18444084292966</c:v>
                </c:pt>
                <c:pt idx="117">
                  <c:v>214.53735042672693</c:v>
                </c:pt>
                <c:pt idx="118">
                  <c:v>217.91666734330468</c:v>
                </c:pt>
                <c:pt idx="119">
                  <c:v>221.32239159266285</c:v>
                </c:pt>
                <c:pt idx="120">
                  <c:v>224.75452317480142</c:v>
                </c:pt>
                <c:pt idx="121">
                  <c:v>228.21306208972038</c:v>
                </c:pt>
                <c:pt idx="122">
                  <c:v>231.69800833741974</c:v>
                </c:pt>
                <c:pt idx="123">
                  <c:v>235.20936191789943</c:v>
                </c:pt>
                <c:pt idx="124">
                  <c:v>238.74712283115952</c:v>
                </c:pt>
                <c:pt idx="125">
                  <c:v>242.31129107720017</c:v>
                </c:pt>
                <c:pt idx="126">
                  <c:v>245.9018666560211</c:v>
                </c:pt>
                <c:pt idx="127">
                  <c:v>249.51884956762242</c:v>
                </c:pt>
                <c:pt idx="128">
                  <c:v>253.16223981200415</c:v>
                </c:pt>
                <c:pt idx="129">
                  <c:v>256.8320373891664</c:v>
                </c:pt>
                <c:pt idx="130">
                  <c:v>260.5282422991089</c:v>
                </c:pt>
                <c:pt idx="131">
                  <c:v>264.25085454183187</c:v>
                </c:pt>
                <c:pt idx="132">
                  <c:v>267.99987411733525</c:v>
                </c:pt>
                <c:pt idx="133">
                  <c:v>271.7753010256189</c:v>
                </c:pt>
                <c:pt idx="134">
                  <c:v>275.5771352666831</c:v>
                </c:pt>
                <c:pt idx="135">
                  <c:v>279.40537684052765</c:v>
                </c:pt>
                <c:pt idx="136">
                  <c:v>283.2600257471526</c:v>
                </c:pt>
                <c:pt idx="137">
                  <c:v>287.14108198655794</c:v>
                </c:pt>
                <c:pt idx="138">
                  <c:v>291.0485455587438</c:v>
                </c:pt>
                <c:pt idx="139">
                  <c:v>294.9824164637099</c:v>
                </c:pt>
                <c:pt idx="140">
                  <c:v>298.94269470145656</c:v>
                </c:pt>
                <c:pt idx="141">
                  <c:v>302.9293802719834</c:v>
                </c:pt>
                <c:pt idx="142">
                  <c:v>306.94247317529073</c:v>
                </c:pt>
                <c:pt idx="143">
                  <c:v>310.9819734113786</c:v>
                </c:pt>
                <c:pt idx="144">
                  <c:v>315.0478809802467</c:v>
                </c:pt>
                <c:pt idx="145">
                  <c:v>319.14019588189535</c:v>
                </c:pt>
                <c:pt idx="146">
                  <c:v>323.2589181163242</c:v>
                </c:pt>
                <c:pt idx="147">
                  <c:v>327.40404768353363</c:v>
                </c:pt>
                <c:pt idx="148">
                  <c:v>331.57558458352344</c:v>
                </c:pt>
                <c:pt idx="149">
                  <c:v>335.7735288162936</c:v>
                </c:pt>
                <c:pt idx="150">
                  <c:v>339.9978803818442</c:v>
                </c:pt>
                <c:pt idx="151">
                  <c:v>344.2486392801751</c:v>
                </c:pt>
                <c:pt idx="152">
                  <c:v>348.5258055112866</c:v>
                </c:pt>
                <c:pt idx="153">
                  <c:v>352.8293790751782</c:v>
                </c:pt>
                <c:pt idx="154">
                  <c:v>357.1593599718505</c:v>
                </c:pt>
                <c:pt idx="155">
                  <c:v>361.515748201303</c:v>
                </c:pt>
                <c:pt idx="156">
                  <c:v>365.89854376353605</c:v>
                </c:pt>
                <c:pt idx="157">
                  <c:v>370.3077466585493</c:v>
                </c:pt>
                <c:pt idx="158">
                  <c:v>374.743356886343</c:v>
                </c:pt>
                <c:pt idx="159">
                  <c:v>379.20537444691723</c:v>
                </c:pt>
                <c:pt idx="160">
                  <c:v>383.6937993402719</c:v>
                </c:pt>
                <c:pt idx="161">
                  <c:v>388.208631566407</c:v>
                </c:pt>
                <c:pt idx="162">
                  <c:v>392.7498711253221</c:v>
                </c:pt>
                <c:pt idx="163">
                  <c:v>397.3175180170181</c:v>
                </c:pt>
                <c:pt idx="164">
                  <c:v>401.91157224149424</c:v>
                </c:pt>
                <c:pt idx="165">
                  <c:v>406.5320337987507</c:v>
                </c:pt>
                <c:pt idx="166">
                  <c:v>411.1789026887878</c:v>
                </c:pt>
                <c:pt idx="167">
                  <c:v>415.85217891160517</c:v>
                </c:pt>
                <c:pt idx="168">
                  <c:v>420.55186246720297</c:v>
                </c:pt>
                <c:pt idx="169">
                  <c:v>425.277953355581</c:v>
                </c:pt>
                <c:pt idx="170">
                  <c:v>430.0304515767398</c:v>
                </c:pt>
                <c:pt idx="171">
                  <c:v>434.80935713067873</c:v>
                </c:pt>
                <c:pt idx="172">
                  <c:v>439.6146700173983</c:v>
                </c:pt>
                <c:pt idx="173">
                  <c:v>444.44639023689797</c:v>
                </c:pt>
                <c:pt idx="174">
                  <c:v>449.3045177891781</c:v>
                </c:pt>
                <c:pt idx="175">
                  <c:v>454.1890526742388</c:v>
                </c:pt>
                <c:pt idx="176">
                  <c:v>459.09999489207985</c:v>
                </c:pt>
                <c:pt idx="177">
                  <c:v>464.037344442701</c:v>
                </c:pt>
                <c:pt idx="178">
                  <c:v>469.00110132610286</c:v>
                </c:pt>
                <c:pt idx="179">
                  <c:v>473.9912655422852</c:v>
                </c:pt>
                <c:pt idx="180">
                  <c:v>479.0078370912476</c:v>
                </c:pt>
                <c:pt idx="181">
                  <c:v>484.0508159729906</c:v>
                </c:pt>
                <c:pt idx="182">
                  <c:v>489.1202021875141</c:v>
                </c:pt>
                <c:pt idx="183">
                  <c:v>494.215995734818</c:v>
                </c:pt>
                <c:pt idx="184">
                  <c:v>499.3381966149021</c:v>
                </c:pt>
                <c:pt idx="185">
                  <c:v>504.4868048277668</c:v>
                </c:pt>
                <c:pt idx="186">
                  <c:v>509.66182037341173</c:v>
                </c:pt>
                <c:pt idx="187">
                  <c:v>514.8632432518372</c:v>
                </c:pt>
                <c:pt idx="188">
                  <c:v>520.0910734630429</c:v>
                </c:pt>
                <c:pt idx="189">
                  <c:v>525.3453110070292</c:v>
                </c:pt>
                <c:pt idx="190">
                  <c:v>530.6259558837958</c:v>
                </c:pt>
                <c:pt idx="191">
                  <c:v>535.9330080933428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continuum!$S$16:$S$20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continuum!$I$16:$I$230</c:f>
              <c:numCache>
                <c:ptCount val="215"/>
                <c:pt idx="0">
                  <c:v>1.382084646002237</c:v>
                </c:pt>
                <c:pt idx="1">
                  <c:v>1.4776058075027962</c:v>
                </c:pt>
                <c:pt idx="2">
                  <c:v>1.5731269690033554</c:v>
                </c:pt>
                <c:pt idx="3">
                  <c:v>1.6686481305039145</c:v>
                </c:pt>
                <c:pt idx="4">
                  <c:v>1.7641692920044738</c:v>
                </c:pt>
                <c:pt idx="5">
                  <c:v>1.8596904535050331</c:v>
                </c:pt>
                <c:pt idx="6">
                  <c:v>1.9552116150055923</c:v>
                </c:pt>
                <c:pt idx="7">
                  <c:v>2.0507327765061514</c:v>
                </c:pt>
                <c:pt idx="8">
                  <c:v>2.1462539380067107</c:v>
                </c:pt>
                <c:pt idx="9">
                  <c:v>2.24177509950727</c:v>
                </c:pt>
                <c:pt idx="10">
                  <c:v>2.337296261007829</c:v>
                </c:pt>
                <c:pt idx="11">
                  <c:v>2.4328174225083883</c:v>
                </c:pt>
                <c:pt idx="12">
                  <c:v>2.5283385840089476</c:v>
                </c:pt>
                <c:pt idx="13">
                  <c:v>2.623859745509507</c:v>
                </c:pt>
                <c:pt idx="14">
                  <c:v>2.7193809070100663</c:v>
                </c:pt>
                <c:pt idx="15">
                  <c:v>2.814902068510625</c:v>
                </c:pt>
                <c:pt idx="16">
                  <c:v>2.9104232300111845</c:v>
                </c:pt>
                <c:pt idx="17">
                  <c:v>3.005944391511744</c:v>
                </c:pt>
                <c:pt idx="18">
                  <c:v>3.1014655530123028</c:v>
                </c:pt>
                <c:pt idx="19">
                  <c:v>3.196986714512862</c:v>
                </c:pt>
                <c:pt idx="20">
                  <c:v>3.2925078760134214</c:v>
                </c:pt>
                <c:pt idx="21">
                  <c:v>3.3880290375139808</c:v>
                </c:pt>
                <c:pt idx="22">
                  <c:v>3.4835501990145397</c:v>
                </c:pt>
                <c:pt idx="23">
                  <c:v>3.579071360515099</c:v>
                </c:pt>
                <c:pt idx="24">
                  <c:v>3.6745925220156583</c:v>
                </c:pt>
                <c:pt idx="25">
                  <c:v>3.7701136835162177</c:v>
                </c:pt>
                <c:pt idx="26">
                  <c:v>3.865634845016777</c:v>
                </c:pt>
                <c:pt idx="27">
                  <c:v>3.961156006517336</c:v>
                </c:pt>
                <c:pt idx="28">
                  <c:v>4.056677168017895</c:v>
                </c:pt>
                <c:pt idx="29">
                  <c:v>4.152198329518455</c:v>
                </c:pt>
                <c:pt idx="30">
                  <c:v>4.247719491019014</c:v>
                </c:pt>
                <c:pt idx="31">
                  <c:v>4.343240652519572</c:v>
                </c:pt>
                <c:pt idx="32">
                  <c:v>4.438761814020133</c:v>
                </c:pt>
                <c:pt idx="33">
                  <c:v>4.534282975520691</c:v>
                </c:pt>
                <c:pt idx="34">
                  <c:v>4.629804137021251</c:v>
                </c:pt>
                <c:pt idx="35">
                  <c:v>4.72532529852181</c:v>
                </c:pt>
                <c:pt idx="36">
                  <c:v>4.820846460022369</c:v>
                </c:pt>
                <c:pt idx="37">
                  <c:v>4.916367621522928</c:v>
                </c:pt>
                <c:pt idx="38">
                  <c:v>5.011888783023487</c:v>
                </c:pt>
                <c:pt idx="39">
                  <c:v>5.107409944524047</c:v>
                </c:pt>
                <c:pt idx="40">
                  <c:v>5.2029311060246055</c:v>
                </c:pt>
                <c:pt idx="41">
                  <c:v>5.298452267525166</c:v>
                </c:pt>
                <c:pt idx="42">
                  <c:v>5.393973429025724</c:v>
                </c:pt>
                <c:pt idx="43">
                  <c:v>5.489494590526284</c:v>
                </c:pt>
                <c:pt idx="44">
                  <c:v>5.585015752026843</c:v>
                </c:pt>
                <c:pt idx="45">
                  <c:v>5.680536913527401</c:v>
                </c:pt>
                <c:pt idx="46">
                  <c:v>5.7760580750279615</c:v>
                </c:pt>
                <c:pt idx="47">
                  <c:v>5.87157923652852</c:v>
                </c:pt>
                <c:pt idx="48">
                  <c:v>5.96710039802908</c:v>
                </c:pt>
                <c:pt idx="49">
                  <c:v>6.062621559529639</c:v>
                </c:pt>
                <c:pt idx="50">
                  <c:v>6.158142721030199</c:v>
                </c:pt>
                <c:pt idx="51">
                  <c:v>6.253663882530757</c:v>
                </c:pt>
                <c:pt idx="52">
                  <c:v>6.349185044031318</c:v>
                </c:pt>
                <c:pt idx="53">
                  <c:v>6.444706205531876</c:v>
                </c:pt>
                <c:pt idx="54">
                  <c:v>6.5402273670324345</c:v>
                </c:pt>
                <c:pt idx="55">
                  <c:v>6.635748528532995</c:v>
                </c:pt>
                <c:pt idx="56">
                  <c:v>6.731269690033553</c:v>
                </c:pt>
                <c:pt idx="57">
                  <c:v>6.826790851534113</c:v>
                </c:pt>
                <c:pt idx="58">
                  <c:v>6.922312013034672</c:v>
                </c:pt>
                <c:pt idx="59">
                  <c:v>7.017833174535232</c:v>
                </c:pt>
                <c:pt idx="60">
                  <c:v>7.1133543360357905</c:v>
                </c:pt>
                <c:pt idx="61">
                  <c:v>7.208875497536349</c:v>
                </c:pt>
                <c:pt idx="62">
                  <c:v>7.304396659036909</c:v>
                </c:pt>
                <c:pt idx="63">
                  <c:v>7.399917820537468</c:v>
                </c:pt>
                <c:pt idx="64">
                  <c:v>7.495438982038028</c:v>
                </c:pt>
                <c:pt idx="65">
                  <c:v>7.590960143538586</c:v>
                </c:pt>
                <c:pt idx="66">
                  <c:v>7.6864813050391465</c:v>
                </c:pt>
                <c:pt idx="67">
                  <c:v>7.782002466539705</c:v>
                </c:pt>
                <c:pt idx="68">
                  <c:v>7.877523628040265</c:v>
                </c:pt>
                <c:pt idx="69">
                  <c:v>7.973044789540824</c:v>
                </c:pt>
                <c:pt idx="70">
                  <c:v>8.068565951041382</c:v>
                </c:pt>
                <c:pt idx="71">
                  <c:v>8.164087112541942</c:v>
                </c:pt>
                <c:pt idx="72">
                  <c:v>8.2596082740425</c:v>
                </c:pt>
                <c:pt idx="73">
                  <c:v>8.355129435543061</c:v>
                </c:pt>
                <c:pt idx="74">
                  <c:v>8.45065059704362</c:v>
                </c:pt>
                <c:pt idx="75">
                  <c:v>8.54617175854418</c:v>
                </c:pt>
                <c:pt idx="76">
                  <c:v>8.641692920044738</c:v>
                </c:pt>
                <c:pt idx="77">
                  <c:v>8.737214081545297</c:v>
                </c:pt>
                <c:pt idx="78">
                  <c:v>8.832735243045857</c:v>
                </c:pt>
                <c:pt idx="79">
                  <c:v>8.928256404546415</c:v>
                </c:pt>
                <c:pt idx="80">
                  <c:v>9.023777566046975</c:v>
                </c:pt>
                <c:pt idx="81">
                  <c:v>9.119298727547534</c:v>
                </c:pt>
                <c:pt idx="82">
                  <c:v>9.214819889048094</c:v>
                </c:pt>
                <c:pt idx="83">
                  <c:v>9.310341050548653</c:v>
                </c:pt>
                <c:pt idx="84">
                  <c:v>9.405862212049213</c:v>
                </c:pt>
                <c:pt idx="85">
                  <c:v>9.501383373549771</c:v>
                </c:pt>
                <c:pt idx="86">
                  <c:v>9.596904535050331</c:v>
                </c:pt>
                <c:pt idx="87">
                  <c:v>9.69242569655089</c:v>
                </c:pt>
                <c:pt idx="88">
                  <c:v>9.787946858051448</c:v>
                </c:pt>
                <c:pt idx="89">
                  <c:v>9.883468019552009</c:v>
                </c:pt>
                <c:pt idx="90">
                  <c:v>9.978989181052567</c:v>
                </c:pt>
                <c:pt idx="91">
                  <c:v>10.074510342553127</c:v>
                </c:pt>
                <c:pt idx="92">
                  <c:v>10.170031504053686</c:v>
                </c:pt>
                <c:pt idx="93">
                  <c:v>10.265552665554246</c:v>
                </c:pt>
                <c:pt idx="94">
                  <c:v>10.361073827054804</c:v>
                </c:pt>
                <c:pt idx="95">
                  <c:v>10.456594988555365</c:v>
                </c:pt>
                <c:pt idx="96">
                  <c:v>10.552116150055923</c:v>
                </c:pt>
                <c:pt idx="97">
                  <c:v>10.647637311556482</c:v>
                </c:pt>
                <c:pt idx="98">
                  <c:v>10.743158473057042</c:v>
                </c:pt>
                <c:pt idx="99">
                  <c:v>10.8386796345576</c:v>
                </c:pt>
                <c:pt idx="100">
                  <c:v>10.93420079605816</c:v>
                </c:pt>
                <c:pt idx="101">
                  <c:v>11.029721957558719</c:v>
                </c:pt>
                <c:pt idx="102">
                  <c:v>11.125243119059279</c:v>
                </c:pt>
                <c:pt idx="103">
                  <c:v>11.220764280559838</c:v>
                </c:pt>
                <c:pt idx="104">
                  <c:v>11.316285442060398</c:v>
                </c:pt>
                <c:pt idx="105">
                  <c:v>11.411806603560956</c:v>
                </c:pt>
                <c:pt idx="106">
                  <c:v>11.507327765061515</c:v>
                </c:pt>
                <c:pt idx="107">
                  <c:v>11.602848926562075</c:v>
                </c:pt>
                <c:pt idx="108">
                  <c:v>11.698370088062633</c:v>
                </c:pt>
                <c:pt idx="109">
                  <c:v>11.793891249563194</c:v>
                </c:pt>
                <c:pt idx="110">
                  <c:v>11.889412411063752</c:v>
                </c:pt>
                <c:pt idx="111">
                  <c:v>11.984933572564312</c:v>
                </c:pt>
                <c:pt idx="112">
                  <c:v>12.08045473406487</c:v>
                </c:pt>
                <c:pt idx="113">
                  <c:v>12.17597589556543</c:v>
                </c:pt>
                <c:pt idx="114">
                  <c:v>12.27149705706599</c:v>
                </c:pt>
                <c:pt idx="115">
                  <c:v>12.367018218566548</c:v>
                </c:pt>
                <c:pt idx="116">
                  <c:v>12.462539380067108</c:v>
                </c:pt>
                <c:pt idx="117">
                  <c:v>12.558060541567666</c:v>
                </c:pt>
                <c:pt idx="118">
                  <c:v>12.653581703068227</c:v>
                </c:pt>
                <c:pt idx="119">
                  <c:v>12.749102864568785</c:v>
                </c:pt>
                <c:pt idx="120">
                  <c:v>12.844624026069344</c:v>
                </c:pt>
                <c:pt idx="121">
                  <c:v>12.940145187569904</c:v>
                </c:pt>
                <c:pt idx="122">
                  <c:v>13.035666349070462</c:v>
                </c:pt>
                <c:pt idx="123">
                  <c:v>13.131187510571023</c:v>
                </c:pt>
                <c:pt idx="124">
                  <c:v>13.226708672071581</c:v>
                </c:pt>
                <c:pt idx="125">
                  <c:v>13.322229833572141</c:v>
                </c:pt>
                <c:pt idx="126">
                  <c:v>13.4177509950727</c:v>
                </c:pt>
                <c:pt idx="127">
                  <c:v>13.51327215657326</c:v>
                </c:pt>
                <c:pt idx="128">
                  <c:v>13.608793318073818</c:v>
                </c:pt>
                <c:pt idx="129">
                  <c:v>13.704314479574377</c:v>
                </c:pt>
                <c:pt idx="130">
                  <c:v>13.799835641074937</c:v>
                </c:pt>
                <c:pt idx="131">
                  <c:v>13.895356802575495</c:v>
                </c:pt>
                <c:pt idx="132">
                  <c:v>13.990877964076056</c:v>
                </c:pt>
                <c:pt idx="133">
                  <c:v>14.086399125576614</c:v>
                </c:pt>
                <c:pt idx="134">
                  <c:v>14.181920287077174</c:v>
                </c:pt>
                <c:pt idx="135">
                  <c:v>14.277441448577733</c:v>
                </c:pt>
                <c:pt idx="136">
                  <c:v>14.372962610078293</c:v>
                </c:pt>
                <c:pt idx="137">
                  <c:v>14.468483771578851</c:v>
                </c:pt>
                <c:pt idx="138">
                  <c:v>14.56400493307941</c:v>
                </c:pt>
                <c:pt idx="139">
                  <c:v>14.65952609457997</c:v>
                </c:pt>
                <c:pt idx="140">
                  <c:v>14.755047256080529</c:v>
                </c:pt>
                <c:pt idx="141">
                  <c:v>14.850568417581089</c:v>
                </c:pt>
                <c:pt idx="142">
                  <c:v>14.946089579081647</c:v>
                </c:pt>
                <c:pt idx="143">
                  <c:v>15.041610740582207</c:v>
                </c:pt>
                <c:pt idx="144">
                  <c:v>15.137131902082766</c:v>
                </c:pt>
                <c:pt idx="145">
                  <c:v>15.232653063583324</c:v>
                </c:pt>
                <c:pt idx="146">
                  <c:v>15.328174225083885</c:v>
                </c:pt>
                <c:pt idx="147">
                  <c:v>15.423695386584443</c:v>
                </c:pt>
                <c:pt idx="148">
                  <c:v>15.519216548085003</c:v>
                </c:pt>
                <c:pt idx="149">
                  <c:v>15.614737709585562</c:v>
                </c:pt>
                <c:pt idx="150">
                  <c:v>15.710258871086122</c:v>
                </c:pt>
                <c:pt idx="151">
                  <c:v>15.80578003258668</c:v>
                </c:pt>
                <c:pt idx="152">
                  <c:v>15.901301194087239</c:v>
                </c:pt>
                <c:pt idx="153">
                  <c:v>15.996822355587799</c:v>
                </c:pt>
                <c:pt idx="154">
                  <c:v>16.092343517088356</c:v>
                </c:pt>
                <c:pt idx="155">
                  <c:v>16.187864678588916</c:v>
                </c:pt>
                <c:pt idx="156">
                  <c:v>16.283385840089476</c:v>
                </c:pt>
                <c:pt idx="157">
                  <c:v>16.378907001590036</c:v>
                </c:pt>
                <c:pt idx="158">
                  <c:v>16.474428163090593</c:v>
                </c:pt>
                <c:pt idx="159">
                  <c:v>16.569949324591153</c:v>
                </c:pt>
                <c:pt idx="160">
                  <c:v>16.665470486091714</c:v>
                </c:pt>
                <c:pt idx="161">
                  <c:v>16.76099164759227</c:v>
                </c:pt>
                <c:pt idx="162">
                  <c:v>16.85651280909283</c:v>
                </c:pt>
                <c:pt idx="163">
                  <c:v>16.95203397059339</c:v>
                </c:pt>
                <c:pt idx="164">
                  <c:v>17.04755513209395</c:v>
                </c:pt>
                <c:pt idx="165">
                  <c:v>17.143076293594508</c:v>
                </c:pt>
                <c:pt idx="166">
                  <c:v>17.238597455095068</c:v>
                </c:pt>
                <c:pt idx="167">
                  <c:v>17.334118616595628</c:v>
                </c:pt>
                <c:pt idx="168">
                  <c:v>17.42963977809619</c:v>
                </c:pt>
                <c:pt idx="169">
                  <c:v>17.525160939596745</c:v>
                </c:pt>
                <c:pt idx="170">
                  <c:v>17.620682101097305</c:v>
                </c:pt>
                <c:pt idx="171">
                  <c:v>17.716203262597865</c:v>
                </c:pt>
                <c:pt idx="172">
                  <c:v>17.811724424098426</c:v>
                </c:pt>
                <c:pt idx="173">
                  <c:v>17.907245585598982</c:v>
                </c:pt>
                <c:pt idx="174">
                  <c:v>18.002766747099542</c:v>
                </c:pt>
                <c:pt idx="175">
                  <c:v>18.098287908600103</c:v>
                </c:pt>
                <c:pt idx="176">
                  <c:v>18.19380907010066</c:v>
                </c:pt>
                <c:pt idx="177">
                  <c:v>18.28933023160122</c:v>
                </c:pt>
                <c:pt idx="178">
                  <c:v>18.38485139310178</c:v>
                </c:pt>
                <c:pt idx="179">
                  <c:v>18.48037255460234</c:v>
                </c:pt>
                <c:pt idx="180">
                  <c:v>18.575893716102897</c:v>
                </c:pt>
                <c:pt idx="181">
                  <c:v>18.671414877603457</c:v>
                </c:pt>
                <c:pt idx="182">
                  <c:v>18.766936039104017</c:v>
                </c:pt>
                <c:pt idx="183">
                  <c:v>18.862457200604577</c:v>
                </c:pt>
                <c:pt idx="184">
                  <c:v>18.957978362105134</c:v>
                </c:pt>
                <c:pt idx="185">
                  <c:v>19.053499523605694</c:v>
                </c:pt>
                <c:pt idx="186">
                  <c:v>19.149020685106255</c:v>
                </c:pt>
                <c:pt idx="187">
                  <c:v>19.24454184660681</c:v>
                </c:pt>
              </c:numCache>
            </c:numRef>
          </c:xVal>
          <c:yVal>
            <c:numRef>
              <c:f>continuum!$O$16:$O$230</c:f>
              <c:numCache>
                <c:ptCount val="215"/>
                <c:pt idx="0">
                  <c:v>4.000000000000001</c:v>
                </c:pt>
                <c:pt idx="1">
                  <c:v>4.276455314880634</c:v>
                </c:pt>
                <c:pt idx="2">
                  <c:v>4.552910629761267</c:v>
                </c:pt>
                <c:pt idx="3">
                  <c:v>4.8293659446419</c:v>
                </c:pt>
                <c:pt idx="4">
                  <c:v>5.105821259522534</c:v>
                </c:pt>
                <c:pt idx="5">
                  <c:v>5.382276574403167</c:v>
                </c:pt>
                <c:pt idx="6">
                  <c:v>5.6587318892838</c:v>
                </c:pt>
                <c:pt idx="7">
                  <c:v>5.935187204164434</c:v>
                </c:pt>
                <c:pt idx="8">
                  <c:v>6.211642519045066</c:v>
                </c:pt>
                <c:pt idx="9">
                  <c:v>6.488097833925701</c:v>
                </c:pt>
                <c:pt idx="10">
                  <c:v>6.764553148806332</c:v>
                </c:pt>
                <c:pt idx="11">
                  <c:v>7.041008463686965</c:v>
                </c:pt>
                <c:pt idx="12">
                  <c:v>7.317463778567601</c:v>
                </c:pt>
                <c:pt idx="13">
                  <c:v>7.593919093448234</c:v>
                </c:pt>
                <c:pt idx="14">
                  <c:v>7.870374408328867</c:v>
                </c:pt>
                <c:pt idx="15">
                  <c:v>8.1468297232095</c:v>
                </c:pt>
                <c:pt idx="16">
                  <c:v>8.423285038090134</c:v>
                </c:pt>
                <c:pt idx="17">
                  <c:v>8.699740352970766</c:v>
                </c:pt>
                <c:pt idx="18">
                  <c:v>8.9761956678514</c:v>
                </c:pt>
                <c:pt idx="19">
                  <c:v>9.252650982732032</c:v>
                </c:pt>
                <c:pt idx="20">
                  <c:v>9.529106297612667</c:v>
                </c:pt>
                <c:pt idx="21">
                  <c:v>9.8055616124933</c:v>
                </c:pt>
                <c:pt idx="22">
                  <c:v>10.08201692737393</c:v>
                </c:pt>
                <c:pt idx="23">
                  <c:v>10.358472242254562</c:v>
                </c:pt>
                <c:pt idx="24">
                  <c:v>10.6349275571352</c:v>
                </c:pt>
                <c:pt idx="25">
                  <c:v>10.911382872015832</c:v>
                </c:pt>
                <c:pt idx="26">
                  <c:v>11.187838186896464</c:v>
                </c:pt>
                <c:pt idx="27">
                  <c:v>11.464293501777098</c:v>
                </c:pt>
                <c:pt idx="28">
                  <c:v>11.740748816657733</c:v>
                </c:pt>
                <c:pt idx="29">
                  <c:v>12.017204131538366</c:v>
                </c:pt>
                <c:pt idx="30">
                  <c:v>12.293659446419001</c:v>
                </c:pt>
                <c:pt idx="31">
                  <c:v>12.57011476129963</c:v>
                </c:pt>
                <c:pt idx="32">
                  <c:v>12.846570076180265</c:v>
                </c:pt>
                <c:pt idx="33">
                  <c:v>13.123025391060896</c:v>
                </c:pt>
                <c:pt idx="34">
                  <c:v>13.399480705941535</c:v>
                </c:pt>
                <c:pt idx="35">
                  <c:v>13.675936020822165</c:v>
                </c:pt>
                <c:pt idx="36">
                  <c:v>13.9523913357028</c:v>
                </c:pt>
                <c:pt idx="37">
                  <c:v>14.22884665058343</c:v>
                </c:pt>
                <c:pt idx="38">
                  <c:v>14.505301965464062</c:v>
                </c:pt>
                <c:pt idx="39">
                  <c:v>14.781757280344697</c:v>
                </c:pt>
                <c:pt idx="40">
                  <c:v>15.058212595225331</c:v>
                </c:pt>
                <c:pt idx="41">
                  <c:v>15.334667910105967</c:v>
                </c:pt>
                <c:pt idx="42">
                  <c:v>15.611123224986596</c:v>
                </c:pt>
                <c:pt idx="43">
                  <c:v>15.887578539867231</c:v>
                </c:pt>
                <c:pt idx="44">
                  <c:v>16.164033854747863</c:v>
                </c:pt>
                <c:pt idx="45">
                  <c:v>16.440489169628496</c:v>
                </c:pt>
                <c:pt idx="46">
                  <c:v>16.71694448450913</c:v>
                </c:pt>
                <c:pt idx="47">
                  <c:v>16.99339979938976</c:v>
                </c:pt>
                <c:pt idx="48">
                  <c:v>17.2698551142704</c:v>
                </c:pt>
                <c:pt idx="49">
                  <c:v>17.546310429151024</c:v>
                </c:pt>
                <c:pt idx="50">
                  <c:v>17.822765744031667</c:v>
                </c:pt>
                <c:pt idx="51">
                  <c:v>18.099221058912295</c:v>
                </c:pt>
                <c:pt idx="52">
                  <c:v>18.375676373792935</c:v>
                </c:pt>
                <c:pt idx="53">
                  <c:v>18.652131688673567</c:v>
                </c:pt>
                <c:pt idx="54">
                  <c:v>18.928587003554195</c:v>
                </c:pt>
                <c:pt idx="55">
                  <c:v>19.205042318434835</c:v>
                </c:pt>
                <c:pt idx="56">
                  <c:v>19.481497633315463</c:v>
                </c:pt>
                <c:pt idx="57">
                  <c:v>19.7579529481961</c:v>
                </c:pt>
                <c:pt idx="58">
                  <c:v>20.03440826307673</c:v>
                </c:pt>
                <c:pt idx="59">
                  <c:v>20.31086357795737</c:v>
                </c:pt>
                <c:pt idx="60">
                  <c:v>20.58731889283799</c:v>
                </c:pt>
                <c:pt idx="61">
                  <c:v>20.86377420771863</c:v>
                </c:pt>
                <c:pt idx="62">
                  <c:v>21.140229522599267</c:v>
                </c:pt>
                <c:pt idx="63">
                  <c:v>21.41668483747989</c:v>
                </c:pt>
                <c:pt idx="64">
                  <c:v>21.69314015236053</c:v>
                </c:pt>
                <c:pt idx="65">
                  <c:v>21.969595467241163</c:v>
                </c:pt>
                <c:pt idx="66">
                  <c:v>22.2460507821218</c:v>
                </c:pt>
                <c:pt idx="67">
                  <c:v>22.522506097002427</c:v>
                </c:pt>
                <c:pt idx="68">
                  <c:v>22.798961411883067</c:v>
                </c:pt>
                <c:pt idx="69">
                  <c:v>23.0754167267637</c:v>
                </c:pt>
                <c:pt idx="70">
                  <c:v>23.35187204164433</c:v>
                </c:pt>
                <c:pt idx="71">
                  <c:v>23.628327356524967</c:v>
                </c:pt>
                <c:pt idx="72">
                  <c:v>23.904782671405595</c:v>
                </c:pt>
                <c:pt idx="73">
                  <c:v>24.18123798628623</c:v>
                </c:pt>
                <c:pt idx="74">
                  <c:v>24.457693301166863</c:v>
                </c:pt>
                <c:pt idx="75">
                  <c:v>24.7341486160475</c:v>
                </c:pt>
                <c:pt idx="76">
                  <c:v>25.010603930928127</c:v>
                </c:pt>
                <c:pt idx="77">
                  <c:v>25.28705924580876</c:v>
                </c:pt>
                <c:pt idx="78">
                  <c:v>25.5635145606894</c:v>
                </c:pt>
                <c:pt idx="79">
                  <c:v>25.839969875570027</c:v>
                </c:pt>
                <c:pt idx="80">
                  <c:v>26.116425190450663</c:v>
                </c:pt>
                <c:pt idx="81">
                  <c:v>26.39288050533129</c:v>
                </c:pt>
                <c:pt idx="82">
                  <c:v>26.66933582021193</c:v>
                </c:pt>
                <c:pt idx="83">
                  <c:v>26.94579113509256</c:v>
                </c:pt>
                <c:pt idx="84">
                  <c:v>27.2222464499732</c:v>
                </c:pt>
                <c:pt idx="85">
                  <c:v>27.498701764853827</c:v>
                </c:pt>
                <c:pt idx="86">
                  <c:v>27.77515707973447</c:v>
                </c:pt>
                <c:pt idx="87">
                  <c:v>28.0516123946151</c:v>
                </c:pt>
                <c:pt idx="88">
                  <c:v>28.32806770949573</c:v>
                </c:pt>
                <c:pt idx="89">
                  <c:v>28.604523024376363</c:v>
                </c:pt>
                <c:pt idx="90">
                  <c:v>28.880978339257</c:v>
                </c:pt>
                <c:pt idx="91">
                  <c:v>29.157433654137634</c:v>
                </c:pt>
                <c:pt idx="92">
                  <c:v>29.43388896901826</c:v>
                </c:pt>
                <c:pt idx="93">
                  <c:v>29.7103442838989</c:v>
                </c:pt>
                <c:pt idx="94">
                  <c:v>29.98679959877953</c:v>
                </c:pt>
                <c:pt idx="95">
                  <c:v>30.263254913660163</c:v>
                </c:pt>
                <c:pt idx="96">
                  <c:v>30.539710228540798</c:v>
                </c:pt>
                <c:pt idx="97">
                  <c:v>30.816165543421427</c:v>
                </c:pt>
                <c:pt idx="98">
                  <c:v>31.092620858302062</c:v>
                </c:pt>
                <c:pt idx="99">
                  <c:v>31.369076173182695</c:v>
                </c:pt>
                <c:pt idx="100">
                  <c:v>31.645531488063327</c:v>
                </c:pt>
                <c:pt idx="101">
                  <c:v>31.921986802943966</c:v>
                </c:pt>
                <c:pt idx="102">
                  <c:v>32.1984421178246</c:v>
                </c:pt>
                <c:pt idx="103">
                  <c:v>32.47489743270523</c:v>
                </c:pt>
                <c:pt idx="104">
                  <c:v>32.75135274758587</c:v>
                </c:pt>
                <c:pt idx="105">
                  <c:v>33.0278080624665</c:v>
                </c:pt>
                <c:pt idx="106">
                  <c:v>33.30426337734713</c:v>
                </c:pt>
                <c:pt idx="107">
                  <c:v>33.58071869222776</c:v>
                </c:pt>
                <c:pt idx="108">
                  <c:v>33.85717400710839</c:v>
                </c:pt>
                <c:pt idx="109">
                  <c:v>34.13362932198903</c:v>
                </c:pt>
                <c:pt idx="110">
                  <c:v>34.41008463686967</c:v>
                </c:pt>
                <c:pt idx="111">
                  <c:v>34.6865399517503</c:v>
                </c:pt>
                <c:pt idx="112">
                  <c:v>34.962995266630934</c:v>
                </c:pt>
                <c:pt idx="113">
                  <c:v>35.239450581511555</c:v>
                </c:pt>
                <c:pt idx="114">
                  <c:v>35.51590589639219</c:v>
                </c:pt>
                <c:pt idx="115">
                  <c:v>35.79236121127283</c:v>
                </c:pt>
                <c:pt idx="116">
                  <c:v>36.06881652615346</c:v>
                </c:pt>
                <c:pt idx="117">
                  <c:v>36.3452718410341</c:v>
                </c:pt>
                <c:pt idx="118">
                  <c:v>36.62172715591473</c:v>
                </c:pt>
                <c:pt idx="119">
                  <c:v>36.89818247079536</c:v>
                </c:pt>
                <c:pt idx="120">
                  <c:v>37.17463778567599</c:v>
                </c:pt>
                <c:pt idx="121">
                  <c:v>37.45109310055663</c:v>
                </c:pt>
                <c:pt idx="122">
                  <c:v>37.72754841543726</c:v>
                </c:pt>
                <c:pt idx="123">
                  <c:v>38.00400373031789</c:v>
                </c:pt>
                <c:pt idx="124">
                  <c:v>38.280459045198526</c:v>
                </c:pt>
                <c:pt idx="125">
                  <c:v>38.55691436007916</c:v>
                </c:pt>
                <c:pt idx="126">
                  <c:v>38.8333696749598</c:v>
                </c:pt>
                <c:pt idx="127">
                  <c:v>39.10982498984043</c:v>
                </c:pt>
                <c:pt idx="128">
                  <c:v>39.38628030472107</c:v>
                </c:pt>
                <c:pt idx="129">
                  <c:v>39.66273561960168</c:v>
                </c:pt>
                <c:pt idx="130">
                  <c:v>39.939190934482326</c:v>
                </c:pt>
                <c:pt idx="131">
                  <c:v>40.215646249362955</c:v>
                </c:pt>
                <c:pt idx="132">
                  <c:v>40.49210156424359</c:v>
                </c:pt>
                <c:pt idx="133">
                  <c:v>40.76855687912422</c:v>
                </c:pt>
                <c:pt idx="134">
                  <c:v>41.04501219400487</c:v>
                </c:pt>
                <c:pt idx="135">
                  <c:v>41.3214675088855</c:v>
                </c:pt>
                <c:pt idx="136">
                  <c:v>41.59792282376613</c:v>
                </c:pt>
                <c:pt idx="137">
                  <c:v>41.874378138646755</c:v>
                </c:pt>
                <c:pt idx="138">
                  <c:v>42.15083345352738</c:v>
                </c:pt>
                <c:pt idx="139">
                  <c:v>42.42728876840803</c:v>
                </c:pt>
                <c:pt idx="140">
                  <c:v>42.703744083288655</c:v>
                </c:pt>
                <c:pt idx="141">
                  <c:v>42.9801993981693</c:v>
                </c:pt>
                <c:pt idx="142">
                  <c:v>43.25665471304992</c:v>
                </c:pt>
                <c:pt idx="143">
                  <c:v>43.53311002793056</c:v>
                </c:pt>
                <c:pt idx="144">
                  <c:v>43.8095653428112</c:v>
                </c:pt>
                <c:pt idx="145">
                  <c:v>44.086020657691826</c:v>
                </c:pt>
                <c:pt idx="146">
                  <c:v>44.36247597257247</c:v>
                </c:pt>
                <c:pt idx="147">
                  <c:v>44.63893128745309</c:v>
                </c:pt>
                <c:pt idx="148">
                  <c:v>44.91538660233373</c:v>
                </c:pt>
                <c:pt idx="149">
                  <c:v>45.19184191721436</c:v>
                </c:pt>
                <c:pt idx="150">
                  <c:v>45.468297232095</c:v>
                </c:pt>
                <c:pt idx="151">
                  <c:v>45.74475254697562</c:v>
                </c:pt>
                <c:pt idx="152">
                  <c:v>46.02120786185626</c:v>
                </c:pt>
                <c:pt idx="153">
                  <c:v>46.29766317673689</c:v>
                </c:pt>
                <c:pt idx="154">
                  <c:v>46.57411849161752</c:v>
                </c:pt>
                <c:pt idx="155">
                  <c:v>46.850573806498154</c:v>
                </c:pt>
                <c:pt idx="156">
                  <c:v>47.12702912137879</c:v>
                </c:pt>
                <c:pt idx="157">
                  <c:v>47.40348443625943</c:v>
                </c:pt>
                <c:pt idx="158">
                  <c:v>47.67993975114005</c:v>
                </c:pt>
                <c:pt idx="159">
                  <c:v>47.9563950660207</c:v>
                </c:pt>
                <c:pt idx="160">
                  <c:v>48.232850380901326</c:v>
                </c:pt>
                <c:pt idx="161">
                  <c:v>48.509305695781954</c:v>
                </c:pt>
                <c:pt idx="162">
                  <c:v>48.78576101066259</c:v>
                </c:pt>
                <c:pt idx="163">
                  <c:v>49.062216325543226</c:v>
                </c:pt>
                <c:pt idx="164">
                  <c:v>49.338671640423854</c:v>
                </c:pt>
                <c:pt idx="165">
                  <c:v>49.61512695530448</c:v>
                </c:pt>
                <c:pt idx="166">
                  <c:v>49.891582270185125</c:v>
                </c:pt>
                <c:pt idx="167">
                  <c:v>50.168037585065754</c:v>
                </c:pt>
                <c:pt idx="168">
                  <c:v>50.4444928999464</c:v>
                </c:pt>
                <c:pt idx="169">
                  <c:v>50.720948214827025</c:v>
                </c:pt>
                <c:pt idx="170">
                  <c:v>50.997403529707654</c:v>
                </c:pt>
                <c:pt idx="171">
                  <c:v>51.2738588445883</c:v>
                </c:pt>
                <c:pt idx="172">
                  <c:v>51.55031415946893</c:v>
                </c:pt>
                <c:pt idx="173">
                  <c:v>51.82676947434955</c:v>
                </c:pt>
                <c:pt idx="174">
                  <c:v>52.10322478923018</c:v>
                </c:pt>
                <c:pt idx="175">
                  <c:v>52.379680104110825</c:v>
                </c:pt>
                <c:pt idx="176">
                  <c:v>52.656135418991454</c:v>
                </c:pt>
                <c:pt idx="177">
                  <c:v>52.93259073387208</c:v>
                </c:pt>
                <c:pt idx="178">
                  <c:v>53.209046048752725</c:v>
                </c:pt>
                <c:pt idx="179">
                  <c:v>53.48550136363336</c:v>
                </c:pt>
                <c:pt idx="180">
                  <c:v>53.76195667851399</c:v>
                </c:pt>
                <c:pt idx="181">
                  <c:v>54.038411993394625</c:v>
                </c:pt>
                <c:pt idx="182">
                  <c:v>54.314867308275254</c:v>
                </c:pt>
                <c:pt idx="183">
                  <c:v>54.59132262315589</c:v>
                </c:pt>
                <c:pt idx="184">
                  <c:v>54.867777938036525</c:v>
                </c:pt>
                <c:pt idx="185">
                  <c:v>55.144233252917154</c:v>
                </c:pt>
                <c:pt idx="186">
                  <c:v>55.42068856779779</c:v>
                </c:pt>
                <c:pt idx="187">
                  <c:v>55.697143882678425</c:v>
                </c:pt>
              </c:numCache>
            </c:numRef>
          </c:yVal>
          <c:smooth val="0"/>
        </c:ser>
        <c:axId val="4565035"/>
        <c:axId val="41085316"/>
      </c:scatterChart>
      <c:valAx>
        <c:axId val="456503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crossBetween val="midCat"/>
        <c:dispUnits/>
        <c:majorUnit val="1"/>
      </c:valAx>
      <c:valAx>
        <c:axId val="41085316"/>
        <c:scaling>
          <c:orientation val="minMax"/>
          <c:max val="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output and value of output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continuum!$M$12:$M$230</c:f>
              <c:numCache>
                <c:ptCount val="219"/>
                <c:pt idx="4">
                  <c:v>39.466073733783645</c:v>
                </c:pt>
                <c:pt idx="5">
                  <c:v>32.296248772782114</c:v>
                </c:pt>
                <c:pt idx="6">
                  <c:v>26.763106380926516</c:v>
                </c:pt>
                <c:pt idx="7">
                  <c:v>22.42505676915161</c:v>
                </c:pt>
                <c:pt idx="8">
                  <c:v>18.976105010878758</c:v>
                </c:pt>
                <c:pt idx="9">
                  <c:v>16.199658699824212</c:v>
                </c:pt>
                <c:pt idx="10">
                  <c:v>13.939479074864598</c:v>
                </c:pt>
                <c:pt idx="11">
                  <c:v>12.080937335424487</c:v>
                </c:pt>
                <c:pt idx="12">
                  <c:v>10.538639161994896</c:v>
                </c:pt>
                <c:pt idx="13">
                  <c:v>9.248083174369627</c:v>
                </c:pt>
                <c:pt idx="14">
                  <c:v>8.159932323415635</c:v>
                </c:pt>
                <c:pt idx="15">
                  <c:v>7.236012323475355</c:v>
                </c:pt>
                <c:pt idx="16">
                  <c:v>6.4464727747390445</c:v>
                </c:pt>
                <c:pt idx="17">
                  <c:v>5.767744311266109</c:v>
                </c:pt>
                <c:pt idx="18">
                  <c:v>5.181049216127375</c:v>
                </c:pt>
                <c:pt idx="19">
                  <c:v>4.671302364525398</c:v>
                </c:pt>
                <c:pt idx="20">
                  <c:v>4.226291082420724</c:v>
                </c:pt>
                <c:pt idx="21">
                  <c:v>3.8360567509057413</c:v>
                </c:pt>
                <c:pt idx="22">
                  <c:v>3.4924239991549038</c:v>
                </c:pt>
                <c:pt idx="23">
                  <c:v>3.1886390121966577</c:v>
                </c:pt>
                <c:pt idx="24">
                  <c:v>2.9190893084590375</c:v>
                </c:pt>
                <c:pt idx="25">
                  <c:v>2.6790849103319236</c:v>
                </c:pt>
                <c:pt idx="26">
                  <c:v>2.464686181132737</c:v>
                </c:pt>
                <c:pt idx="27">
                  <c:v>2.2725674245807426</c:v>
                </c:pt>
                <c:pt idx="28">
                  <c:v>2.0999081018061925</c:v>
                </c:pt>
                <c:pt idx="29">
                  <c:v>1.9443055309929784</c:v>
                </c:pt>
                <c:pt idx="30">
                  <c:v>1.8037044123535972</c:v>
                </c:pt>
                <c:pt idx="31">
                  <c:v>1.6763396165067976</c:v>
                </c:pt>
                <c:pt idx="32">
                  <c:v>1.560689492848096</c:v>
                </c:pt>
                <c:pt idx="33">
                  <c:v>1.4554375707853715</c:v>
                </c:pt>
                <c:pt idx="34">
                  <c:v>1.3594409940650394</c:v>
                </c:pt>
                <c:pt idx="35">
                  <c:v>1.2717043852535466</c:v>
                </c:pt>
                <c:pt idx="36">
                  <c:v>1.1913581116707306</c:v>
                </c:pt>
                <c:pt idx="37">
                  <c:v>1.1176401361265127</c:v>
                </c:pt>
                <c:pt idx="38">
                  <c:v>1.0498808007578073</c:v>
                </c:pt>
                <c:pt idx="39">
                  <c:v>0.9874900212888991</c:v>
                </c:pt>
                <c:pt idx="40">
                  <c:v>0.9299464705124896</c:v>
                </c:pt>
                <c:pt idx="41">
                  <c:v>0.8767884100061807</c:v>
                </c:pt>
                <c:pt idx="42">
                  <c:v>0.8276058928265551</c:v>
                </c:pt>
                <c:pt idx="43">
                  <c:v>0.7820341107904274</c:v>
                </c:pt>
                <c:pt idx="44">
                  <c:v>0.7397477007400248</c:v>
                </c:pt>
                <c:pt idx="45">
                  <c:v>0.7004558570362813</c:v>
                </c:pt>
                <c:pt idx="46">
                  <c:v>0.6638981240889275</c:v>
                </c:pt>
                <c:pt idx="47">
                  <c:v>0.6298407643019597</c:v>
                </c:pt>
                <c:pt idx="48">
                  <c:v>0.598073614395791</c:v>
                </c:pt>
                <c:pt idx="49">
                  <c:v>0.5684073574534336</c:v>
                </c:pt>
                <c:pt idx="50">
                  <c:v>0.5406711498512562</c:v>
                </c:pt>
                <c:pt idx="51">
                  <c:v>0.5147105519690343</c:v>
                </c:pt>
                <c:pt idx="52">
                  <c:v>0.4903857196220406</c:v>
                </c:pt>
                <c:pt idx="53">
                  <c:v>0.4675698198335117</c:v>
                </c:pt>
                <c:pt idx="54">
                  <c:v>0.44614764012032265</c:v>
                </c:pt>
                <c:pt idx="55">
                  <c:v>0.426014365100468</c:v>
                </c:pt>
                <c:pt idx="56">
                  <c:v>0.40707449811124174</c:v>
                </c:pt>
                <c:pt idx="57">
                  <c:v>0.38924090878422324</c:v>
                </c:pt>
                <c:pt idx="58">
                  <c:v>0.3724339902648302</c:v>
                </c:pt>
                <c:pt idx="59">
                  <c:v>0.3565809120781127</c:v>
                </c:pt>
                <c:pt idx="60">
                  <c:v>0.34161495660034935</c:v>
                </c:pt>
                <c:pt idx="61">
                  <c:v>0.3274749287568559</c:v>
                </c:pt>
                <c:pt idx="62">
                  <c:v>0.31410462997868766</c:v>
                </c:pt>
                <c:pt idx="63">
                  <c:v>0.3014523886546537</c:v>
                </c:pt>
                <c:pt idx="64">
                  <c:v>0.28947064034342945</c:v>
                </c:pt>
                <c:pt idx="65">
                  <c:v>0.2781155518910251</c:v>
                </c:pt>
                <c:pt idx="66">
                  <c:v>0.267346684354383</c:v>
                </c:pt>
                <c:pt idx="67">
                  <c:v>0.2571266902815098</c:v>
                </c:pt>
                <c:pt idx="68">
                  <c:v>0.24742104145828506</c:v>
                </c:pt>
                <c:pt idx="69">
                  <c:v>0.23819778371535294</c:v>
                </c:pt>
                <c:pt idx="70">
                  <c:v>0.22942731580651488</c:v>
                </c:pt>
                <c:pt idx="71">
                  <c:v>0.22108218973233604</c:v>
                </c:pt>
                <c:pt idx="72">
                  <c:v>0.21313693019722518</c:v>
                </c:pt>
                <c:pt idx="73">
                  <c:v>0.2055678711618588</c:v>
                </c:pt>
                <c:pt idx="74">
                  <c:v>0.19835300769121567</c:v>
                </c:pt>
                <c:pt idx="75">
                  <c:v>0.1914718615065745</c:v>
                </c:pt>
                <c:pt idx="76">
                  <c:v>0.1849053588317462</c:v>
                </c:pt>
                <c:pt idx="77">
                  <c:v>0.17863571928311955</c:v>
                </c:pt>
                <c:pt idx="78">
                  <c:v>0.17264635469282943</c:v>
                </c:pt>
                <c:pt idx="79">
                  <c:v>0.1669217768770911</c:v>
                </c:pt>
                <c:pt idx="80">
                  <c:v>0.16144751346973835</c:v>
                </c:pt>
                <c:pt idx="81">
                  <c:v>0.1562100310361352</c:v>
                </c:pt>
                <c:pt idx="82">
                  <c:v>0.15119666476658644</c:v>
                </c:pt>
                <c:pt idx="83">
                  <c:v>0.14639555412254437</c:v>
                </c:pt>
                <c:pt idx="84">
                  <c:v>0.14179558387453886</c:v>
                </c:pt>
                <c:pt idx="85">
                  <c:v>0.13738633002891001</c:v>
                </c:pt>
                <c:pt idx="86">
                  <c:v>0.133158010192006</c:v>
                </c:pt>
                <c:pt idx="87">
                  <c:v>0.12910143796633958</c:v>
                </c:pt>
                <c:pt idx="88">
                  <c:v>0.12520798101395214</c:v>
                </c:pt>
                <c:pt idx="89">
                  <c:v>0.121469522458535</c:v>
                </c:pt>
                <c:pt idx="90">
                  <c:v>0.11787842533021853</c:v>
                </c:pt>
                <c:pt idx="91">
                  <c:v>0.11442749978583297</c:v>
                </c:pt>
                <c:pt idx="92">
                  <c:v>0.11110997286326052</c:v>
                </c:pt>
                <c:pt idx="93">
                  <c:v>0.10791946055160287</c:v>
                </c:pt>
                <c:pt idx="94">
                  <c:v>0.10484994197957848</c:v>
                </c:pt>
                <c:pt idx="95">
                  <c:v>0.10189573554311919</c:v>
                </c:pt>
                <c:pt idx="96">
                  <c:v>0.099051476809793</c:v>
                </c:pt>
                <c:pt idx="97">
                  <c:v>0.0963120980526446</c:v>
                </c:pt>
                <c:pt idx="98">
                  <c:v>0.0936728092795121</c:v>
                </c:pt>
                <c:pt idx="99">
                  <c:v>0.09112908063599734</c:v>
                </c:pt>
                <c:pt idx="100">
                  <c:v>0.08867662607119896</c:v>
                </c:pt>
                <c:pt idx="101">
                  <c:v>0.0863113881651705</c:v>
                </c:pt>
                <c:pt idx="102">
                  <c:v>0.08402952402597376</c:v>
                </c:pt>
                <c:pt idx="103">
                  <c:v>0.08182739217224144</c:v>
                </c:pt>
                <c:pt idx="104">
                  <c:v>0.07970154032444562</c:v>
                </c:pt>
                <c:pt idx="105">
                  <c:v>0.0776486940346626</c:v>
                </c:pt>
                <c:pt idx="106">
                  <c:v>0.07566574609059826</c:v>
                </c:pt>
                <c:pt idx="107">
                  <c:v>0.07374974663506347</c:v>
                </c:pt>
                <c:pt idx="108">
                  <c:v>0.07189789394700653</c:v>
                </c:pt>
                <c:pt idx="109">
                  <c:v>0.0701075258346865</c:v>
                </c:pt>
                <c:pt idx="110">
                  <c:v>0.06837611159563632</c:v>
                </c:pt>
                <c:pt idx="111">
                  <c:v>0.06670124450176887</c:v>
                </c:pt>
                <c:pt idx="112">
                  <c:v>0.06508063477135098</c:v>
                </c:pt>
                <c:pt idx="113">
                  <c:v>0.06351210299264512</c:v>
                </c:pt>
                <c:pt idx="114">
                  <c:v>0.06199357396682385</c:v>
                </c:pt>
                <c:pt idx="115">
                  <c:v>0.060523070940323186</c:v>
                </c:pt>
                <c:pt idx="116">
                  <c:v>0.059098710199141674</c:v>
                </c:pt>
                <c:pt idx="117">
                  <c:v>0.05771869599973066</c:v>
                </c:pt>
                <c:pt idx="118">
                  <c:v>0.0563813158130808</c:v>
                </c:pt>
                <c:pt idx="119">
                  <c:v>0.05508493586040188</c:v>
                </c:pt>
                <c:pt idx="120">
                  <c:v>0.05382799692043582</c:v>
                </c:pt>
                <c:pt idx="121">
                  <c:v>0.05260901038995088</c:v>
                </c:pt>
                <c:pt idx="122">
                  <c:v>0.051426554580344855</c:v>
                </c:pt>
                <c:pt idx="123">
                  <c:v>0.05027927123455756</c:v>
                </c:pt>
                <c:pt idx="124">
                  <c:v>0.04916586224965605</c:v>
                </c:pt>
                <c:pt idx="125">
                  <c:v>0.04808508659153123</c:v>
                </c:pt>
                <c:pt idx="126">
                  <c:v>0.04703575738912856</c:v>
                </c:pt>
                <c:pt idx="127">
                  <c:v>0.04601673919654537</c:v>
                </c:pt>
                <c:pt idx="128">
                  <c:v>0.045026945412163205</c:v>
                </c:pt>
                <c:pt idx="129">
                  <c:v>0.04406533584475415</c:v>
                </c:pt>
                <c:pt idx="130">
                  <c:v>0.04313091441721263</c:v>
                </c:pt>
                <c:pt idx="131">
                  <c:v>0.04222272699921837</c:v>
                </c:pt>
                <c:pt idx="132">
                  <c:v>0.041339859360744045</c:v>
                </c:pt>
                <c:pt idx="133">
                  <c:v>0.04048143523887915</c:v>
                </c:pt>
                <c:pt idx="134">
                  <c:v>0.03964661451096087</c:v>
                </c:pt>
                <c:pt idx="135">
                  <c:v>0.03883459146747921</c:v>
                </c:pt>
                <c:pt idx="136">
                  <c:v>0.038044593178668505</c:v>
                </c:pt>
                <c:pt idx="137">
                  <c:v>0.037275877949106195</c:v>
                </c:pt>
                <c:pt idx="138">
                  <c:v>0.036527733855020166</c:v>
                </c:pt>
                <c:pt idx="139">
                  <c:v>0.035799477359358</c:v>
                </c:pt>
                <c:pt idx="140">
                  <c:v>0.0350904519999979</c:v>
                </c:pt>
                <c:pt idx="141">
                  <c:v>0.03440002714678445</c:v>
                </c:pt>
                <c:pt idx="142">
                  <c:v>0.033727596823353</c:v>
                </c:pt>
                <c:pt idx="143">
                  <c:v>0.033072578589968295</c:v>
                </c:pt>
                <c:pt idx="144">
                  <c:v>0.032434412483845494</c:v>
                </c:pt>
                <c:pt idx="145">
                  <c:v>0.03181256001364756</c:v>
                </c:pt>
                <c:pt idx="146">
                  <c:v>0.031206503205062505</c:v>
                </c:pt>
                <c:pt idx="147">
                  <c:v>0.03061574369456002</c:v>
                </c:pt>
                <c:pt idx="148">
                  <c:v>0.030039801868608527</c:v>
                </c:pt>
                <c:pt idx="149">
                  <c:v>0.029478216045802825</c:v>
                </c:pt>
                <c:pt idx="150">
                  <c:v>0.028930541699511154</c:v>
                </c:pt>
                <c:pt idx="151">
                  <c:v>0.028396350718796988</c:v>
                </c:pt>
                <c:pt idx="152">
                  <c:v>0.027875230705508406</c:v>
                </c:pt>
                <c:pt idx="153">
                  <c:v>0.02736678430555619</c:v>
                </c:pt>
                <c:pt idx="154">
                  <c:v>0.026870628572521024</c:v>
                </c:pt>
                <c:pt idx="155">
                  <c:v>0.026386394361842244</c:v>
                </c:pt>
                <c:pt idx="156">
                  <c:v>0.02591372575394455</c:v>
                </c:pt>
                <c:pt idx="157">
                  <c:v>0.025452279504756953</c:v>
                </c:pt>
                <c:pt idx="158">
                  <c:v>0.025001724522169422</c:v>
                </c:pt>
                <c:pt idx="159">
                  <c:v>0.024561741367057556</c:v>
                </c:pt>
                <c:pt idx="160">
                  <c:v>0.024132021777586415</c:v>
                </c:pt>
                <c:pt idx="161">
                  <c:v>0.023712268215578137</c:v>
                </c:pt>
                <c:pt idx="162">
                  <c:v>0.023302193433799186</c:v>
                </c:pt>
                <c:pt idx="163">
                  <c:v>0.022901520063087974</c:v>
                </c:pt>
                <c:pt idx="164">
                  <c:v>0.02250998021830517</c:v>
                </c:pt>
                <c:pt idx="165">
                  <c:v>0.022127315122147058</c:v>
                </c:pt>
                <c:pt idx="166">
                  <c:v>0.02175327474591566</c:v>
                </c:pt>
                <c:pt idx="167">
                  <c:v>0.021387617466391156</c:v>
                </c:pt>
                <c:pt idx="168">
                  <c:v>0.02103010973799858</c:v>
                </c:pt>
                <c:pt idx="169">
                  <c:v>0.020680525779506468</c:v>
                </c:pt>
                <c:pt idx="170">
                  <c:v>0.020338647274536527</c:v>
                </c:pt>
                <c:pt idx="171">
                  <c:v>0.020004263085203474</c:v>
                </c:pt>
                <c:pt idx="172">
                  <c:v>0.019677168978240622</c:v>
                </c:pt>
                <c:pt idx="173">
                  <c:v>0.019357167363002335</c:v>
                </c:pt>
                <c:pt idx="174">
                  <c:v>0.01904406704076688</c:v>
                </c:pt>
                <c:pt idx="175">
                  <c:v>0.018737682964794517</c:v>
                </c:pt>
                <c:pt idx="176">
                  <c:v>0.018437836010624178</c:v>
                </c:pt>
                <c:pt idx="177">
                  <c:v>0.018144352756120134</c:v>
                </c:pt>
                <c:pt idx="178">
                  <c:v>0.017857065270805383</c:v>
                </c:pt>
                <c:pt idx="179">
                  <c:v>0.01757581091404303</c:v>
                </c:pt>
                <c:pt idx="180">
                  <c:v>0.01730043214164971</c:v>
                </c:pt>
                <c:pt idx="181">
                  <c:v>0.01703077632054681</c:v>
                </c:pt>
                <c:pt idx="182">
                  <c:v>0.016766695551075687</c:v>
                </c:pt>
                <c:pt idx="183">
                  <c:v>0.016508046496622075</c:v>
                </c:pt>
                <c:pt idx="184">
                  <c:v>0.016254690220213197</c:v>
                </c:pt>
                <c:pt idx="185">
                  <c:v>0.016006492027768212</c:v>
                </c:pt>
                <c:pt idx="186">
                  <c:v>0.01576332131769882</c:v>
                </c:pt>
                <c:pt idx="187">
                  <c:v>0.01552505143657196</c:v>
                </c:pt>
                <c:pt idx="188">
                  <c:v>0.015291559540561148</c:v>
                </c:pt>
                <c:pt idx="189">
                  <c:v>0.015062726462426589</c:v>
                </c:pt>
                <c:pt idx="190">
                  <c:v>0.014838436583777152</c:v>
                </c:pt>
                <c:pt idx="191">
                  <c:v>0.014618577712379309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continuum!$I$12:$I$230</c:f>
              <c:numCache>
                <c:ptCount val="219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continuum!$N$12:$N$230</c:f>
              <c:numCache>
                <c:ptCount val="219"/>
                <c:pt idx="4">
                  <c:v>27.272727272727273</c:v>
                </c:pt>
                <c:pt idx="5">
                  <c:v>23.860562373608957</c:v>
                </c:pt>
                <c:pt idx="6">
                  <c:v>21.050882211070643</c:v>
                </c:pt>
                <c:pt idx="7">
                  <c:v>18.709764527144493</c:v>
                </c:pt>
                <c:pt idx="8">
                  <c:v>16.738530871022263</c:v>
                </c:pt>
                <c:pt idx="9">
                  <c:v>15.06317531705142</c:v>
                </c:pt>
                <c:pt idx="10">
                  <c:v>13.627315697151335</c:v>
                </c:pt>
                <c:pt idx="11">
                  <c:v>12.387387082335943</c:v>
                </c:pt>
                <c:pt idx="12">
                  <c:v>11.309297901331643</c:v>
                </c:pt>
                <c:pt idx="13">
                  <c:v>10.366061289236992</c:v>
                </c:pt>
                <c:pt idx="14">
                  <c:v>9.536089654798147</c:v>
                </c:pt>
                <c:pt idx="15">
                  <c:v>8.801948425018123</c:v>
                </c:pt>
                <c:pt idx="16">
                  <c:v>8.149432923567975</c:v>
                </c:pt>
                <c:pt idx="17">
                  <c:v>7.566876060361301</c:v>
                </c:pt>
                <c:pt idx="18">
                  <c:v>7.044623158308128</c:v>
                </c:pt>
                <c:pt idx="19">
                  <c:v>6.574629344270559</c:v>
                </c:pt>
                <c:pt idx="20">
                  <c:v>6.1501478715331945</c:v>
                </c:pt>
                <c:pt idx="21">
                  <c:v>5.765486637952937</c:v>
                </c:pt>
                <c:pt idx="22">
                  <c:v>5.415816364946201</c:v>
                </c:pt>
                <c:pt idx="23">
                  <c:v>5.097018279685065</c:v>
                </c:pt>
                <c:pt idx="24">
                  <c:v>4.805562269443977</c:v>
                </c:pt>
                <c:pt idx="25">
                  <c:v>4.5384087350850475</c:v>
                </c:pt>
                <c:pt idx="26">
                  <c:v>4.2929290183966655</c:v>
                </c:pt>
                <c:pt idx="27">
                  <c:v>4.066840492078246</c:v>
                </c:pt>
                <c:pt idx="28">
                  <c:v>3.8581533039085665</c:v>
                </c:pt>
                <c:pt idx="29">
                  <c:v>3.6651264436664457</c:v>
                </c:pt>
                <c:pt idx="30">
                  <c:v>3.4862313132522873</c:v>
                </c:pt>
                <c:pt idx="31">
                  <c:v>3.320121370444434</c:v>
                </c:pt>
                <c:pt idx="32">
                  <c:v>3.1656067160011503</c:v>
                </c:pt>
                <c:pt idx="33">
                  <c:v>3.0216327250667083</c:v>
                </c:pt>
                <c:pt idx="34">
                  <c:v>2.887262003690166</c:v>
                </c:pt>
                <c:pt idx="35">
                  <c:v>2.7616590920103077</c:v>
                </c:pt>
                <c:pt idx="36">
                  <c:v>2.644077446453585</c:v>
                </c:pt>
                <c:pt idx="37">
                  <c:v>2.533848320998537</c:v>
                </c:pt>
                <c:pt idx="38">
                  <c:v>2.43037123736384</c:v>
                </c:pt>
                <c:pt idx="39">
                  <c:v>2.3331057898171377</c:v>
                </c:pt>
                <c:pt idx="40">
                  <c:v>2.241564575190216</c:v>
                </c:pt>
                <c:pt idx="41">
                  <c:v>2.1553070749404784</c:v>
                </c:pt>
                <c:pt idx="42">
                  <c:v>2.0739343455107746</c:v>
                </c:pt>
                <c:pt idx="43">
                  <c:v>1.9970843972040246</c:v>
                </c:pt>
                <c:pt idx="44">
                  <c:v>1.924428161395228</c:v>
                </c:pt>
                <c:pt idx="45">
                  <c:v>1.855665962007584</c:v>
                </c:pt>
                <c:pt idx="46">
                  <c:v>1.790524420457849</c:v>
                </c:pt>
                <c:pt idx="47">
                  <c:v>1.728753734264274</c:v>
                </c:pt>
                <c:pt idx="48">
                  <c:v>1.6701252786360603</c:v>
                </c:pt>
                <c:pt idx="49">
                  <c:v>1.6144294879673966</c:v>
                </c:pt>
                <c:pt idx="50">
                  <c:v>1.5614739805165008</c:v>
                </c:pt>
                <c:pt idx="51">
                  <c:v>1.511081894881758</c:v>
                </c:pt>
                <c:pt idx="52">
                  <c:v>1.4630904113722278</c:v>
                </c:pt>
                <c:pt idx="53">
                  <c:v>1.4173494351540183</c:v>
                </c:pt>
                <c:pt idx="54">
                  <c:v>1.373720421255883</c:v>
                </c:pt>
                <c:pt idx="55">
                  <c:v>1.332075324234034</c:v>
                </c:pt>
                <c:pt idx="56">
                  <c:v>1.2922956576072253</c:v>
                </c:pt>
                <c:pt idx="57">
                  <c:v>1.2542716501442752</c:v>
                </c:pt>
                <c:pt idx="58">
                  <c:v>1.217901487771567</c:v>
                </c:pt>
                <c:pt idx="59">
                  <c:v>1.1830906313126448</c:v>
                </c:pt>
                <c:pt idx="60">
                  <c:v>1.1497512015130298</c:v>
                </c:pt>
                <c:pt idx="61">
                  <c:v>1.1178014238720448</c:v>
                </c:pt>
                <c:pt idx="62">
                  <c:v>1.08716512672564</c:v>
                </c:pt>
                <c:pt idx="63">
                  <c:v>1.0577712868217586</c:v>
                </c:pt>
                <c:pt idx="64">
                  <c:v>1.0295536173209954</c:v>
                </c:pt>
                <c:pt idx="65">
                  <c:v>1.002450193755505</c:v>
                </c:pt>
                <c:pt idx="66">
                  <c:v>0.9764031140013754</c:v>
                </c:pt>
                <c:pt idx="67">
                  <c:v>0.9513581887749812</c:v>
                </c:pt>
                <c:pt idx="68">
                  <c:v>0.9272646595614384</c:v>
                </c:pt>
                <c:pt idx="69">
                  <c:v>0.9040749412312346</c:v>
                </c:pt>
                <c:pt idx="70">
                  <c:v>0.8817443869060446</c:v>
                </c:pt>
                <c:pt idx="71">
                  <c:v>0.8602310729025191</c:v>
                </c:pt>
                <c:pt idx="72">
                  <c:v>0.839495601818305</c:v>
                </c:pt>
                <c:pt idx="73">
                  <c:v>0.8195009220320288</c:v>
                </c:pt>
                <c:pt idx="74">
                  <c:v>0.8002121620719962</c:v>
                </c:pt>
                <c:pt idx="75">
                  <c:v>0.7815964784701204</c:v>
                </c:pt>
                <c:pt idx="76">
                  <c:v>0.7636229158607444</c:v>
                </c:pt>
                <c:pt idx="77">
                  <c:v>0.7462622782108997</c:v>
                </c:pt>
                <c:pt idx="78">
                  <c:v>0.7294870101811817</c:v>
                </c:pt>
                <c:pt idx="79">
                  <c:v>0.7132710877165044</c:v>
                </c:pt>
                <c:pt idx="80">
                  <c:v>0.6975899170551327</c:v>
                </c:pt>
                <c:pt idx="81">
                  <c:v>0.6824202414237742</c:v>
                </c:pt>
                <c:pt idx="82">
                  <c:v>0.6677400547574089</c:v>
                </c:pt>
                <c:pt idx="83">
                  <c:v>0.6535285218458641</c:v>
                </c:pt>
                <c:pt idx="84">
                  <c:v>0.6397659043657979</c:v>
                </c:pt>
                <c:pt idx="85">
                  <c:v>0.6264334923075323</c:v>
                </c:pt>
                <c:pt idx="86">
                  <c:v>0.6135135403516828</c:v>
                </c:pt>
                <c:pt idx="87">
                  <c:v>0.6009892087914358</c:v>
                </c:pt>
                <c:pt idx="88">
                  <c:v>0.5888445086330538</c:v>
                </c:pt>
                <c:pt idx="89">
                  <c:v>0.5770642505402775</c:v>
                </c:pt>
                <c:pt idx="90">
                  <c:v>0.5656339973180832</c:v>
                </c:pt>
                <c:pt idx="91">
                  <c:v>0.5545400196581395</c:v>
                </c:pt>
                <c:pt idx="92">
                  <c:v>0.5437692548925663</c:v>
                </c:pt>
                <c:pt idx="93">
                  <c:v>0.5333092685245356</c:v>
                </c:pt>
                <c:pt idx="94">
                  <c:v>0.5231482183241015</c:v>
                </c:pt>
                <c:pt idx="95">
                  <c:v>0.5132748207956063</c:v>
                </c:pt>
                <c:pt idx="96">
                  <c:v>0.5036783198393189</c:v>
                </c:pt>
                <c:pt idx="97">
                  <c:v>0.4943484574447238</c:v>
                </c:pt>
                <c:pt idx="98">
                  <c:v>0.4852754462663247</c:v>
                </c:pt>
                <c:pt idx="99">
                  <c:v>0.4764499439450137</c:v>
                </c:pt>
                <c:pt idx="100">
                  <c:v>0.4678630290491843</c:v>
                </c:pt>
                <c:pt idx="101">
                  <c:v>0.4595061785198519</c:v>
                </c:pt>
                <c:pt idx="102">
                  <c:v>0.45137124651329513</c:v>
                </c:pt>
                <c:pt idx="103">
                  <c:v>0.4434504445431156</c:v>
                </c:pt>
                <c:pt idx="104">
                  <c:v>0.4357363228313075</c:v>
                </c:pt>
                <c:pt idx="105">
                  <c:v>0.4282217527849383</c:v>
                </c:pt>
                <c:pt idx="106">
                  <c:v>0.42089991052145737</c:v>
                </c:pt>
                <c:pt idx="107">
                  <c:v>0.413764261371529</c:v>
                </c:pt>
                <c:pt idx="108">
                  <c:v>0.4068085452936563</c:v>
                </c:pt>
                <c:pt idx="109">
                  <c:v>0.4000267631397979</c:v>
                </c:pt>
                <c:pt idx="110">
                  <c:v>0.3934131637157053</c:v>
                </c:pt>
                <c:pt idx="111">
                  <c:v>0.3869622315838517</c:v>
                </c:pt>
                <c:pt idx="112">
                  <c:v>0.38066867556065065</c:v>
                </c:pt>
                <c:pt idx="113">
                  <c:v>0.37452741786315674</c:v>
                </c:pt>
                <c:pt idx="114">
                  <c:v>0.3685335838636772</c:v>
                </c:pt>
                <c:pt idx="115">
                  <c:v>0.3626824924136854</c:v>
                </c:pt>
                <c:pt idx="116">
                  <c:v>0.3569696467011745</c:v>
                </c:pt>
                <c:pt idx="117">
                  <c:v>0.3513907256080946</c:v>
                </c:pt>
                <c:pt idx="118">
                  <c:v>0.34594157553686455</c:v>
                </c:pt>
                <c:pt idx="119">
                  <c:v>0.3406182026770799</c:v>
                </c:pt>
                <c:pt idx="120">
                  <c:v>0.33541676568553114</c:v>
                </c:pt>
                <c:pt idx="121">
                  <c:v>0.33033356875448283</c:v>
                </c:pt>
                <c:pt idx="122">
                  <c:v>0.32536505504484564</c:v>
                </c:pt>
                <c:pt idx="123">
                  <c:v>0.32050780046246435</c:v>
                </c:pt>
                <c:pt idx="124">
                  <c:v>0.31575850775717385</c:v>
                </c:pt>
                <c:pt idx="125">
                  <c:v>0.31111400092564245</c:v>
                </c:pt>
                <c:pt idx="126">
                  <c:v>0.30657121990025277</c:v>
                </c:pt>
                <c:pt idx="127">
                  <c:v>0.3021272155074403</c:v>
                </c:pt>
                <c:pt idx="128">
                  <c:v>0.2977791446799764</c:v>
                </c:pt>
                <c:pt idx="129">
                  <c:v>0.29352426590867986</c:v>
                </c:pt>
                <c:pt idx="130">
                  <c:v>0.28935993491997514</c:v>
                </c:pt>
                <c:pt idx="131">
                  <c:v>0.2852836005665658</c:v>
                </c:pt>
                <c:pt idx="132">
                  <c:v>0.28129280091930253</c:v>
                </c:pt>
                <c:pt idx="133">
                  <c:v>0.27738515954906195</c:v>
                </c:pt>
                <c:pt idx="134">
                  <c:v>0.27355838198815824</c:v>
                </c:pt>
                <c:pt idx="135">
                  <c:v>0.2698102523614388</c:v>
                </c:pt>
                <c:pt idx="136">
                  <c:v>0.2661386301778357</c:v>
                </c:pt>
                <c:pt idx="137">
                  <c:v>0.26254144727369505</c:v>
                </c:pt>
                <c:pt idx="138">
                  <c:v>0.2590167048997331</c:v>
                </c:pt>
                <c:pt idx="139">
                  <c:v>0.25556247094395895</c:v>
                </c:pt>
                <c:pt idx="140">
                  <c:v>0.2521768772833584</c:v>
                </c:pt>
                <c:pt idx="141">
                  <c:v>0.2488581172575614</c:v>
                </c:pt>
                <c:pt idx="142">
                  <c:v>0.2456044432581133</c:v>
                </c:pt>
                <c:pt idx="143">
                  <c:v>0.24241416442734348</c:v>
                </c:pt>
                <c:pt idx="144">
                  <c:v>0.23928564446117428</c:v>
                </c:pt>
                <c:pt idx="145">
                  <c:v>0.23621729951053877</c:v>
                </c:pt>
                <c:pt idx="146">
                  <c:v>0.2332075961763813</c:v>
                </c:pt>
                <c:pt idx="147">
                  <c:v>0.23025504959350296</c:v>
                </c:pt>
                <c:pt idx="148">
                  <c:v>0.2273582215987798</c:v>
                </c:pt>
                <c:pt idx="149">
                  <c:v>0.22451571897953476</c:v>
                </c:pt>
                <c:pt idx="150">
                  <c:v>0.2217261917980807</c:v>
                </c:pt>
                <c:pt idx="151">
                  <c:v>0.21898833178867144</c:v>
                </c:pt>
                <c:pt idx="152">
                  <c:v>0.21630087082330662</c:v>
                </c:pt>
                <c:pt idx="153">
                  <c:v>0.21366257944303124</c:v>
                </c:pt>
                <c:pt idx="154">
                  <c:v>0.2110722654515543</c:v>
                </c:pt>
                <c:pt idx="155">
                  <c:v>0.20852877256818195</c:v>
                </c:pt>
                <c:pt idx="156">
                  <c:v>0.20603097913722387</c:v>
                </c:pt>
                <c:pt idx="157">
                  <c:v>0.20357779689118255</c:v>
                </c:pt>
                <c:pt idx="158">
                  <c:v>0.201168169765181</c:v>
                </c:pt>
                <c:pt idx="159">
                  <c:v>0.19880107276021364</c:v>
                </c:pt>
                <c:pt idx="160">
                  <c:v>0.19647551085294074</c:v>
                </c:pt>
                <c:pt idx="161">
                  <c:v>0.1941905179498568</c:v>
                </c:pt>
                <c:pt idx="162">
                  <c:v>0.19194515588378297</c:v>
                </c:pt>
                <c:pt idx="163">
                  <c:v>0.18973851345073767</c:v>
                </c:pt>
                <c:pt idx="164">
                  <c:v>0.18756970548533658</c:v>
                </c:pt>
                <c:pt idx="165">
                  <c:v>0.18543787197297448</c:v>
                </c:pt>
                <c:pt idx="166">
                  <c:v>0.18334217719712145</c:v>
                </c:pt>
                <c:pt idx="167">
                  <c:v>0.18128180892015966</c:v>
                </c:pt>
                <c:pt idx="168">
                  <c:v>0.17925597759625833</c:v>
                </c:pt>
                <c:pt idx="169">
                  <c:v>0.1772639156148637</c:v>
                </c:pt>
                <c:pt idx="170">
                  <c:v>0.1753048765734508</c:v>
                </c:pt>
                <c:pt idx="171">
                  <c:v>0.1733781345782511</c:v>
                </c:pt>
                <c:pt idx="172">
                  <c:v>0.17148298357173153</c:v>
                </c:pt>
                <c:pt idx="173">
                  <c:v>0.16961873668566274</c:v>
                </c:pt>
                <c:pt idx="174">
                  <c:v>0.16778472561866906</c:v>
                </c:pt>
                <c:pt idx="175">
                  <c:v>0.16598030003720854</c:v>
                </c:pt>
                <c:pt idx="176">
                  <c:v>0.16420482699897807</c:v>
                </c:pt>
                <c:pt idx="177">
                  <c:v>0.1624576903977915</c:v>
                </c:pt>
                <c:pt idx="178">
                  <c:v>0.16073829042902063</c:v>
                </c:pt>
                <c:pt idx="179">
                  <c:v>0.15904604307473336</c:v>
                </c:pt>
                <c:pt idx="180">
                  <c:v>0.1573803796077037</c:v>
                </c:pt>
                <c:pt idx="181">
                  <c:v>0.15574074611350747</c:v>
                </c:pt>
                <c:pt idx="182">
                  <c:v>0.15412660302995362</c:v>
                </c:pt>
                <c:pt idx="183">
                  <c:v>0.15253742470313697</c:v>
                </c:pt>
                <c:pt idx="184">
                  <c:v>0.15097269895942875</c:v>
                </c:pt>
                <c:pt idx="185">
                  <c:v>0.14943192669275626</c:v>
                </c:pt>
                <c:pt idx="186">
                  <c:v>0.14791462146654927</c:v>
                </c:pt>
                <c:pt idx="187">
                  <c:v>0.14642030912976162</c:v>
                </c:pt>
                <c:pt idx="188">
                  <c:v>0.14494852744640027</c:v>
                </c:pt>
                <c:pt idx="189">
                  <c:v>0.14349882573802394</c:v>
                </c:pt>
                <c:pt idx="190">
                  <c:v>0.14207076453869302</c:v>
                </c:pt>
                <c:pt idx="191">
                  <c:v>0.14066391526187866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continuum!$Q$16:$Q$20</c:f>
              <c:numCache>
                <c:ptCount val="5"/>
                <c:pt idx="0">
                  <c:v>1.382084646002237</c:v>
                </c:pt>
                <c:pt idx="1">
                  <c:v>1.382084646002237</c:v>
                </c:pt>
                <c:pt idx="2">
                  <c:v>1.382084646002237</c:v>
                </c:pt>
                <c:pt idx="3">
                  <c:v>1.382084646002237</c:v>
                </c:pt>
                <c:pt idx="4">
                  <c:v>1.382084646002237</c:v>
                </c:pt>
              </c:numCache>
            </c:numRef>
          </c:xVal>
          <c:yVal>
            <c:numRef>
              <c:f>continuum!$S$16:$S$20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34223525"/>
        <c:axId val="39576270"/>
      </c:scatterChart>
      <c:valAx>
        <c:axId val="3422352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crossBetween val="midCat"/>
        <c:dispUnits/>
        <c:majorUnit val="1"/>
      </c:valAx>
      <c:valAx>
        <c:axId val="39576270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distribution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continuum!$I$12:$I$203</c:f>
              <c:numCache>
                <c:ptCount val="192"/>
                <c:pt idx="0">
                  <c:v>1</c:v>
                </c:pt>
                <c:pt idx="1">
                  <c:v>1.0955211615005593</c:v>
                </c:pt>
                <c:pt idx="2">
                  <c:v>1.1910423230011185</c:v>
                </c:pt>
                <c:pt idx="3">
                  <c:v>1.2865634845016776</c:v>
                </c:pt>
                <c:pt idx="4">
                  <c:v>1.382084646002237</c:v>
                </c:pt>
                <c:pt idx="5">
                  <c:v>1.4776058075027962</c:v>
                </c:pt>
                <c:pt idx="6">
                  <c:v>1.5731269690033554</c:v>
                </c:pt>
                <c:pt idx="7">
                  <c:v>1.6686481305039145</c:v>
                </c:pt>
                <c:pt idx="8">
                  <c:v>1.7641692920044738</c:v>
                </c:pt>
                <c:pt idx="9">
                  <c:v>1.8596904535050331</c:v>
                </c:pt>
                <c:pt idx="10">
                  <c:v>1.9552116150055923</c:v>
                </c:pt>
                <c:pt idx="11">
                  <c:v>2.0507327765061514</c:v>
                </c:pt>
                <c:pt idx="12">
                  <c:v>2.1462539380067107</c:v>
                </c:pt>
                <c:pt idx="13">
                  <c:v>2.24177509950727</c:v>
                </c:pt>
                <c:pt idx="14">
                  <c:v>2.337296261007829</c:v>
                </c:pt>
                <c:pt idx="15">
                  <c:v>2.4328174225083883</c:v>
                </c:pt>
                <c:pt idx="16">
                  <c:v>2.5283385840089476</c:v>
                </c:pt>
                <c:pt idx="17">
                  <c:v>2.623859745509507</c:v>
                </c:pt>
                <c:pt idx="18">
                  <c:v>2.7193809070100663</c:v>
                </c:pt>
                <c:pt idx="19">
                  <c:v>2.814902068510625</c:v>
                </c:pt>
                <c:pt idx="20">
                  <c:v>2.9104232300111845</c:v>
                </c:pt>
                <c:pt idx="21">
                  <c:v>3.005944391511744</c:v>
                </c:pt>
                <c:pt idx="22">
                  <c:v>3.1014655530123028</c:v>
                </c:pt>
                <c:pt idx="23">
                  <c:v>3.196986714512862</c:v>
                </c:pt>
                <c:pt idx="24">
                  <c:v>3.2925078760134214</c:v>
                </c:pt>
                <c:pt idx="25">
                  <c:v>3.3880290375139808</c:v>
                </c:pt>
                <c:pt idx="26">
                  <c:v>3.4835501990145397</c:v>
                </c:pt>
                <c:pt idx="27">
                  <c:v>3.579071360515099</c:v>
                </c:pt>
                <c:pt idx="28">
                  <c:v>3.6745925220156583</c:v>
                </c:pt>
                <c:pt idx="29">
                  <c:v>3.7701136835162177</c:v>
                </c:pt>
                <c:pt idx="30">
                  <c:v>3.865634845016777</c:v>
                </c:pt>
                <c:pt idx="31">
                  <c:v>3.961156006517336</c:v>
                </c:pt>
                <c:pt idx="32">
                  <c:v>4.056677168017895</c:v>
                </c:pt>
                <c:pt idx="33">
                  <c:v>4.152198329518455</c:v>
                </c:pt>
                <c:pt idx="34">
                  <c:v>4.247719491019014</c:v>
                </c:pt>
                <c:pt idx="35">
                  <c:v>4.343240652519572</c:v>
                </c:pt>
                <c:pt idx="36">
                  <c:v>4.438761814020133</c:v>
                </c:pt>
                <c:pt idx="37">
                  <c:v>4.534282975520691</c:v>
                </c:pt>
                <c:pt idx="38">
                  <c:v>4.629804137021251</c:v>
                </c:pt>
                <c:pt idx="39">
                  <c:v>4.72532529852181</c:v>
                </c:pt>
                <c:pt idx="40">
                  <c:v>4.820846460022369</c:v>
                </c:pt>
                <c:pt idx="41">
                  <c:v>4.916367621522928</c:v>
                </c:pt>
                <c:pt idx="42">
                  <c:v>5.011888783023487</c:v>
                </c:pt>
                <c:pt idx="43">
                  <c:v>5.107409944524047</c:v>
                </c:pt>
                <c:pt idx="44">
                  <c:v>5.2029311060246055</c:v>
                </c:pt>
                <c:pt idx="45">
                  <c:v>5.298452267525166</c:v>
                </c:pt>
                <c:pt idx="46">
                  <c:v>5.393973429025724</c:v>
                </c:pt>
                <c:pt idx="47">
                  <c:v>5.489494590526284</c:v>
                </c:pt>
                <c:pt idx="48">
                  <c:v>5.585015752026843</c:v>
                </c:pt>
                <c:pt idx="49">
                  <c:v>5.680536913527401</c:v>
                </c:pt>
                <c:pt idx="50">
                  <c:v>5.7760580750279615</c:v>
                </c:pt>
                <c:pt idx="51">
                  <c:v>5.87157923652852</c:v>
                </c:pt>
                <c:pt idx="52">
                  <c:v>5.96710039802908</c:v>
                </c:pt>
                <c:pt idx="53">
                  <c:v>6.062621559529639</c:v>
                </c:pt>
                <c:pt idx="54">
                  <c:v>6.158142721030199</c:v>
                </c:pt>
                <c:pt idx="55">
                  <c:v>6.253663882530757</c:v>
                </c:pt>
                <c:pt idx="56">
                  <c:v>6.349185044031318</c:v>
                </c:pt>
                <c:pt idx="57">
                  <c:v>6.444706205531876</c:v>
                </c:pt>
                <c:pt idx="58">
                  <c:v>6.5402273670324345</c:v>
                </c:pt>
                <c:pt idx="59">
                  <c:v>6.635748528532995</c:v>
                </c:pt>
                <c:pt idx="60">
                  <c:v>6.731269690033553</c:v>
                </c:pt>
                <c:pt idx="61">
                  <c:v>6.826790851534113</c:v>
                </c:pt>
                <c:pt idx="62">
                  <c:v>6.922312013034672</c:v>
                </c:pt>
                <c:pt idx="63">
                  <c:v>7.017833174535232</c:v>
                </c:pt>
                <c:pt idx="64">
                  <c:v>7.1133543360357905</c:v>
                </c:pt>
                <c:pt idx="65">
                  <c:v>7.208875497536349</c:v>
                </c:pt>
                <c:pt idx="66">
                  <c:v>7.304396659036909</c:v>
                </c:pt>
                <c:pt idx="67">
                  <c:v>7.399917820537468</c:v>
                </c:pt>
                <c:pt idx="68">
                  <c:v>7.495438982038028</c:v>
                </c:pt>
                <c:pt idx="69">
                  <c:v>7.590960143538586</c:v>
                </c:pt>
                <c:pt idx="70">
                  <c:v>7.6864813050391465</c:v>
                </c:pt>
                <c:pt idx="71">
                  <c:v>7.782002466539705</c:v>
                </c:pt>
                <c:pt idx="72">
                  <c:v>7.877523628040265</c:v>
                </c:pt>
                <c:pt idx="73">
                  <c:v>7.973044789540824</c:v>
                </c:pt>
                <c:pt idx="74">
                  <c:v>8.068565951041382</c:v>
                </c:pt>
                <c:pt idx="75">
                  <c:v>8.164087112541942</c:v>
                </c:pt>
                <c:pt idx="76">
                  <c:v>8.2596082740425</c:v>
                </c:pt>
                <c:pt idx="77">
                  <c:v>8.355129435543061</c:v>
                </c:pt>
                <c:pt idx="78">
                  <c:v>8.45065059704362</c:v>
                </c:pt>
                <c:pt idx="79">
                  <c:v>8.54617175854418</c:v>
                </c:pt>
                <c:pt idx="80">
                  <c:v>8.641692920044738</c:v>
                </c:pt>
                <c:pt idx="81">
                  <c:v>8.737214081545297</c:v>
                </c:pt>
                <c:pt idx="82">
                  <c:v>8.832735243045857</c:v>
                </c:pt>
                <c:pt idx="83">
                  <c:v>8.928256404546415</c:v>
                </c:pt>
                <c:pt idx="84">
                  <c:v>9.023777566046975</c:v>
                </c:pt>
                <c:pt idx="85">
                  <c:v>9.119298727547534</c:v>
                </c:pt>
                <c:pt idx="86">
                  <c:v>9.214819889048094</c:v>
                </c:pt>
                <c:pt idx="87">
                  <c:v>9.310341050548653</c:v>
                </c:pt>
                <c:pt idx="88">
                  <c:v>9.405862212049213</c:v>
                </c:pt>
                <c:pt idx="89">
                  <c:v>9.501383373549771</c:v>
                </c:pt>
                <c:pt idx="90">
                  <c:v>9.596904535050331</c:v>
                </c:pt>
                <c:pt idx="91">
                  <c:v>9.69242569655089</c:v>
                </c:pt>
                <c:pt idx="92">
                  <c:v>9.787946858051448</c:v>
                </c:pt>
                <c:pt idx="93">
                  <c:v>9.883468019552009</c:v>
                </c:pt>
                <c:pt idx="94">
                  <c:v>9.978989181052567</c:v>
                </c:pt>
                <c:pt idx="95">
                  <c:v>10.074510342553127</c:v>
                </c:pt>
                <c:pt idx="96">
                  <c:v>10.170031504053686</c:v>
                </c:pt>
                <c:pt idx="97">
                  <c:v>10.265552665554246</c:v>
                </c:pt>
                <c:pt idx="98">
                  <c:v>10.361073827054804</c:v>
                </c:pt>
                <c:pt idx="99">
                  <c:v>10.456594988555365</c:v>
                </c:pt>
                <c:pt idx="100">
                  <c:v>10.552116150055923</c:v>
                </c:pt>
                <c:pt idx="101">
                  <c:v>10.647637311556482</c:v>
                </c:pt>
                <c:pt idx="102">
                  <c:v>10.743158473057042</c:v>
                </c:pt>
                <c:pt idx="103">
                  <c:v>10.8386796345576</c:v>
                </c:pt>
                <c:pt idx="104">
                  <c:v>10.93420079605816</c:v>
                </c:pt>
                <c:pt idx="105">
                  <c:v>11.029721957558719</c:v>
                </c:pt>
                <c:pt idx="106">
                  <c:v>11.125243119059279</c:v>
                </c:pt>
                <c:pt idx="107">
                  <c:v>11.220764280559838</c:v>
                </c:pt>
                <c:pt idx="108">
                  <c:v>11.316285442060398</c:v>
                </c:pt>
                <c:pt idx="109">
                  <c:v>11.411806603560956</c:v>
                </c:pt>
                <c:pt idx="110">
                  <c:v>11.507327765061515</c:v>
                </c:pt>
                <c:pt idx="111">
                  <c:v>11.602848926562075</c:v>
                </c:pt>
                <c:pt idx="112">
                  <c:v>11.698370088062633</c:v>
                </c:pt>
                <c:pt idx="113">
                  <c:v>11.793891249563194</c:v>
                </c:pt>
                <c:pt idx="114">
                  <c:v>11.889412411063752</c:v>
                </c:pt>
                <c:pt idx="115">
                  <c:v>11.984933572564312</c:v>
                </c:pt>
                <c:pt idx="116">
                  <c:v>12.08045473406487</c:v>
                </c:pt>
                <c:pt idx="117">
                  <c:v>12.17597589556543</c:v>
                </c:pt>
                <c:pt idx="118">
                  <c:v>12.27149705706599</c:v>
                </c:pt>
                <c:pt idx="119">
                  <c:v>12.367018218566548</c:v>
                </c:pt>
                <c:pt idx="120">
                  <c:v>12.462539380067108</c:v>
                </c:pt>
                <c:pt idx="121">
                  <c:v>12.558060541567666</c:v>
                </c:pt>
                <c:pt idx="122">
                  <c:v>12.653581703068227</c:v>
                </c:pt>
                <c:pt idx="123">
                  <c:v>12.749102864568785</c:v>
                </c:pt>
                <c:pt idx="124">
                  <c:v>12.844624026069344</c:v>
                </c:pt>
                <c:pt idx="125">
                  <c:v>12.940145187569904</c:v>
                </c:pt>
                <c:pt idx="126">
                  <c:v>13.035666349070462</c:v>
                </c:pt>
                <c:pt idx="127">
                  <c:v>13.131187510571023</c:v>
                </c:pt>
                <c:pt idx="128">
                  <c:v>13.226708672071581</c:v>
                </c:pt>
                <c:pt idx="129">
                  <c:v>13.322229833572141</c:v>
                </c:pt>
                <c:pt idx="130">
                  <c:v>13.4177509950727</c:v>
                </c:pt>
                <c:pt idx="131">
                  <c:v>13.51327215657326</c:v>
                </c:pt>
                <c:pt idx="132">
                  <c:v>13.608793318073818</c:v>
                </c:pt>
                <c:pt idx="133">
                  <c:v>13.704314479574377</c:v>
                </c:pt>
                <c:pt idx="134">
                  <c:v>13.799835641074937</c:v>
                </c:pt>
                <c:pt idx="135">
                  <c:v>13.895356802575495</c:v>
                </c:pt>
                <c:pt idx="136">
                  <c:v>13.990877964076056</c:v>
                </c:pt>
                <c:pt idx="137">
                  <c:v>14.086399125576614</c:v>
                </c:pt>
                <c:pt idx="138">
                  <c:v>14.181920287077174</c:v>
                </c:pt>
                <c:pt idx="139">
                  <c:v>14.277441448577733</c:v>
                </c:pt>
                <c:pt idx="140">
                  <c:v>14.372962610078293</c:v>
                </c:pt>
                <c:pt idx="141">
                  <c:v>14.468483771578851</c:v>
                </c:pt>
                <c:pt idx="142">
                  <c:v>14.56400493307941</c:v>
                </c:pt>
                <c:pt idx="143">
                  <c:v>14.65952609457997</c:v>
                </c:pt>
                <c:pt idx="144">
                  <c:v>14.755047256080529</c:v>
                </c:pt>
                <c:pt idx="145">
                  <c:v>14.850568417581089</c:v>
                </c:pt>
                <c:pt idx="146">
                  <c:v>14.946089579081647</c:v>
                </c:pt>
                <c:pt idx="147">
                  <c:v>15.041610740582207</c:v>
                </c:pt>
                <c:pt idx="148">
                  <c:v>15.137131902082766</c:v>
                </c:pt>
                <c:pt idx="149">
                  <c:v>15.232653063583324</c:v>
                </c:pt>
                <c:pt idx="150">
                  <c:v>15.328174225083885</c:v>
                </c:pt>
                <c:pt idx="151">
                  <c:v>15.423695386584443</c:v>
                </c:pt>
                <c:pt idx="152">
                  <c:v>15.519216548085003</c:v>
                </c:pt>
                <c:pt idx="153">
                  <c:v>15.614737709585562</c:v>
                </c:pt>
                <c:pt idx="154">
                  <c:v>15.710258871086122</c:v>
                </c:pt>
                <c:pt idx="155">
                  <c:v>15.80578003258668</c:v>
                </c:pt>
                <c:pt idx="156">
                  <c:v>15.901301194087239</c:v>
                </c:pt>
                <c:pt idx="157">
                  <c:v>15.996822355587799</c:v>
                </c:pt>
                <c:pt idx="158">
                  <c:v>16.092343517088356</c:v>
                </c:pt>
                <c:pt idx="159">
                  <c:v>16.187864678588916</c:v>
                </c:pt>
                <c:pt idx="160">
                  <c:v>16.283385840089476</c:v>
                </c:pt>
                <c:pt idx="161">
                  <c:v>16.378907001590036</c:v>
                </c:pt>
                <c:pt idx="162">
                  <c:v>16.474428163090593</c:v>
                </c:pt>
                <c:pt idx="163">
                  <c:v>16.569949324591153</c:v>
                </c:pt>
                <c:pt idx="164">
                  <c:v>16.665470486091714</c:v>
                </c:pt>
                <c:pt idx="165">
                  <c:v>16.76099164759227</c:v>
                </c:pt>
                <c:pt idx="166">
                  <c:v>16.85651280909283</c:v>
                </c:pt>
                <c:pt idx="167">
                  <c:v>16.95203397059339</c:v>
                </c:pt>
                <c:pt idx="168">
                  <c:v>17.04755513209395</c:v>
                </c:pt>
                <c:pt idx="169">
                  <c:v>17.143076293594508</c:v>
                </c:pt>
                <c:pt idx="170">
                  <c:v>17.238597455095068</c:v>
                </c:pt>
                <c:pt idx="171">
                  <c:v>17.334118616595628</c:v>
                </c:pt>
                <c:pt idx="172">
                  <c:v>17.42963977809619</c:v>
                </c:pt>
                <c:pt idx="173">
                  <c:v>17.525160939596745</c:v>
                </c:pt>
                <c:pt idx="174">
                  <c:v>17.620682101097305</c:v>
                </c:pt>
                <c:pt idx="175">
                  <c:v>17.716203262597865</c:v>
                </c:pt>
                <c:pt idx="176">
                  <c:v>17.811724424098426</c:v>
                </c:pt>
                <c:pt idx="177">
                  <c:v>17.907245585598982</c:v>
                </c:pt>
                <c:pt idx="178">
                  <c:v>18.002766747099542</c:v>
                </c:pt>
                <c:pt idx="179">
                  <c:v>18.098287908600103</c:v>
                </c:pt>
                <c:pt idx="180">
                  <c:v>18.19380907010066</c:v>
                </c:pt>
                <c:pt idx="181">
                  <c:v>18.28933023160122</c:v>
                </c:pt>
                <c:pt idx="182">
                  <c:v>18.38485139310178</c:v>
                </c:pt>
                <c:pt idx="183">
                  <c:v>18.48037255460234</c:v>
                </c:pt>
                <c:pt idx="184">
                  <c:v>18.575893716102897</c:v>
                </c:pt>
                <c:pt idx="185">
                  <c:v>18.671414877603457</c:v>
                </c:pt>
                <c:pt idx="186">
                  <c:v>18.766936039104017</c:v>
                </c:pt>
                <c:pt idx="187">
                  <c:v>18.862457200604577</c:v>
                </c:pt>
                <c:pt idx="188">
                  <c:v>18.957978362105134</c:v>
                </c:pt>
                <c:pt idx="189">
                  <c:v>19.053499523605694</c:v>
                </c:pt>
                <c:pt idx="190">
                  <c:v>19.149020685106255</c:v>
                </c:pt>
                <c:pt idx="191">
                  <c:v>19.24454184660681</c:v>
                </c:pt>
              </c:numCache>
            </c:numRef>
          </c:xVal>
          <c:yVal>
            <c:numRef>
              <c:f>continuum!$J$12:$J$203</c:f>
              <c:numCache>
                <c:ptCount val="192"/>
                <c:pt idx="0">
                  <c:v>3</c:v>
                </c:pt>
                <c:pt idx="1">
                  <c:v>2.082754928468275</c:v>
                </c:pt>
                <c:pt idx="2">
                  <c:v>1.490776293989356</c:v>
                </c:pt>
                <c:pt idx="3">
                  <c:v>1.0949552511088607</c:v>
                </c:pt>
                <c:pt idx="4">
                  <c:v>0.8222098694538259</c:v>
                </c:pt>
                <c:pt idx="5">
                  <c:v>0.6293422627458535</c:v>
                </c:pt>
                <c:pt idx="6">
                  <c:v>0.48985342486157113</c:v>
                </c:pt>
                <c:pt idx="7">
                  <c:v>0.3869565388466753</c:v>
                </c:pt>
                <c:pt idx="8">
                  <c:v>0.3097135610242209</c:v>
                </c:pt>
                <c:pt idx="9">
                  <c:v>0.2508179465802314</c:v>
                </c:pt>
                <c:pt idx="10">
                  <c:v>0.20527978334484018</c:v>
                </c:pt>
                <c:pt idx="11">
                  <c:v>0.16962308741427</c:v>
                </c:pt>
                <c:pt idx="12">
                  <c:v>0.1413828834279492</c:v>
                </c:pt>
                <c:pt idx="13">
                  <c:v>0.11878267214688876</c:v>
                </c:pt>
                <c:pt idx="14">
                  <c:v>0.10052317504588276</c:v>
                </c:pt>
                <c:pt idx="15">
                  <c:v>0.08564128704945813</c:v>
                </c:pt>
                <c:pt idx="16">
                  <c:v>0.07341424307900649</c:v>
                </c:pt>
                <c:pt idx="17">
                  <c:v>0.06329345274258448</c:v>
                </c:pt>
                <c:pt idx="18">
                  <c:v>0.0548581400253388</c:v>
                </c:pt>
                <c:pt idx="19">
                  <c:v>0.047782414788267544</c:v>
                </c:pt>
                <c:pt idx="20">
                  <c:v>0.041811587990012375</c:v>
                </c:pt>
                <c:pt idx="21">
                  <c:v>0.03674493524391807</c:v>
                </c:pt>
                <c:pt idx="22">
                  <c:v>0.03242301572204617</c:v>
                </c:pt>
                <c:pt idx="23">
                  <c:v>0.028718247146570272</c:v>
                </c:pt>
                <c:pt idx="24">
                  <c:v>0.02552783385704595</c:v>
                </c:pt>
                <c:pt idx="25">
                  <c:v>0.022768412935832358</c:v>
                </c:pt>
                <c:pt idx="26">
                  <c:v>0.020371966896498055</c:v>
                </c:pt>
                <c:pt idx="27">
                  <c:v>0.01828267859255685</c:v>
                </c:pt>
                <c:pt idx="28">
                  <c:v>0.016454493072665704</c:v>
                </c:pt>
                <c:pt idx="29">
                  <c:v>0.014849214147880782</c:v>
                </c:pt>
                <c:pt idx="30">
                  <c:v>0.013435008490336638</c:v>
                </c:pt>
                <c:pt idx="31">
                  <c:v>0.01218522258005509</c:v>
                </c:pt>
                <c:pt idx="32">
                  <c:v>0.011077441462065544</c:v>
                </c:pt>
                <c:pt idx="33">
                  <c:v>0.010092735623405605</c:v>
                </c:pt>
                <c:pt idx="34">
                  <c:v>0.009215055126520448</c:v>
                </c:pt>
                <c:pt idx="35">
                  <c:v>0.008430739690942862</c:v>
                </c:pt>
                <c:pt idx="36">
                  <c:v>0.007728120583976677</c:v>
                </c:pt>
                <c:pt idx="37">
                  <c:v>0.0070971955959168755</c:v>
                </c:pt>
                <c:pt idx="38">
                  <c:v>0.006529362491713791</c:v>
                </c:pt>
                <c:pt idx="39">
                  <c:v>0.006017199479590804</c:v>
                </c:pt>
                <c:pt idx="40">
                  <c:v>0.005554283659681381</c:v>
                </c:pt>
                <c:pt idx="41">
                  <c:v>0.005135040290201768</c:v>
                </c:pt>
                <c:pt idx="42">
                  <c:v>0.004754617166864324</c:v>
                </c:pt>
                <c:pt idx="43">
                  <c:v>0.0044087795514807645</c:v>
                </c:pt>
                <c:pt idx="44">
                  <c:v>0.004093821981759113</c:v>
                </c:pt>
                <c:pt idx="45">
                  <c:v>0.0038064940018180506</c:v>
                </c:pt>
                <c:pt idx="46">
                  <c:v>0.0035439374141590504</c:v>
                </c:pt>
                <c:pt idx="47">
                  <c:v>0.0033036331009656337</c:v>
                </c:pt>
                <c:pt idx="48">
                  <c:v>0.0030833558203465757</c:v>
                </c:pt>
                <c:pt idx="49">
                  <c:v>0.002881135670542611</c:v>
                </c:pt>
                <c:pt idx="50">
                  <c:v>0.002695225146917412</c:v>
                </c:pt>
                <c:pt idx="51">
                  <c:v>0.0025240709042201087</c:v>
                </c:pt>
                <c:pt idx="52">
                  <c:v>0.002366289489099544</c:v>
                </c:pt>
                <c:pt idx="53">
                  <c:v>0.0022206464322014115</c:v>
                </c:pt>
                <c:pt idx="54">
                  <c:v>0.00208603819092876</c:v>
                </c:pt>
                <c:pt idx="55">
                  <c:v>0.0019614765174783256</c:v>
                </c:pt>
                <c:pt idx="56">
                  <c:v>0.0018460748955605078</c:v>
                </c:pt>
                <c:pt idx="57">
                  <c:v>0.0017390367460456198</c:v>
                </c:pt>
                <c:pt idx="58">
                  <c:v>0.001639645148873231</c:v>
                </c:pt>
                <c:pt idx="59">
                  <c:v>0.0015472538676983816</c:v>
                </c:pt>
                <c:pt idx="60">
                  <c:v>0.0014612794963640738</c:v>
                </c:pt>
                <c:pt idx="61">
                  <c:v>0.001381194573544938</c:v>
                </c:pt>
                <c:pt idx="62">
                  <c:v>0.0013065215347437215</c:v>
                </c:pt>
                <c:pt idx="63">
                  <c:v>0.0012368273900057473</c:v>
                </c:pt>
                <c:pt idx="64">
                  <c:v>0.0011717190318718148</c:v>
                </c:pt>
                <c:pt idx="65">
                  <c:v>0.0011108390917279293</c:v>
                </c:pt>
                <c:pt idx="66">
                  <c:v>0.001053862274250558</c:v>
                </c:pt>
                <c:pt idx="67">
                  <c:v>0.0010004921094336448</c:v>
                </c:pt>
                <c:pt idx="68">
                  <c:v>0.0009504580700033032</c:v>
                </c:pt>
                <c:pt idx="69">
                  <c:v>0.0009035130091134715</c:v>
                </c:pt>
                <c:pt idx="70">
                  <c:v>0.0008594308792660548</c:v>
                </c:pt>
                <c:pt idx="71">
                  <c:v>0.0008180046985748194</c:v>
                </c:pt>
                <c:pt idx="72">
                  <c:v>0.0007790447349286412</c:v>
                </c:pt>
                <c:pt idx="73">
                  <c:v>0.0007423768824199022</c:v>
                </c:pt>
                <c:pt idx="74">
                  <c:v>0.0007078412076823534</c:v>
                </c:pt>
                <c:pt idx="75">
                  <c:v>0.0006752906466091838</c:v>
                </c:pt>
                <c:pt idx="76">
                  <c:v>0.0006445898343630281</c:v>
                </c:pt>
                <c:pt idx="77">
                  <c:v>0.0006156140537015662</c:v>
                </c:pt>
                <c:pt idx="78">
                  <c:v>0.0005882482884727337</c:v>
                </c:pt>
                <c:pt idx="79">
                  <c:v>0.0005623863707225414</c:v>
                </c:pt>
                <c:pt idx="80">
                  <c:v>0.0005379302112402954</c:v>
                </c:pt>
                <c:pt idx="81">
                  <c:v>0.0005147891045694531</c:v>
                </c:pt>
                <c:pt idx="82">
                  <c:v>0.0004928791005622356</c:v>
                </c:pt>
                <c:pt idx="83">
                  <c:v>0.00047212243547334657</c:v>
                </c:pt>
                <c:pt idx="84">
                  <c:v>0.0004524470163907479</c:v>
                </c:pt>
                <c:pt idx="85">
                  <c:v>0.0004337859535047667</c:v>
                </c:pt>
                <c:pt idx="86">
                  <c:v>0.0004160771353339857</c:v>
                </c:pt>
                <c:pt idx="87">
                  <c:v>0.0003992628425687779</c:v>
                </c:pt>
                <c:pt idx="88">
                  <c:v>0.000383289396670627</c:v>
                </c:pt>
                <c:pt idx="89">
                  <c:v>0.0003681068397859954</c:v>
                </c:pt>
                <c:pt idx="90">
                  <c:v>0.00035366864290459145</c:v>
                </c:pt>
                <c:pt idx="91">
                  <c:v>0.00033993143951979195</c:v>
                </c:pt>
                <c:pt idx="92">
                  <c:v>0.00032685478233900105</c:v>
                </c:pt>
                <c:pt idx="93">
                  <c:v>0.00031440092084864647</c:v>
                </c:pt>
                <c:pt idx="94">
                  <c:v>0.0003025345977663185</c:v>
                </c:pt>
                <c:pt idx="95">
                  <c:v>0.0002912228626148296</c:v>
                </c:pt>
                <c:pt idx="96">
                  <c:v>0.0002804349008327706</c:v>
                </c:pt>
                <c:pt idx="97">
                  <c:v>0.0002701418769961309</c:v>
                </c:pt>
                <c:pt idx="98">
                  <c:v>0.0002603167908681075</c:v>
                </c:pt>
                <c:pt idx="99">
                  <c:v>0.0002509343451213496</c:v>
                </c:pt>
                <c:pt idx="100">
                  <c:v>0.00024197082369041404</c:v>
                </c:pt>
                <c:pt idx="101">
                  <c:v>0.0002334039798136514</c:v>
                </c:pt>
                <c:pt idx="102">
                  <c:v>0.00022521293291453368</c:v>
                </c:pt>
                <c:pt idx="103">
                  <c:v>0.0002173780735537338</c:v>
                </c:pt>
                <c:pt idx="104">
                  <c:v>0.00020988097575616376</c:v>
                </c:pt>
                <c:pt idx="105">
                  <c:v>0.0002027043160826003</c:v>
                </c:pt>
                <c:pt idx="106">
                  <c:v>0.00019583179887428664</c:v>
                </c:pt>
                <c:pt idx="107">
                  <c:v>0.0001892480871517463</c:v>
                </c:pt>
                <c:pt idx="108">
                  <c:v>0.00018293873869659272</c:v>
                </c:pt>
                <c:pt idx="109">
                  <c:v>0.00017689014688796487</c:v>
                </c:pt>
                <c:pt idx="110">
                  <c:v>0.00017108948590383862</c:v>
                </c:pt>
                <c:pt idx="111">
                  <c:v>0.00016552465993232505</c:v>
                </c:pt>
                <c:pt idx="112">
                  <c:v>0.0001601842560695486</c:v>
                </c:pt>
                <c:pt idx="113">
                  <c:v>0.00015505750060915816</c:v>
                </c:pt>
                <c:pt idx="114">
                  <c:v>0.00015013421845427806</c:v>
                </c:pt>
                <c:pt idx="115">
                  <c:v>0.0001454047954060183</c:v>
                </c:pt>
                <c:pt idx="116">
                  <c:v>0.0001408601431038007</c:v>
                </c:pt>
                <c:pt idx="117">
                  <c:v>0.00013649166641191638</c:v>
                </c:pt>
                <c:pt idx="118">
                  <c:v>0.00013229123306413202</c:v>
                </c:pt>
                <c:pt idx="119">
                  <c:v>0.00012825114539396197</c:v>
                </c:pt>
                <c:pt idx="120">
                  <c:v>0.00012436411399258874</c:v>
                </c:pt>
                <c:pt idx="121">
                  <c:v>0.0001206232331494879</c:v>
                </c:pt>
                <c:pt idx="122">
                  <c:v>0.00011702195794270682</c:v>
                </c:pt>
                <c:pt idx="123">
                  <c:v>0.00011355408285659515</c:v>
                </c:pt>
                <c:pt idx="124">
                  <c:v>0.00011021372181466258</c:v>
                </c:pt>
                <c:pt idx="125">
                  <c:v>0.00010699528952426524</c:v>
                </c:pt>
                <c:pt idx="126">
                  <c:v>0.0001038934840380515</c:v>
                </c:pt>
                <c:pt idx="127">
                  <c:v>0.00010090327044462441</c:v>
                </c:pt>
                <c:pt idx="128">
                  <c:v>9.801986560775688E-05</c:v>
                </c:pt>
                <c:pt idx="129">
                  <c:v>9.523872387978715E-05</c:v>
                </c:pt>
                <c:pt idx="130">
                  <c:v>9.255552372058667E-05</c:v>
                </c:pt>
                <c:pt idx="131">
                  <c:v>8.996615515876676E-05</c:v>
                </c:pt>
                <c:pt idx="132">
                  <c:v>8.746670803663244E-05</c:v>
                </c:pt>
                <c:pt idx="133">
                  <c:v>8.505346098482605E-05</c:v>
                </c:pt>
                <c:pt idx="134">
                  <c:v>8.272287107667959E-05</c:v>
                </c:pt>
                <c:pt idx="135">
                  <c:v>8.047156411603186E-05</c:v>
                </c:pt>
                <c:pt idx="136">
                  <c:v>7.829632551570594E-05</c:v>
                </c:pt>
                <c:pt idx="137">
                  <c:v>7.619409172700266E-05</c:v>
                </c:pt>
                <c:pt idx="138">
                  <c:v>7.416194218347171E-05</c:v>
                </c:pt>
                <c:pt idx="139">
                  <c:v>7.219709172490045E-05</c:v>
                </c:pt>
                <c:pt idx="140">
                  <c:v>7.029688346992347E-05</c:v>
                </c:pt>
                <c:pt idx="141">
                  <c:v>6.845878210793045E-05</c:v>
                </c:pt>
                <c:pt idx="142">
                  <c:v>6.668036758304106E-05</c:v>
                </c:pt>
                <c:pt idx="143">
                  <c:v>6.49593291448518E-05</c:v>
                </c:pt>
                <c:pt idx="144">
                  <c:v>6.329345974244079E-05</c:v>
                </c:pt>
                <c:pt idx="145">
                  <c:v>6.168065073976559E-05</c:v>
                </c:pt>
                <c:pt idx="146">
                  <c:v>6.0118886932110854E-05</c:v>
                </c:pt>
                <c:pt idx="147">
                  <c:v>5.860624184465027E-05</c:v>
                </c:pt>
                <c:pt idx="148">
                  <c:v>5.7140873295489524E-05</c:v>
                </c:pt>
                <c:pt idx="149">
                  <c:v>5.572101920676085E-05</c:v>
                </c:pt>
                <c:pt idx="150">
                  <c:v>5.434499364845668E-05</c:v>
                </c:pt>
                <c:pt idx="151">
                  <c:v>5.3011183100722556E-05</c:v>
                </c:pt>
                <c:pt idx="152">
                  <c:v>5.171804292128712E-05</c:v>
                </c:pt>
                <c:pt idx="153">
                  <c:v>5.046409400559622E-05</c:v>
                </c:pt>
                <c:pt idx="154">
                  <c:v>4.924791962804082E-05</c:v>
                </c:pt>
                <c:pt idx="155">
                  <c:v>4.806816245343453E-05</c:v>
                </c:pt>
                <c:pt idx="156">
                  <c:v>4.692352170860523E-05</c:v>
                </c:pt>
                <c:pt idx="157">
                  <c:v>4.581275050462647E-05</c:v>
                </c:pt>
                <c:pt idx="158">
                  <c:v>4.4734653300826416E-05</c:v>
                </c:pt>
                <c:pt idx="159">
                  <c:v>4.368808350228227E-05</c:v>
                </c:pt>
                <c:pt idx="160">
                  <c:v>4.267194118303955E-05</c:v>
                </c:pt>
                <c:pt idx="161">
                  <c:v>4.168517092778727E-05</c:v>
                </c:pt>
                <c:pt idx="162">
                  <c:v>4.0726759785181326E-05</c:v>
                </c:pt>
                <c:pt idx="163">
                  <c:v>3.979573532643538E-05</c:v>
                </c:pt>
                <c:pt idx="164">
                  <c:v>3.8891163803197796E-05</c:v>
                </c:pt>
                <c:pt idx="165">
                  <c:v>3.801214839910449E-05</c:v>
                </c:pt>
                <c:pt idx="166">
                  <c:v>3.715782756974464E-05</c:v>
                </c:pt>
                <c:pt idx="167">
                  <c:v>3.632737346609998E-05</c:v>
                </c:pt>
                <c:pt idx="168">
                  <c:v>3.5519990436819144E-05</c:v>
                </c:pt>
                <c:pt idx="169">
                  <c:v>3.473491360497174E-05</c:v>
                </c:pt>
                <c:pt idx="170">
                  <c:v>3.397140751518913E-05</c:v>
                </c:pt>
                <c:pt idx="171">
                  <c:v>3.3228764847345805E-05</c:v>
                </c:pt>
                <c:pt idx="172">
                  <c:v>3.250630519316399E-05</c:v>
                </c:pt>
                <c:pt idx="173">
                  <c:v>3.18033738923407E-05</c:v>
                </c:pt>
                <c:pt idx="174">
                  <c:v>3.111934092499613E-05</c:v>
                </c:pt>
                <c:pt idx="175">
                  <c:v>3.045359985743201E-05</c:v>
                </c:pt>
                <c:pt idx="176">
                  <c:v>2.980556683836338E-05</c:v>
                </c:pt>
                <c:pt idx="177">
                  <c:v>2.9174679642953403E-05</c:v>
                </c:pt>
                <c:pt idx="178">
                  <c:v>2.8560396762134877E-05</c:v>
                </c:pt>
                <c:pt idx="179">
                  <c:v>2.7962196534847452E-05</c:v>
                </c:pt>
                <c:pt idx="180">
                  <c:v>2.7379576320954823E-05</c:v>
                </c:pt>
                <c:pt idx="181">
                  <c:v>2.6812051712734084E-05</c:v>
                </c:pt>
                <c:pt idx="182">
                  <c:v>2.6259155782949048E-05</c:v>
                </c:pt>
                <c:pt idx="183">
                  <c:v>2.572043836763095E-05</c:v>
                </c:pt>
                <c:pt idx="184">
                  <c:v>2.5195465381795707E-05</c:v>
                </c:pt>
                <c:pt idx="185">
                  <c:v>2.4683818166425703E-05</c:v>
                </c:pt>
                <c:pt idx="186">
                  <c:v>2.4185092865137075E-05</c:v>
                </c:pt>
                <c:pt idx="187">
                  <c:v>2.369889982904037E-05</c:v>
                </c:pt>
                <c:pt idx="188">
                  <c:v>2.3224863048384955E-05</c:v>
                </c:pt>
                <c:pt idx="189">
                  <c:v>2.2762619609654532E-05</c:v>
                </c:pt>
                <c:pt idx="190">
                  <c:v>2.2311819176853734E-05</c:v>
                </c:pt>
                <c:pt idx="191">
                  <c:v>2.1872123495793866E-05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trade!$U$19:$U$23</c:f>
              <c:numCache>
                <c:ptCount val="5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trade!$T$25:$T$30</c:f>
              <c:numCache>
                <c:ptCount val="6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  <c:pt idx="5">
                  <c:v>2.51031524640535</c:v>
                </c:pt>
              </c:numCache>
            </c:numRef>
          </c:xVal>
          <c:yVal>
            <c:numRef>
              <c:f>trade!$U$25:$U$30</c:f>
              <c:numCache>
                <c:ptCount val="6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12.5</c:v>
                </c:pt>
              </c:numCache>
            </c:numRef>
          </c:yVal>
          <c:smooth val="0"/>
        </c:ser>
        <c:axId val="20642111"/>
        <c:axId val="51561272"/>
      </c:scatterChart>
      <c:valAx>
        <c:axId val="2064211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crossBetween val="midCat"/>
        <c:dispUnits/>
        <c:majorUnit val="1"/>
      </c:valAx>
      <c:valAx>
        <c:axId val="5156127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111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for domestic consumption and for export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trade!$L$14:$L$47</c:f>
              <c:numCache>
                <c:ptCount val="34"/>
                <c:pt idx="4">
                  <c:v>3.0428063592792114</c:v>
                </c:pt>
                <c:pt idx="5">
                  <c:v>3.5865459320078186</c:v>
                </c:pt>
                <c:pt idx="6">
                  <c:v>4.174958290914427</c:v>
                </c:pt>
                <c:pt idx="7">
                  <c:v>4.808043435999039</c:v>
                </c:pt>
                <c:pt idx="8">
                  <c:v>5.485801367261653</c:v>
                </c:pt>
                <c:pt idx="9">
                  <c:v>6.208232084702269</c:v>
                </c:pt>
                <c:pt idx="10">
                  <c:v>6.9753355883208865</c:v>
                </c:pt>
                <c:pt idx="11">
                  <c:v>7.787111878117509</c:v>
                </c:pt>
                <c:pt idx="12">
                  <c:v>8.284040313137654</c:v>
                </c:pt>
                <c:pt idx="13">
                  <c:v>8.643560954092132</c:v>
                </c:pt>
                <c:pt idx="14">
                  <c:v>9.544682816244755</c:v>
                </c:pt>
                <c:pt idx="15">
                  <c:v>10.490477464575386</c:v>
                </c:pt>
                <c:pt idx="16">
                  <c:v>11.480944899084012</c:v>
                </c:pt>
                <c:pt idx="17">
                  <c:v>12.516085119770645</c:v>
                </c:pt>
                <c:pt idx="18">
                  <c:v>13.595898126635277</c:v>
                </c:pt>
                <c:pt idx="19">
                  <c:v>14.720383919677909</c:v>
                </c:pt>
                <c:pt idx="20">
                  <c:v>15.88954249889855</c:v>
                </c:pt>
                <c:pt idx="21">
                  <c:v>17.10337386429719</c:v>
                </c:pt>
                <c:pt idx="22">
                  <c:v>18.361878015873835</c:v>
                </c:pt>
                <c:pt idx="23">
                  <c:v>19.66505495362848</c:v>
                </c:pt>
                <c:pt idx="24">
                  <c:v>21.012904677561128</c:v>
                </c:pt>
                <c:pt idx="25">
                  <c:v>22.40542718767178</c:v>
                </c:pt>
                <c:pt idx="26">
                  <c:v>23.842622483960426</c:v>
                </c:pt>
                <c:pt idx="27">
                  <c:v>25.324490566427095</c:v>
                </c:pt>
                <c:pt idx="28">
                  <c:v>26.85103143507175</c:v>
                </c:pt>
                <c:pt idx="29">
                  <c:v>28.4222450898944</c:v>
                </c:pt>
                <c:pt idx="30">
                  <c:v>30.03813153089506</c:v>
                </c:pt>
                <c:pt idx="31">
                  <c:v>31.69869075807372</c:v>
                </c:pt>
                <c:pt idx="32">
                  <c:v>33.40392277143039</c:v>
                </c:pt>
                <c:pt idx="33">
                  <c:v>35.15382757096505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trade!$N$14:$N$47</c:f>
              <c:numCache>
                <c:ptCount val="34"/>
                <c:pt idx="12">
                  <c:v>7.530945739216049</c:v>
                </c:pt>
                <c:pt idx="13">
                  <c:v>7.857782685538301</c:v>
                </c:pt>
                <c:pt idx="14">
                  <c:v>8.67698437840432</c:v>
                </c:pt>
                <c:pt idx="15">
                  <c:v>9.536797695068532</c:v>
                </c:pt>
                <c:pt idx="16">
                  <c:v>10.43722263553092</c:v>
                </c:pt>
                <c:pt idx="17">
                  <c:v>11.378259199791495</c:v>
                </c:pt>
                <c:pt idx="18">
                  <c:v>12.359907387850253</c:v>
                </c:pt>
                <c:pt idx="19">
                  <c:v>13.382167199707188</c:v>
                </c:pt>
                <c:pt idx="20">
                  <c:v>14.445038635362316</c:v>
                </c:pt>
                <c:pt idx="21">
                  <c:v>15.548521694815628</c:v>
                </c:pt>
                <c:pt idx="22">
                  <c:v>16.69261637806712</c:v>
                </c:pt>
                <c:pt idx="23">
                  <c:v>17.8773226851168</c:v>
                </c:pt>
                <c:pt idx="24">
                  <c:v>19.10264061596466</c:v>
                </c:pt>
                <c:pt idx="25">
                  <c:v>20.368570170610706</c:v>
                </c:pt>
                <c:pt idx="26">
                  <c:v>21.67511134905493</c:v>
                </c:pt>
                <c:pt idx="27">
                  <c:v>23.022264151297346</c:v>
                </c:pt>
                <c:pt idx="28">
                  <c:v>24.41002857733795</c:v>
                </c:pt>
                <c:pt idx="29">
                  <c:v>25.83840462717673</c:v>
                </c:pt>
                <c:pt idx="30">
                  <c:v>27.30739230081369</c:v>
                </c:pt>
                <c:pt idx="31">
                  <c:v>28.816991598248837</c:v>
                </c:pt>
                <c:pt idx="32">
                  <c:v>30.36720251948217</c:v>
                </c:pt>
                <c:pt idx="33">
                  <c:v>31.95802506451368</c:v>
                </c:pt>
              </c:numCache>
            </c:numRef>
          </c:yVal>
          <c:smooth val="0"/>
        </c:ser>
        <c:ser>
          <c:idx val="3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trade!$O$14:$O$47</c:f>
              <c:numCache>
                <c:ptCount val="34"/>
                <c:pt idx="12">
                  <c:v>15.814986052353703</c:v>
                </c:pt>
                <c:pt idx="13">
                  <c:v>16.501343639630434</c:v>
                </c:pt>
                <c:pt idx="14">
                  <c:v>18.221667194649076</c:v>
                </c:pt>
                <c:pt idx="15">
                  <c:v>20.02727515964392</c:v>
                </c:pt>
                <c:pt idx="16">
                  <c:v>21.91816753461493</c:v>
                </c:pt>
                <c:pt idx="17">
                  <c:v>23.89434431956214</c:v>
                </c:pt>
                <c:pt idx="18">
                  <c:v>25.95580551448553</c:v>
                </c:pt>
                <c:pt idx="19">
                  <c:v>28.102551119385097</c:v>
                </c:pt>
                <c:pt idx="20">
                  <c:v>30.334581134260866</c:v>
                </c:pt>
                <c:pt idx="21">
                  <c:v>32.651895559112816</c:v>
                </c:pt>
                <c:pt idx="22">
                  <c:v>35.054494393940956</c:v>
                </c:pt>
                <c:pt idx="23">
                  <c:v>37.54237763874528</c:v>
                </c:pt>
                <c:pt idx="24">
                  <c:v>40.115545293525784</c:v>
                </c:pt>
                <c:pt idx="25">
                  <c:v>42.773997358282486</c:v>
                </c:pt>
                <c:pt idx="26">
                  <c:v>45.517733833015356</c:v>
                </c:pt>
                <c:pt idx="27">
                  <c:v>48.34675471772444</c:v>
                </c:pt>
                <c:pt idx="28">
                  <c:v>51.2610600124097</c:v>
                </c:pt>
                <c:pt idx="29">
                  <c:v>54.26064971707113</c:v>
                </c:pt>
                <c:pt idx="30">
                  <c:v>57.345523831708746</c:v>
                </c:pt>
                <c:pt idx="31">
                  <c:v>60.51568235632256</c:v>
                </c:pt>
                <c:pt idx="32">
                  <c:v>63.77112529091256</c:v>
                </c:pt>
                <c:pt idx="33">
                  <c:v>67.11185263547873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trade!$T$25:$T$29</c:f>
              <c:numCache>
                <c:ptCount val="5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61398265"/>
        <c:axId val="15713474"/>
      </c:scatterChart>
      <c:valAx>
        <c:axId val="6139826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crossBetween val="midCat"/>
        <c:dispUnits/>
        <c:majorUnit val="1"/>
      </c:valAx>
      <c:valAx>
        <c:axId val="15713474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8265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output for domestic consumption and for export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45"/>
          <c:w val="0.9807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trade!$P$14:$P$47</c:f>
              <c:numCache>
                <c:ptCount val="34"/>
                <c:pt idx="4">
                  <c:v>3.999999999999999</c:v>
                </c:pt>
                <c:pt idx="5">
                  <c:v>4.342712034927596</c:v>
                </c:pt>
                <c:pt idx="6">
                  <c:v>4.685424069855192</c:v>
                </c:pt>
                <c:pt idx="7">
                  <c:v>5.02813610478279</c:v>
                </c:pt>
                <c:pt idx="8">
                  <c:v>5.370848139710387</c:v>
                </c:pt>
                <c:pt idx="9">
                  <c:v>5.713560174637984</c:v>
                </c:pt>
                <c:pt idx="10">
                  <c:v>6.056272209565582</c:v>
                </c:pt>
                <c:pt idx="11">
                  <c:v>6.398984244493179</c:v>
                </c:pt>
                <c:pt idx="12">
                  <c:v>6.599999999999999</c:v>
                </c:pt>
                <c:pt idx="13">
                  <c:v>6.741696279420776</c:v>
                </c:pt>
                <c:pt idx="14">
                  <c:v>7.084408314348373</c:v>
                </c:pt>
                <c:pt idx="15">
                  <c:v>7.427120349275972</c:v>
                </c:pt>
                <c:pt idx="16">
                  <c:v>7.769832384203567</c:v>
                </c:pt>
                <c:pt idx="17">
                  <c:v>8.112544419131165</c:v>
                </c:pt>
                <c:pt idx="18">
                  <c:v>8.45525645405876</c:v>
                </c:pt>
                <c:pt idx="19">
                  <c:v>8.797968488986356</c:v>
                </c:pt>
                <c:pt idx="20">
                  <c:v>9.140680523913955</c:v>
                </c:pt>
                <c:pt idx="21">
                  <c:v>9.483392558841553</c:v>
                </c:pt>
                <c:pt idx="22">
                  <c:v>9.82610459376915</c:v>
                </c:pt>
                <c:pt idx="23">
                  <c:v>10.168816628696748</c:v>
                </c:pt>
                <c:pt idx="24">
                  <c:v>10.511528663624345</c:v>
                </c:pt>
                <c:pt idx="25">
                  <c:v>10.854240698551942</c:v>
                </c:pt>
                <c:pt idx="26">
                  <c:v>11.196952733479538</c:v>
                </c:pt>
                <c:pt idx="27">
                  <c:v>11.539664768407139</c:v>
                </c:pt>
                <c:pt idx="28">
                  <c:v>11.882376803334736</c:v>
                </c:pt>
                <c:pt idx="29">
                  <c:v>12.22508883826233</c:v>
                </c:pt>
                <c:pt idx="30">
                  <c:v>12.567800873189928</c:v>
                </c:pt>
                <c:pt idx="31">
                  <c:v>12.910512908117525</c:v>
                </c:pt>
                <c:pt idx="32">
                  <c:v>13.253224943045122</c:v>
                </c:pt>
                <c:pt idx="33">
                  <c:v>13.595936977972718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trade!$Q$14:$Q$47</c:f>
              <c:numCache>
                <c:ptCount val="34"/>
                <c:pt idx="12">
                  <c:v>5.999999999999999</c:v>
                </c:pt>
                <c:pt idx="13">
                  <c:v>6.1288147994734326</c:v>
                </c:pt>
                <c:pt idx="14">
                  <c:v>6.440371194862156</c:v>
                </c:pt>
                <c:pt idx="15">
                  <c:v>6.751927590250883</c:v>
                </c:pt>
                <c:pt idx="16">
                  <c:v>7.063483985639607</c:v>
                </c:pt>
                <c:pt idx="17">
                  <c:v>7.375040381028332</c:v>
                </c:pt>
                <c:pt idx="18">
                  <c:v>7.686596776417057</c:v>
                </c:pt>
                <c:pt idx="19">
                  <c:v>7.998153171805778</c:v>
                </c:pt>
                <c:pt idx="20">
                  <c:v>8.309709567194503</c:v>
                </c:pt>
                <c:pt idx="21">
                  <c:v>8.62126596258323</c:v>
                </c:pt>
                <c:pt idx="22">
                  <c:v>8.932822357971954</c:v>
                </c:pt>
                <c:pt idx="23">
                  <c:v>9.244378753360678</c:v>
                </c:pt>
                <c:pt idx="24">
                  <c:v>9.555935148749404</c:v>
                </c:pt>
                <c:pt idx="25">
                  <c:v>9.867491544138128</c:v>
                </c:pt>
                <c:pt idx="26">
                  <c:v>10.179047939526852</c:v>
                </c:pt>
                <c:pt idx="27">
                  <c:v>10.490604334915576</c:v>
                </c:pt>
                <c:pt idx="28">
                  <c:v>10.802160730304303</c:v>
                </c:pt>
                <c:pt idx="29">
                  <c:v>11.113717125693029</c:v>
                </c:pt>
                <c:pt idx="30">
                  <c:v>11.42527352108175</c:v>
                </c:pt>
                <c:pt idx="31">
                  <c:v>11.736829916470477</c:v>
                </c:pt>
                <c:pt idx="32">
                  <c:v>12.0483863118592</c:v>
                </c:pt>
                <c:pt idx="33">
                  <c:v>12.359942707247926</c:v>
                </c:pt>
              </c:numCache>
            </c:numRef>
          </c:yVal>
          <c:smooth val="0"/>
        </c:ser>
        <c:ser>
          <c:idx val="3"/>
          <c:order val="2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trade!$I$14:$I$47</c:f>
              <c:numCache>
                <c:ptCount val="34"/>
                <c:pt idx="0">
                  <c:v>1</c:v>
                </c:pt>
                <c:pt idx="1">
                  <c:v>1.1303507949099014</c:v>
                </c:pt>
                <c:pt idx="2">
                  <c:v>1.260701589819803</c:v>
                </c:pt>
                <c:pt idx="3">
                  <c:v>1.3910523847297047</c:v>
                </c:pt>
                <c:pt idx="4">
                  <c:v>1.5214031796396061</c:v>
                </c:pt>
                <c:pt idx="5">
                  <c:v>1.6517539745495076</c:v>
                </c:pt>
                <c:pt idx="6">
                  <c:v>1.7821047694594092</c:v>
                </c:pt>
                <c:pt idx="7">
                  <c:v>1.9124555643693109</c:v>
                </c:pt>
                <c:pt idx="8">
                  <c:v>2.0428063592792123</c:v>
                </c:pt>
                <c:pt idx="9">
                  <c:v>2.1731571541891137</c:v>
                </c:pt>
                <c:pt idx="10">
                  <c:v>2.303507949099015</c:v>
                </c:pt>
                <c:pt idx="11">
                  <c:v>2.433858744008917</c:v>
                </c:pt>
                <c:pt idx="12">
                  <c:v>2.51031524640535</c:v>
                </c:pt>
                <c:pt idx="13">
                  <c:v>2.5642095389188184</c:v>
                </c:pt>
                <c:pt idx="14">
                  <c:v>2.69456033382872</c:v>
                </c:pt>
                <c:pt idx="15">
                  <c:v>2.8249111287386217</c:v>
                </c:pt>
                <c:pt idx="16">
                  <c:v>2.955261923648523</c:v>
                </c:pt>
                <c:pt idx="17">
                  <c:v>3.0856127185584246</c:v>
                </c:pt>
                <c:pt idx="18">
                  <c:v>3.215963513468326</c:v>
                </c:pt>
                <c:pt idx="19">
                  <c:v>3.3463143083782274</c:v>
                </c:pt>
                <c:pt idx="20">
                  <c:v>3.4766651032881293</c:v>
                </c:pt>
                <c:pt idx="21">
                  <c:v>3.6070158981980307</c:v>
                </c:pt>
                <c:pt idx="22">
                  <c:v>3.737366693107932</c:v>
                </c:pt>
                <c:pt idx="23">
                  <c:v>3.8677174880178335</c:v>
                </c:pt>
                <c:pt idx="24">
                  <c:v>3.9980682829277354</c:v>
                </c:pt>
                <c:pt idx="25">
                  <c:v>4.128419077837637</c:v>
                </c:pt>
                <c:pt idx="26">
                  <c:v>4.258769872747538</c:v>
                </c:pt>
                <c:pt idx="27">
                  <c:v>4.389120667657441</c:v>
                </c:pt>
                <c:pt idx="28">
                  <c:v>4.519471462567342</c:v>
                </c:pt>
                <c:pt idx="29">
                  <c:v>4.649822257477243</c:v>
                </c:pt>
                <c:pt idx="30">
                  <c:v>4.780173052387145</c:v>
                </c:pt>
                <c:pt idx="31">
                  <c:v>4.910523847297046</c:v>
                </c:pt>
                <c:pt idx="32">
                  <c:v>5.040874642206948</c:v>
                </c:pt>
                <c:pt idx="33">
                  <c:v>5.171225437116849</c:v>
                </c:pt>
              </c:numCache>
            </c:numRef>
          </c:xVal>
          <c:yVal>
            <c:numRef>
              <c:f>trade!$R$14:$R$47</c:f>
              <c:numCache>
                <c:ptCount val="34"/>
                <c:pt idx="12">
                  <c:v>12.599999999999998</c:v>
                </c:pt>
                <c:pt idx="13">
                  <c:v>12.87051107889421</c:v>
                </c:pt>
                <c:pt idx="14">
                  <c:v>13.524779509210529</c:v>
                </c:pt>
                <c:pt idx="15">
                  <c:v>14.179047939526857</c:v>
                </c:pt>
                <c:pt idx="16">
                  <c:v>14.833316369843173</c:v>
                </c:pt>
                <c:pt idx="17">
                  <c:v>15.487584800159496</c:v>
                </c:pt>
                <c:pt idx="18">
                  <c:v>16.141853230475817</c:v>
                </c:pt>
                <c:pt idx="19">
                  <c:v>16.796121660792135</c:v>
                </c:pt>
                <c:pt idx="20">
                  <c:v>17.45039009110846</c:v>
                </c:pt>
                <c:pt idx="21">
                  <c:v>18.10465852142478</c:v>
                </c:pt>
                <c:pt idx="22">
                  <c:v>18.758926951741103</c:v>
                </c:pt>
                <c:pt idx="23">
                  <c:v>19.413195382057427</c:v>
                </c:pt>
                <c:pt idx="24">
                  <c:v>20.067463812373745</c:v>
                </c:pt>
                <c:pt idx="25">
                  <c:v>20.72173224269007</c:v>
                </c:pt>
                <c:pt idx="26">
                  <c:v>21.376000673006388</c:v>
                </c:pt>
                <c:pt idx="27">
                  <c:v>22.030269103322713</c:v>
                </c:pt>
                <c:pt idx="28">
                  <c:v>22.68453753363904</c:v>
                </c:pt>
                <c:pt idx="29">
                  <c:v>23.33880596395536</c:v>
                </c:pt>
                <c:pt idx="30">
                  <c:v>23.993074394271677</c:v>
                </c:pt>
                <c:pt idx="31">
                  <c:v>24.647342824588</c:v>
                </c:pt>
                <c:pt idx="32">
                  <c:v>25.301611254904323</c:v>
                </c:pt>
                <c:pt idx="33">
                  <c:v>25.95587968522064</c:v>
                </c:pt>
              </c:numCache>
            </c:numRef>
          </c:yVal>
          <c:smooth val="0"/>
        </c:ser>
        <c:ser>
          <c:idx val="2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trade!$T$19:$T$23</c:f>
              <c:numCache>
                <c:ptCount val="5"/>
                <c:pt idx="0">
                  <c:v>1.5214031796396061</c:v>
                </c:pt>
                <c:pt idx="1">
                  <c:v>1.5214031796396061</c:v>
                </c:pt>
                <c:pt idx="2">
                  <c:v>1.5214031796396061</c:v>
                </c:pt>
                <c:pt idx="3">
                  <c:v>1.5214031796396061</c:v>
                </c:pt>
                <c:pt idx="4">
                  <c:v>1.5214031796396061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trade!$T$25:$T$29</c:f>
              <c:numCache>
                <c:ptCount val="5"/>
                <c:pt idx="0">
                  <c:v>2.51031524640535</c:v>
                </c:pt>
                <c:pt idx="1">
                  <c:v>2.51031524640535</c:v>
                </c:pt>
                <c:pt idx="2">
                  <c:v>2.51031524640535</c:v>
                </c:pt>
                <c:pt idx="3">
                  <c:v>2.51031524640535</c:v>
                </c:pt>
                <c:pt idx="4">
                  <c:v>2.51031524640535</c:v>
                </c:pt>
              </c:numCache>
            </c:numRef>
          </c:xVal>
          <c:yVal>
            <c:numRef>
              <c:f>trade!$V$19:$V$23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yVal>
          <c:smooth val="0"/>
        </c:ser>
        <c:axId val="7203539"/>
        <c:axId val="64831852"/>
      </c:scatterChart>
      <c:valAx>
        <c:axId val="720353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crossBetween val="midCat"/>
        <c:dispUnits/>
        <c:majorUnit val="1"/>
      </c:valAx>
      <c:valAx>
        <c:axId val="6483185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0.346</cdr:y>
    </cdr:from>
    <cdr:to>
      <cdr:x>0.47725</cdr:x>
      <cdr:y>0.3945</cdr:y>
    </cdr:to>
    <cdr:sp>
      <cdr:nvSpPr>
        <cdr:cNvPr id="1" name="Text Box 1"/>
        <cdr:cNvSpPr txBox="1">
          <a:spLocks noChangeArrowheads="1"/>
        </cdr:cNvSpPr>
      </cdr:nvSpPr>
      <cdr:spPr>
        <a:xfrm>
          <a:off x="2657475" y="2047875"/>
          <a:ext cx="1476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potential firms</a:t>
          </a:r>
        </a:p>
      </cdr:txBody>
    </cdr:sp>
  </cdr:relSizeAnchor>
  <cdr:relSizeAnchor xmlns:cdr="http://schemas.openxmlformats.org/drawingml/2006/chartDrawing">
    <cdr:from>
      <cdr:x>0.279</cdr:x>
      <cdr:y>0.714</cdr:y>
    </cdr:from>
    <cdr:to>
      <cdr:x>0.47925</cdr:x>
      <cdr:y>0.7635</cdr:y>
    </cdr:to>
    <cdr:sp>
      <cdr:nvSpPr>
        <cdr:cNvPr id="2" name="Text Box 3"/>
        <cdr:cNvSpPr txBox="1">
          <a:spLocks noChangeArrowheads="1"/>
        </cdr:cNvSpPr>
      </cdr:nvSpPr>
      <cdr:spPr>
        <a:xfrm>
          <a:off x="2419350" y="422910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equilibrium firms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0.251</cdr:y>
    </cdr:from>
    <cdr:to>
      <cdr:x>0.86725</cdr:x>
      <cdr:y>0.3065</cdr:y>
    </cdr:to>
    <cdr:sp>
      <cdr:nvSpPr>
        <cdr:cNvPr id="1" name="Text Box 2"/>
        <cdr:cNvSpPr txBox="1">
          <a:spLocks noChangeArrowheads="1"/>
        </cdr:cNvSpPr>
      </cdr:nvSpPr>
      <cdr:spPr>
        <a:xfrm>
          <a:off x="6429375" y="148590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(x)+y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0.46475</cdr:x>
      <cdr:y>0.684</cdr:y>
    </cdr:from>
    <cdr:to>
      <cdr:x>0.525</cdr:x>
      <cdr:y>0.7395</cdr:y>
    </cdr:to>
    <cdr:sp>
      <cdr:nvSpPr>
        <cdr:cNvPr id="2" name="Text Box 4"/>
        <cdr:cNvSpPr txBox="1">
          <a:spLocks noChangeArrowheads="1"/>
        </cdr:cNvSpPr>
      </cdr:nvSpPr>
      <cdr:spPr>
        <a:xfrm>
          <a:off x="4029075" y="4057650"/>
          <a:ext cx="523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0.75125</cdr:x>
      <cdr:y>0.69675</cdr:y>
    </cdr:from>
    <cdr:to>
      <cdr:x>0.8105</cdr:x>
      <cdr:y>0.75225</cdr:y>
    </cdr:to>
    <cdr:sp>
      <cdr:nvSpPr>
        <cdr:cNvPr id="3" name="Text Box 5"/>
        <cdr:cNvSpPr txBox="1">
          <a:spLocks noChangeArrowheads="1"/>
        </cdr:cNvSpPr>
      </cdr:nvSpPr>
      <cdr:spPr>
        <a:xfrm>
          <a:off x="6515100" y="4133850"/>
          <a:ext cx="514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0.70675</cdr:x>
      <cdr:y>0.18525</cdr:y>
    </cdr:from>
    <cdr:to>
      <cdr:x>0.89125</cdr:x>
      <cdr:y>0.2405</cdr:y>
    </cdr:to>
    <cdr:sp>
      <cdr:nvSpPr>
        <cdr:cNvPr id="1" name="Text Box 1"/>
        <cdr:cNvSpPr txBox="1">
          <a:spLocks noChangeArrowheads="1"/>
        </cdr:cNvSpPr>
      </cdr:nvSpPr>
      <cdr:spPr>
        <a:xfrm>
          <a:off x="6124575" y="1095375"/>
          <a:ext cx="1600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p(x)(y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(x)+y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(x))</a:t>
          </a:r>
        </a:p>
      </cdr:txBody>
    </cdr:sp>
  </cdr:relSizeAnchor>
  <cdr:relSizeAnchor xmlns:cdr="http://schemas.openxmlformats.org/drawingml/2006/chartDrawing">
    <cdr:from>
      <cdr:x>0.46</cdr:x>
      <cdr:y>0.576</cdr:y>
    </cdr:from>
    <cdr:to>
      <cdr:x>0.56475</cdr:x>
      <cdr:y>0.6315</cdr:y>
    </cdr:to>
    <cdr:sp>
      <cdr:nvSpPr>
        <cdr:cNvPr id="2" name="Text Box 2"/>
        <cdr:cNvSpPr txBox="1">
          <a:spLocks noChangeArrowheads="1"/>
        </cdr:cNvSpPr>
      </cdr:nvSpPr>
      <cdr:spPr>
        <a:xfrm>
          <a:off x="3990975" y="3409950"/>
          <a:ext cx="904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  <cdr:relSizeAnchor xmlns:cdr="http://schemas.openxmlformats.org/drawingml/2006/chartDrawing">
    <cdr:from>
      <cdr:x>0.8245</cdr:x>
      <cdr:y>0.614</cdr:y>
    </cdr:from>
    <cdr:to>
      <cdr:x>0.9285</cdr:x>
      <cdr:y>0.66925</cdr:y>
    </cdr:to>
    <cdr:sp>
      <cdr:nvSpPr>
        <cdr:cNvPr id="3" name="Text Box 3"/>
        <cdr:cNvSpPr txBox="1">
          <a:spLocks noChangeArrowheads="1"/>
        </cdr:cNvSpPr>
      </cdr:nvSpPr>
      <cdr:spPr>
        <a:xfrm>
          <a:off x="7153275" y="3638550"/>
          <a:ext cx="904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</a:t>
          </a:r>
          <a:r>
            <a:rPr lang="en-US" cap="none" sz="16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0.57925</cdr:x>
      <cdr:y>0.76975</cdr:y>
    </cdr:from>
    <cdr:to>
      <cdr:x>0.64675</cdr:x>
      <cdr:y>0.81875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19675" y="4562475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dF(x)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0.75975</cdr:y>
    </cdr:from>
    <cdr:to>
      <cdr:x>0.84225</cdr:x>
      <cdr:y>0.809</cdr:y>
    </cdr:to>
    <cdr:sp>
      <cdr:nvSpPr>
        <cdr:cNvPr id="1" name="Text Box 1"/>
        <cdr:cNvSpPr txBox="1">
          <a:spLocks noChangeArrowheads="1"/>
        </cdr:cNvSpPr>
      </cdr:nvSpPr>
      <cdr:spPr>
        <a:xfrm>
          <a:off x="6848475" y="450532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</a:t>
          </a:r>
        </a:p>
      </cdr:txBody>
    </cdr:sp>
  </cdr:relSizeAnchor>
  <cdr:relSizeAnchor xmlns:cdr="http://schemas.openxmlformats.org/drawingml/2006/chartDrawing">
    <cdr:from>
      <cdr:x>0.868</cdr:x>
      <cdr:y>0.2245</cdr:y>
    </cdr:from>
    <cdr:to>
      <cdr:x>0.919</cdr:x>
      <cdr:y>0.2735</cdr:y>
    </cdr:to>
    <cdr:sp>
      <cdr:nvSpPr>
        <cdr:cNvPr id="2" name="Text Box 2"/>
        <cdr:cNvSpPr txBox="1">
          <a:spLocks noChangeArrowheads="1"/>
        </cdr:cNvSpPr>
      </cdr:nvSpPr>
      <cdr:spPr>
        <a:xfrm>
          <a:off x="7524750" y="1323975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y(x)</a:t>
          </a:r>
        </a:p>
      </cdr:txBody>
    </cdr:sp>
  </cdr:relSizeAnchor>
  <cdr:relSizeAnchor xmlns:cdr="http://schemas.openxmlformats.org/drawingml/2006/chartDrawing">
    <cdr:from>
      <cdr:x>0.82825</cdr:x>
      <cdr:y>0.475</cdr:y>
    </cdr:from>
    <cdr:to>
      <cdr:x>0.922</cdr:x>
      <cdr:y>0.524</cdr:y>
    </cdr:to>
    <cdr:sp>
      <cdr:nvSpPr>
        <cdr:cNvPr id="3" name="Text Box 3"/>
        <cdr:cNvSpPr txBox="1">
          <a:spLocks noChangeArrowheads="1"/>
        </cdr:cNvSpPr>
      </cdr:nvSpPr>
      <cdr:spPr>
        <a:xfrm>
          <a:off x="7181850" y="280987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p(x)y(x)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0.41275</cdr:x>
      <cdr:y>0.25675</cdr:y>
    </cdr:from>
    <cdr:to>
      <cdr:x>0.56575</cdr:x>
      <cdr:y>0.30575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3581400" y="1514475"/>
          <a:ext cx="1323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p(x)y(x)dF(x)</a:t>
          </a:r>
        </a:p>
      </cdr:txBody>
    </cdr:sp>
  </cdr:relSizeAnchor>
  <cdr:relSizeAnchor xmlns:cdr="http://schemas.openxmlformats.org/drawingml/2006/chartDrawing">
    <cdr:from>
      <cdr:x>0.742</cdr:x>
      <cdr:y>0.6905</cdr:y>
    </cdr:from>
    <cdr:to>
      <cdr:x>0.85225</cdr:x>
      <cdr:y>0.7395</cdr:y>
    </cdr:to>
    <cdr:sp>
      <cdr:nvSpPr>
        <cdr:cNvPr id="2" name="Text Box 2"/>
        <cdr:cNvSpPr txBox="1">
          <a:spLocks noChangeArrowheads="1"/>
        </cdr:cNvSpPr>
      </cdr:nvSpPr>
      <cdr:spPr>
        <a:xfrm>
          <a:off x="6429375" y="4095750"/>
          <a:ext cx="952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y(x)dF(x)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0.54425</cdr:x>
      <cdr:y>0.74875</cdr:y>
    </cdr:from>
    <cdr:to>
      <cdr:x>0.61175</cdr:x>
      <cdr:y>0.79775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14875" y="44386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dF(x)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32.421875" style="0" customWidth="1"/>
  </cols>
  <sheetData>
    <row r="1" spans="1:5" ht="12">
      <c r="A1" t="s">
        <v>3</v>
      </c>
      <c r="B1">
        <v>0.5</v>
      </c>
      <c r="D1" t="s">
        <v>32</v>
      </c>
      <c r="E1">
        <f>B2/(1-B2)</f>
        <v>1</v>
      </c>
    </row>
    <row r="2" spans="1:2" ht="12">
      <c r="A2" t="s">
        <v>1</v>
      </c>
      <c r="B2">
        <v>0.5</v>
      </c>
    </row>
    <row r="3" spans="1:5" ht="12">
      <c r="A3" t="s">
        <v>4</v>
      </c>
      <c r="B3">
        <v>1</v>
      </c>
      <c r="D3" t="s">
        <v>14</v>
      </c>
      <c r="E3">
        <f>1/(B$2*B3)</f>
        <v>2</v>
      </c>
    </row>
    <row r="4" spans="1:5" ht="12">
      <c r="A4" t="s">
        <v>5</v>
      </c>
      <c r="B4">
        <v>2</v>
      </c>
      <c r="D4" t="s">
        <v>15</v>
      </c>
      <c r="E4">
        <f>1/(B$2*B4)</f>
        <v>1</v>
      </c>
    </row>
    <row r="5" spans="1:5" ht="12">
      <c r="A5" t="s">
        <v>6</v>
      </c>
      <c r="B5">
        <v>4</v>
      </c>
      <c r="D5" t="s">
        <v>16</v>
      </c>
      <c r="E5">
        <f>1/(B$2*B5)</f>
        <v>0.5</v>
      </c>
    </row>
    <row r="6" spans="1:2" ht="12">
      <c r="A6" t="s">
        <v>0</v>
      </c>
      <c r="B6">
        <v>2</v>
      </c>
    </row>
    <row r="7" spans="1:2" ht="12">
      <c r="A7" t="s">
        <v>7</v>
      </c>
      <c r="B7">
        <v>4</v>
      </c>
    </row>
    <row r="8" spans="1:13" ht="12">
      <c r="A8" t="s">
        <v>8</v>
      </c>
      <c r="B8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">
      <c r="A9" t="s">
        <v>9</v>
      </c>
      <c r="B9">
        <v>1</v>
      </c>
      <c r="C9" s="4"/>
      <c r="D9" s="4"/>
      <c r="E9" s="4"/>
      <c r="J9" s="4"/>
      <c r="K9" s="4"/>
      <c r="L9" s="4"/>
      <c r="M9" s="4"/>
    </row>
    <row r="10" spans="1:13" ht="12">
      <c r="A10" t="s">
        <v>2</v>
      </c>
      <c r="B10">
        <v>60</v>
      </c>
      <c r="C10" s="4"/>
      <c r="D10" s="4"/>
      <c r="E10" s="4"/>
      <c r="M10" s="4"/>
    </row>
    <row r="11" spans="3:13" ht="12">
      <c r="C11" s="4"/>
      <c r="D11" s="4"/>
      <c r="E11" s="4"/>
      <c r="F11" s="4"/>
      <c r="G11" s="4"/>
      <c r="H11" s="4"/>
      <c r="I11" s="6"/>
      <c r="J11" s="4"/>
      <c r="K11" s="4"/>
      <c r="L11" s="4"/>
      <c r="M11" s="4"/>
    </row>
    <row r="12" spans="1:13" ht="12">
      <c r="A12" t="s">
        <v>10</v>
      </c>
      <c r="B12">
        <v>1</v>
      </c>
      <c r="C12" s="4"/>
      <c r="D12" s="4"/>
      <c r="E12" s="4"/>
      <c r="F12" s="4"/>
      <c r="G12" s="2"/>
      <c r="H12" s="4"/>
      <c r="I12" s="6"/>
      <c r="J12" s="4"/>
      <c r="K12" s="4"/>
      <c r="L12" s="4"/>
      <c r="M12" s="4"/>
    </row>
    <row r="13" spans="1:14" ht="12">
      <c r="A13" t="s">
        <v>11</v>
      </c>
      <c r="B13">
        <v>1</v>
      </c>
      <c r="C13" s="4"/>
      <c r="D13" s="4"/>
      <c r="E13" s="4"/>
      <c r="F13" s="4"/>
      <c r="G13" s="2"/>
      <c r="H13" s="4"/>
      <c r="I13" s="6"/>
      <c r="J13" s="4"/>
      <c r="K13" s="4"/>
      <c r="L13" s="4"/>
      <c r="M13" s="4"/>
      <c r="N13" s="2"/>
    </row>
    <row r="14" spans="3:15" ht="12">
      <c r="C14" s="4"/>
      <c r="D14" s="4"/>
      <c r="E14" s="4"/>
      <c r="F14" s="4"/>
      <c r="G14" s="2"/>
      <c r="H14" s="4"/>
      <c r="I14" s="6"/>
      <c r="J14" s="4"/>
      <c r="K14" s="4"/>
      <c r="L14" s="4"/>
      <c r="M14" s="4"/>
      <c r="N14" s="4"/>
      <c r="O14" s="2"/>
    </row>
    <row r="15" spans="1:15" ht="12">
      <c r="A15" t="s">
        <v>12</v>
      </c>
      <c r="C15" s="4"/>
      <c r="D15" s="4"/>
      <c r="E15" s="4"/>
      <c r="F15" s="4"/>
      <c r="G15" s="2"/>
      <c r="H15" s="4"/>
      <c r="I15" s="6"/>
      <c r="J15" s="4"/>
      <c r="K15" s="4"/>
      <c r="L15" s="4"/>
      <c r="M15" s="4"/>
      <c r="N15" s="4"/>
      <c r="O15" s="2"/>
    </row>
    <row r="16" spans="2:14" ht="12">
      <c r="B16" s="9">
        <v>1</v>
      </c>
      <c r="C16" s="11"/>
      <c r="D16" s="8">
        <v>2</v>
      </c>
      <c r="E16" s="11"/>
      <c r="F16" s="8">
        <v>3</v>
      </c>
      <c r="G16" s="12"/>
      <c r="H16" s="8">
        <v>4</v>
      </c>
      <c r="I16" s="8"/>
      <c r="J16" s="8">
        <v>5</v>
      </c>
      <c r="K16" s="8"/>
      <c r="L16" s="8">
        <v>6</v>
      </c>
      <c r="M16" s="4"/>
      <c r="N16" s="4"/>
    </row>
    <row r="17" spans="2:14" ht="12">
      <c r="B17" s="9"/>
      <c r="C17" s="11"/>
      <c r="D17" s="8"/>
      <c r="E17" s="11"/>
      <c r="F17" s="8"/>
      <c r="G17" s="12"/>
      <c r="H17" s="8"/>
      <c r="I17" s="8"/>
      <c r="J17" s="11"/>
      <c r="K17" s="11"/>
      <c r="L17" s="11"/>
      <c r="M17" s="4"/>
      <c r="N17" s="4"/>
    </row>
    <row r="18" spans="1:14" ht="12">
      <c r="A18" t="s">
        <v>29</v>
      </c>
      <c r="B18" s="8">
        <f>(B21*$B5^$E1+B25*$B4^$E1+B29*$B3^$E1)^(-1/$E1)/$B2</f>
        <v>0.06666666666666667</v>
      </c>
      <c r="C18" s="11"/>
      <c r="D18" s="8">
        <f>(D21*$B5^$E1+D25*$B4^$E1+D29*$B3^$E1)^(-1/$E1)/$B2</f>
        <v>0.5</v>
      </c>
      <c r="E18" s="11"/>
      <c r="F18" s="8">
        <f>(F21*$B5^$E1+F25*$B4^$E1+F29*$B3^$E1)^(-1/$E1)/$B2</f>
        <v>0.12903225806451613</v>
      </c>
      <c r="G18" s="12"/>
      <c r="H18" s="8">
        <f>(H21*$B5^$E1+H25*$B4^$E1+H29*$B3^$E1)^(-1/$E1)/$B2</f>
        <v>0.25</v>
      </c>
      <c r="I18" s="8"/>
      <c r="J18" s="8">
        <f>(J21*$B5^$E1+J25*$B4^$E1+J29*$B3^$E1)^(-1/$E1)/$B2</f>
        <v>0.22857142857142856</v>
      </c>
      <c r="K18" s="11"/>
      <c r="L18" s="8">
        <f>(L21*$B5^$E1+L25*$B4^$E1+L29*$B3^$E1)^(-1/$E1)/$B2</f>
        <v>0.16666666666666666</v>
      </c>
      <c r="M18" s="4"/>
      <c r="N18" s="4"/>
    </row>
    <row r="19" spans="1:14" ht="12">
      <c r="A19" t="s">
        <v>13</v>
      </c>
      <c r="B19" s="9">
        <v>0</v>
      </c>
      <c r="C19" s="11"/>
      <c r="D19" s="8">
        <f>($B1*(1-$B2)*$B10-D21*$B6)/(1-$B1*(1-$B2))</f>
        <v>17.333333333333332</v>
      </c>
      <c r="E19" s="8"/>
      <c r="F19" s="8">
        <f>$B6*(F21*(($B5/$B4)^($B2/(1-$B2))-1))</f>
        <v>2</v>
      </c>
      <c r="G19" s="12"/>
      <c r="H19" s="8">
        <f>($B1*(1-$B2)*$B10-H21*$B6-H25*$B6)/(1-$B1*(1-$B2))</f>
        <v>12</v>
      </c>
      <c r="I19" s="8"/>
      <c r="J19" s="8">
        <f>$B6*(J21*(($B5/$B3)^($B2/(1-$B2))-1)+J25*(($B4/$B3)^($B2/(1-$B2))-1))</f>
        <v>10</v>
      </c>
      <c r="K19" s="11"/>
      <c r="L19" s="8">
        <f>($B1*(1-$B2)*$B10-L21*$B6-L25*$B6-L29*$B6)/(1-$B1*(1-$B2))</f>
        <v>1.3333333333333333</v>
      </c>
      <c r="M19" s="4"/>
      <c r="N19" s="4"/>
    </row>
    <row r="20" spans="1:14" ht="12">
      <c r="A20" t="s">
        <v>19</v>
      </c>
      <c r="B20" s="9">
        <f>(1-$B1)*($B$10+B19)</f>
        <v>30</v>
      </c>
      <c r="C20" s="11"/>
      <c r="D20" s="9">
        <f>(1-$B1)*($B$10+D19)</f>
        <v>38.666666666666664</v>
      </c>
      <c r="E20" s="8"/>
      <c r="F20" s="9">
        <f>(1-$B1)*($B$10+F19)</f>
        <v>31</v>
      </c>
      <c r="G20" s="12"/>
      <c r="H20" s="9">
        <f>(1-$B1)*($B$10+H19)</f>
        <v>36</v>
      </c>
      <c r="I20" s="8"/>
      <c r="J20" s="9">
        <f>(1-$B1)*($B$10+J19)</f>
        <v>35</v>
      </c>
      <c r="K20" s="11"/>
      <c r="L20" s="9">
        <f>(1-$B1)*($B$10+L19)</f>
        <v>30.666666666666668</v>
      </c>
      <c r="M20" s="4"/>
      <c r="N20" s="4"/>
    </row>
    <row r="21" spans="1:14" ht="12.75">
      <c r="A21" t="s">
        <v>9</v>
      </c>
      <c r="B21" s="15">
        <f>$B1*$B10*(1-$B2)/$B6</f>
        <v>7.5</v>
      </c>
      <c r="C21" s="13"/>
      <c r="D21" s="10">
        <f>B9</f>
        <v>1</v>
      </c>
      <c r="E21" s="13"/>
      <c r="F21" s="10">
        <f>B9</f>
        <v>1</v>
      </c>
      <c r="G21" s="14"/>
      <c r="H21" s="10">
        <f>B9</f>
        <v>1</v>
      </c>
      <c r="I21" s="10"/>
      <c r="J21" s="10">
        <f>B9</f>
        <v>1</v>
      </c>
      <c r="K21" s="13"/>
      <c r="L21" s="10">
        <f>B9</f>
        <v>1</v>
      </c>
      <c r="M21" s="5"/>
      <c r="N21" s="4"/>
    </row>
    <row r="22" spans="1:14" ht="12">
      <c r="A22" t="s">
        <v>17</v>
      </c>
      <c r="B22" s="8">
        <f>$B$1*($B10+B19)/($E$5^(1/(1-$B2))*B18^(-$E$1))</f>
        <v>8</v>
      </c>
      <c r="C22" s="11"/>
      <c r="D22" s="8">
        <f>$B$1*($B10+D19)/($E$5^(1/(1-$B2))*D18^(-$E$1))</f>
        <v>77.33333333333333</v>
      </c>
      <c r="E22" s="11"/>
      <c r="F22" s="8">
        <f>$B$1*($B10+F19)/($E$5^(1/(1-$B2))*F18^(-$E$1))</f>
        <v>16</v>
      </c>
      <c r="G22" s="12"/>
      <c r="H22" s="8">
        <f>$B$1*($B10+H19)/($E$5^(1/(1-$B2))*H18^(-$E$1))</f>
        <v>36</v>
      </c>
      <c r="I22" s="8"/>
      <c r="J22" s="8">
        <f>$B$1*($B10+J19)/($E$5^(1/(1-$B2))*J18^(-$E$1))</f>
        <v>32</v>
      </c>
      <c r="K22" s="11"/>
      <c r="L22" s="8">
        <f>$B$1*($B10+L19)/($E$5^(1/(1-$B2))*L18^(-$E$1))</f>
        <v>20.444444444444446</v>
      </c>
      <c r="M22" s="4"/>
      <c r="N22" s="4"/>
    </row>
    <row r="23" spans="1:14" ht="12">
      <c r="A23" t="s">
        <v>18</v>
      </c>
      <c r="B23" s="9">
        <f>B22/$B5+$B6</f>
        <v>4</v>
      </c>
      <c r="C23" s="11"/>
      <c r="D23" s="8">
        <f>D22/$B5+$B6</f>
        <v>21.333333333333332</v>
      </c>
      <c r="E23" s="11"/>
      <c r="F23" s="8">
        <f>F22/$B5+$B6</f>
        <v>6</v>
      </c>
      <c r="G23" s="12"/>
      <c r="H23" s="8">
        <f>H22/$B5+$B6</f>
        <v>11</v>
      </c>
      <c r="I23" s="8"/>
      <c r="J23" s="8">
        <f>J22/$B5+$B6</f>
        <v>10</v>
      </c>
      <c r="K23" s="11"/>
      <c r="L23" s="8">
        <f>L22/$B5+$B6</f>
        <v>7.111111111111112</v>
      </c>
      <c r="M23" s="4"/>
      <c r="N23" s="4"/>
    </row>
    <row r="24" spans="1:14" ht="12">
      <c r="A24" t="s">
        <v>23</v>
      </c>
      <c r="B24" s="9">
        <f>E5*B22-B22/B5-B6</f>
        <v>0</v>
      </c>
      <c r="C24" s="11"/>
      <c r="D24" s="8">
        <f>$E5*D22-D22/$B5-$B6</f>
        <v>17.333333333333332</v>
      </c>
      <c r="E24" s="11"/>
      <c r="F24" s="8">
        <f>$E5*F22-F22/$B5-$B6</f>
        <v>2</v>
      </c>
      <c r="G24" s="12"/>
      <c r="H24" s="8">
        <f>$E5*H22-H22/$B5-$B6</f>
        <v>7</v>
      </c>
      <c r="I24" s="8"/>
      <c r="J24" s="8">
        <f>$E5*J22-J22/$B5-$B6</f>
        <v>6</v>
      </c>
      <c r="K24" s="11"/>
      <c r="L24" s="8">
        <f>$E5*L22-L22/$B5-$B6</f>
        <v>3.1111111111111116</v>
      </c>
      <c r="M24" s="4"/>
      <c r="N24" s="4"/>
    </row>
    <row r="25" spans="1:14" ht="12.75">
      <c r="A25" t="s">
        <v>8</v>
      </c>
      <c r="B25" s="9">
        <v>0</v>
      </c>
      <c r="C25" s="11"/>
      <c r="D25" s="8">
        <v>0</v>
      </c>
      <c r="E25" s="11"/>
      <c r="F25" s="16">
        <f>($B1*(1-$B2)-1)*F19/$B6+$B1*(1-$B2)*$B10/$B6-F21</f>
        <v>5.75</v>
      </c>
      <c r="G25" s="12"/>
      <c r="H25" s="8">
        <f>B8</f>
        <v>2</v>
      </c>
      <c r="I25" s="8"/>
      <c r="J25" s="8">
        <f>B8</f>
        <v>2</v>
      </c>
      <c r="K25" s="11"/>
      <c r="L25" s="8">
        <f>B8</f>
        <v>2</v>
      </c>
      <c r="M25" s="4"/>
      <c r="N25" s="4"/>
    </row>
    <row r="26" spans="1:14" ht="12">
      <c r="A26" t="s">
        <v>30</v>
      </c>
      <c r="B26" s="9">
        <f>($E5/$E4)^(1/(1-$B2))*B22</f>
        <v>2</v>
      </c>
      <c r="C26" s="11"/>
      <c r="D26" s="9">
        <f>($E5/$E4)^(1/(1-$B2))*D22</f>
        <v>19.333333333333332</v>
      </c>
      <c r="E26" s="11"/>
      <c r="F26" s="9">
        <f>($E5/$E4)^(1/(1-$B2))*F22</f>
        <v>4</v>
      </c>
      <c r="G26" s="12"/>
      <c r="H26" s="9">
        <f>($E5/$E4)^(1/(1-$B2))*H22</f>
        <v>9</v>
      </c>
      <c r="I26" s="8"/>
      <c r="J26" s="9">
        <f>($E5/$E4)^(1/(1-$B2))*J22</f>
        <v>8</v>
      </c>
      <c r="K26" s="11"/>
      <c r="L26" s="9">
        <f>($E5/$E4)^(1/(1-$B2))*L22</f>
        <v>5.111111111111112</v>
      </c>
      <c r="M26" s="4"/>
      <c r="N26" s="4"/>
    </row>
    <row r="27" spans="1:14" ht="12">
      <c r="A27" t="s">
        <v>20</v>
      </c>
      <c r="B27" s="9">
        <f>B26/$B4+$B6</f>
        <v>3</v>
      </c>
      <c r="C27" s="11"/>
      <c r="D27" s="9">
        <f>D26/$B4+$B6</f>
        <v>11.666666666666666</v>
      </c>
      <c r="E27" s="11"/>
      <c r="F27" s="9">
        <f>F26/$B4+$B6</f>
        <v>4</v>
      </c>
      <c r="G27" s="12"/>
      <c r="H27" s="9">
        <f>H26/$B4+$B6</f>
        <v>6.5</v>
      </c>
      <c r="I27" s="8"/>
      <c r="J27" s="9">
        <f>J26/$B4+$B6</f>
        <v>6</v>
      </c>
      <c r="K27" s="11"/>
      <c r="L27" s="9">
        <f>L26/$B4+$B6</f>
        <v>4.555555555555555</v>
      </c>
      <c r="M27" s="4"/>
      <c r="N27" s="4"/>
    </row>
    <row r="28" spans="1:14" ht="12.75">
      <c r="A28" t="s">
        <v>24</v>
      </c>
      <c r="B28" s="9">
        <f>$E4*B26-B26/$B4-$B6</f>
        <v>-1</v>
      </c>
      <c r="C28" s="11"/>
      <c r="D28" s="15">
        <f>$E4*D26-D26/$B4-$B6</f>
        <v>7.666666666666666</v>
      </c>
      <c r="E28" s="11"/>
      <c r="F28" s="9">
        <f>$E$4*F26-F26/$B4-$B6</f>
        <v>0</v>
      </c>
      <c r="G28" s="12"/>
      <c r="H28" s="9">
        <f>$E$4*H26-H26/$B4-$B6</f>
        <v>2.5</v>
      </c>
      <c r="I28" s="8"/>
      <c r="J28" s="9">
        <f>$E$4*J26-J26/$B4-$B6</f>
        <v>2</v>
      </c>
      <c r="K28" s="11"/>
      <c r="L28" s="9">
        <f>$E4*L26-L26/$B4-$B6</f>
        <v>0.5555555555555558</v>
      </c>
      <c r="M28" s="4"/>
      <c r="N28" s="4"/>
    </row>
    <row r="29" spans="1:14" ht="12">
      <c r="A29" t="s">
        <v>7</v>
      </c>
      <c r="B29" s="9">
        <v>0</v>
      </c>
      <c r="C29" s="11"/>
      <c r="D29" s="9">
        <v>0</v>
      </c>
      <c r="E29" s="11"/>
      <c r="F29" s="9">
        <v>0</v>
      </c>
      <c r="G29" s="12"/>
      <c r="H29" s="9">
        <v>0</v>
      </c>
      <c r="I29" s="8"/>
      <c r="J29" s="9">
        <f>($B1*(1-$B2)-1)*J19/$B6+$B1*(1-$B2)*$B10/$B6-J21-J25</f>
        <v>0.75</v>
      </c>
      <c r="K29" s="11"/>
      <c r="L29" s="9">
        <f>B7</f>
        <v>4</v>
      </c>
      <c r="M29" s="4"/>
      <c r="N29" s="4"/>
    </row>
    <row r="30" spans="1:14" ht="12">
      <c r="A30" t="s">
        <v>31</v>
      </c>
      <c r="B30" s="9">
        <f>($E5/$E3)^(1/(1-$B2))*B22</f>
        <v>0.5</v>
      </c>
      <c r="C30" s="11"/>
      <c r="D30" s="9">
        <f>($E5/$E3)^(1/(1-$B2))*D22</f>
        <v>4.833333333333333</v>
      </c>
      <c r="E30" s="11"/>
      <c r="F30" s="9">
        <f>($E5/$E3)^(1/(1-$B2))*F22</f>
        <v>1</v>
      </c>
      <c r="G30" s="12"/>
      <c r="H30" s="9">
        <f>($E5/$E3)^(1/(1-$B2))*H22</f>
        <v>2.25</v>
      </c>
      <c r="I30" s="8"/>
      <c r="J30" s="9">
        <f>($E5/$E3)^(1/(1-$B2))*J22</f>
        <v>2</v>
      </c>
      <c r="K30" s="11"/>
      <c r="L30" s="9">
        <f>($E5/$E3)^(1/(1-$B2))*L22</f>
        <v>1.277777777777778</v>
      </c>
      <c r="M30" s="4"/>
      <c r="N30" s="4"/>
    </row>
    <row r="31" spans="1:15" ht="12">
      <c r="A31" t="s">
        <v>21</v>
      </c>
      <c r="B31" s="9">
        <f>B30/$B3+$B6</f>
        <v>2.5</v>
      </c>
      <c r="C31" s="11"/>
      <c r="D31" s="9">
        <f>D30/$B3+$B6</f>
        <v>6.833333333333333</v>
      </c>
      <c r="E31" s="11"/>
      <c r="F31" s="9">
        <f>F30/$B3+$B6</f>
        <v>3</v>
      </c>
      <c r="G31" s="12"/>
      <c r="H31" s="9">
        <f>H30/$B3+$B6</f>
        <v>4.25</v>
      </c>
      <c r="I31" s="8"/>
      <c r="J31" s="9">
        <f>J30/$B3+$B6</f>
        <v>4</v>
      </c>
      <c r="K31" s="11"/>
      <c r="L31" s="9">
        <f>L30/$B3+$B6</f>
        <v>3.2777777777777777</v>
      </c>
      <c r="M31" s="4"/>
      <c r="O31" s="2"/>
    </row>
    <row r="32" spans="1:15" ht="12.75">
      <c r="A32" t="s">
        <v>25</v>
      </c>
      <c r="B32" s="9">
        <f>$E3*B30-B30/$B3-$B6</f>
        <v>-1.5</v>
      </c>
      <c r="C32" s="11"/>
      <c r="D32" s="15">
        <f>$E3*D30-D30/$B3-$B6</f>
        <v>2.833333333333333</v>
      </c>
      <c r="E32" s="11"/>
      <c r="F32" s="9">
        <f>$E3*F30-F30/$B3-$B6</f>
        <v>-1</v>
      </c>
      <c r="G32" s="12"/>
      <c r="H32" s="15">
        <f>$E3*H30-H30/$B3-$B6</f>
        <v>0.25</v>
      </c>
      <c r="I32" s="8"/>
      <c r="J32" s="9">
        <f>$E3*J30-J30/$B3-$B6</f>
        <v>0</v>
      </c>
      <c r="K32" s="11"/>
      <c r="L32" s="15">
        <f>$E3*L30-L30/$B3-$B6</f>
        <v>-0.7222222222222221</v>
      </c>
      <c r="M32" s="4"/>
      <c r="N32" s="4"/>
      <c r="O32" s="2"/>
    </row>
    <row r="33" spans="2:15" ht="12">
      <c r="B33" s="9"/>
      <c r="C33" s="11"/>
      <c r="D33" s="8"/>
      <c r="E33" s="11"/>
      <c r="F33" s="8"/>
      <c r="G33" s="12"/>
      <c r="H33" s="8"/>
      <c r="I33" s="8"/>
      <c r="J33" s="8"/>
      <c r="K33" s="11"/>
      <c r="L33" s="8"/>
      <c r="M33" s="4"/>
      <c r="N33" s="4"/>
      <c r="O33" s="2"/>
    </row>
    <row r="34" spans="1:15" ht="12">
      <c r="A34" t="s">
        <v>28</v>
      </c>
      <c r="B34" s="9">
        <f>B21*B24+B25*B28+B29*B32</f>
        <v>0</v>
      </c>
      <c r="C34" s="11"/>
      <c r="D34" s="9">
        <f>D21*D24+D25*D28+D29*D32</f>
        <v>17.333333333333332</v>
      </c>
      <c r="E34" s="11"/>
      <c r="F34" s="9">
        <f>F21*F24+F25*F28+F29*F32</f>
        <v>2</v>
      </c>
      <c r="G34" s="12"/>
      <c r="H34" s="9">
        <f>H21*H24+H25*H28+H29*H32</f>
        <v>12</v>
      </c>
      <c r="I34" s="8"/>
      <c r="J34" s="9">
        <f>J21*J24+J25*J28+J29*J32</f>
        <v>10</v>
      </c>
      <c r="K34" s="11"/>
      <c r="L34" s="9">
        <f>L21*L24+L25*L28+L29*L32</f>
        <v>1.3333333333333348</v>
      </c>
      <c r="M34" s="4"/>
      <c r="N34" s="4"/>
      <c r="O34" s="2"/>
    </row>
    <row r="35" spans="1:15" ht="12">
      <c r="A35" t="s">
        <v>22</v>
      </c>
      <c r="B35" s="9">
        <f>B20+B21*B23</f>
        <v>60</v>
      </c>
      <c r="C35" s="11"/>
      <c r="D35" s="9">
        <f>D20+D21*D23+D25*D27+D29*D31</f>
        <v>60</v>
      </c>
      <c r="E35" s="11"/>
      <c r="F35" s="9">
        <f>F20+F21*F23+F25*F27+F29*F31</f>
        <v>60</v>
      </c>
      <c r="G35" s="12"/>
      <c r="H35" s="9">
        <f>H20+H21*H23+H25*H27+H29*H31</f>
        <v>60</v>
      </c>
      <c r="I35" s="8"/>
      <c r="J35" s="9">
        <f>J20+J21*J23+J25*J27+J29*J31</f>
        <v>60</v>
      </c>
      <c r="K35" s="11"/>
      <c r="L35" s="9">
        <f>L20+L21*L23+L25*L27+L29*L31</f>
        <v>60</v>
      </c>
      <c r="M35" s="4"/>
      <c r="N35" s="4"/>
      <c r="O35" s="2"/>
    </row>
    <row r="36" spans="1:15" ht="12">
      <c r="A36" t="s">
        <v>26</v>
      </c>
      <c r="B36" s="9">
        <f>$B12*B20+B21*$E5*B22</f>
        <v>60</v>
      </c>
      <c r="C36" s="11"/>
      <c r="D36" s="9">
        <f>$B12*D20+D21*$E5*D22+D25*$E4*D26+D29*$E3*D30</f>
        <v>77.33333333333333</v>
      </c>
      <c r="E36" s="11"/>
      <c r="F36" s="9">
        <f>$B12*F20+F21*$E5*F22+F25*$E4*F26+F29*$E3*F30</f>
        <v>62</v>
      </c>
      <c r="G36" s="12"/>
      <c r="H36" s="9">
        <f>$B12*H20+H21*$E5*H22+H25*$E4*H26+H29*$E3*H30</f>
        <v>72</v>
      </c>
      <c r="I36" s="8"/>
      <c r="J36" s="9">
        <f>$B12*J20+J21*$E5*J22+J25*$E4*J26+J29*$E3*J30</f>
        <v>70</v>
      </c>
      <c r="K36" s="11"/>
      <c r="L36" s="9">
        <f>$B12*L20+L21*$E5*L22+L25*$E4*L26+L29*$E3*L30</f>
        <v>61.333333333333336</v>
      </c>
      <c r="M36" s="4"/>
      <c r="N36" s="4"/>
      <c r="O36" s="2"/>
    </row>
    <row r="37" spans="1:15" ht="12">
      <c r="A37" t="s">
        <v>27</v>
      </c>
      <c r="B37" s="9">
        <f>$B$13*$B$10+B19</f>
        <v>60</v>
      </c>
      <c r="C37" s="11"/>
      <c r="D37" s="9">
        <f>$B$13*$B$10+D19</f>
        <v>77.33333333333333</v>
      </c>
      <c r="E37" s="11"/>
      <c r="F37" s="8">
        <f>$B$13*$B$10+F19</f>
        <v>62</v>
      </c>
      <c r="G37" s="12"/>
      <c r="H37" s="8">
        <f>$B$13*$B$10+H19</f>
        <v>72</v>
      </c>
      <c r="I37" s="8"/>
      <c r="J37" s="8">
        <f>$B$13*$B$10+J19</f>
        <v>70</v>
      </c>
      <c r="K37" s="11"/>
      <c r="L37" s="8">
        <f>$B$13*$B$10+L19</f>
        <v>61.333333333333336</v>
      </c>
      <c r="M37" s="4"/>
      <c r="N37" s="4"/>
      <c r="O37" s="2"/>
    </row>
    <row r="38" spans="3:15" ht="12">
      <c r="C38" s="4"/>
      <c r="D38" s="4"/>
      <c r="E38" s="4"/>
      <c r="F38" s="4"/>
      <c r="G38" s="2"/>
      <c r="H38" s="4"/>
      <c r="I38" s="6"/>
      <c r="J38" s="4"/>
      <c r="K38" s="4"/>
      <c r="L38" s="4"/>
      <c r="M38" s="4"/>
      <c r="N38" s="4"/>
      <c r="O38" s="2"/>
    </row>
    <row r="39" spans="3:15" ht="12">
      <c r="C39" s="5"/>
      <c r="D39" s="5"/>
      <c r="E39" s="5"/>
      <c r="F39" s="5"/>
      <c r="G39" s="3"/>
      <c r="H39" s="5"/>
      <c r="I39" s="7"/>
      <c r="J39" s="5"/>
      <c r="K39" s="5"/>
      <c r="L39" s="5"/>
      <c r="M39" s="5"/>
      <c r="N39" s="4"/>
      <c r="O39" s="2"/>
    </row>
    <row r="40" spans="2:15" ht="12">
      <c r="B40" t="s">
        <v>37</v>
      </c>
      <c r="C40" s="4" t="s">
        <v>36</v>
      </c>
      <c r="D40" s="4" t="s">
        <v>36</v>
      </c>
      <c r="E40" s="4"/>
      <c r="F40" s="4"/>
      <c r="G40" s="2"/>
      <c r="H40" s="4"/>
      <c r="I40" s="6"/>
      <c r="J40" s="4"/>
      <c r="K40" s="4"/>
      <c r="L40" s="4"/>
      <c r="M40" s="4"/>
      <c r="N40" s="4"/>
      <c r="O40" s="2"/>
    </row>
    <row r="41" spans="2:15" ht="12">
      <c r="B41">
        <f>B3</f>
        <v>1</v>
      </c>
      <c r="C41">
        <f>B7</f>
        <v>4</v>
      </c>
      <c r="D41" s="6">
        <f>J29</f>
        <v>0.75</v>
      </c>
      <c r="E41" s="4"/>
      <c r="F41" s="4" t="s">
        <v>34</v>
      </c>
      <c r="G41" s="2"/>
      <c r="H41" s="4"/>
      <c r="I41" s="6"/>
      <c r="J41" s="6">
        <f>(B41*C41+B42*C42+B43*C43)/(C41+C42+C43)</f>
        <v>1.7142857142857142</v>
      </c>
      <c r="K41" s="4"/>
      <c r="L41" s="4"/>
      <c r="M41" s="4"/>
      <c r="N41" s="4"/>
      <c r="O41" s="2"/>
    </row>
    <row r="42" spans="2:15" ht="12">
      <c r="B42">
        <f>B4</f>
        <v>2</v>
      </c>
      <c r="C42">
        <f>B8</f>
        <v>2</v>
      </c>
      <c r="D42" s="6">
        <f>J25</f>
        <v>2</v>
      </c>
      <c r="E42" s="4"/>
      <c r="F42" s="4" t="s">
        <v>35</v>
      </c>
      <c r="G42" s="2"/>
      <c r="H42" s="4"/>
      <c r="I42" s="6"/>
      <c r="J42" s="4">
        <f>(B41*D41+B42*D42+B43*D43)/(D41+D42+D43)</f>
        <v>2.3333333333333335</v>
      </c>
      <c r="K42" s="4"/>
      <c r="L42" s="4"/>
      <c r="M42" s="4"/>
      <c r="N42" s="4"/>
      <c r="O42" s="2"/>
    </row>
    <row r="43" spans="2:15" ht="12">
      <c r="B43">
        <f>B5</f>
        <v>4</v>
      </c>
      <c r="C43">
        <f>B9</f>
        <v>1</v>
      </c>
      <c r="D43" s="6">
        <f>J21</f>
        <v>1</v>
      </c>
      <c r="E43" s="4"/>
      <c r="F43" s="4"/>
      <c r="G43" s="2"/>
      <c r="H43" s="4"/>
      <c r="I43" s="6"/>
      <c r="J43" s="4"/>
      <c r="K43" s="4"/>
      <c r="L43" s="4"/>
      <c r="M43" s="4"/>
      <c r="N43" s="4"/>
      <c r="O43" s="2"/>
    </row>
    <row r="44" spans="3:15" ht="12">
      <c r="C44" s="4"/>
      <c r="D44" s="4"/>
      <c r="E44" s="4"/>
      <c r="F44" s="4"/>
      <c r="G44" s="2"/>
      <c r="H44" s="4"/>
      <c r="I44" s="6"/>
      <c r="J44" s="4"/>
      <c r="K44" s="4"/>
      <c r="L44" s="4"/>
      <c r="M44" s="4"/>
      <c r="N44" s="4"/>
      <c r="O44" s="2"/>
    </row>
    <row r="45" spans="3:15" ht="12">
      <c r="C45" s="4"/>
      <c r="D45" s="4"/>
      <c r="E45" s="4"/>
      <c r="F45" s="4"/>
      <c r="G45" s="2"/>
      <c r="H45" s="4"/>
      <c r="I45" s="6"/>
      <c r="J45" s="4"/>
      <c r="K45" s="4"/>
      <c r="L45" s="4"/>
      <c r="M45" s="4"/>
      <c r="N45" s="4"/>
      <c r="O45" s="2"/>
    </row>
    <row r="46" spans="3:15" ht="12">
      <c r="C46" s="4"/>
      <c r="D46" s="4"/>
      <c r="E46" s="4"/>
      <c r="F46" s="4"/>
      <c r="G46" s="2"/>
      <c r="H46" s="4"/>
      <c r="I46" s="6"/>
      <c r="J46" s="4"/>
      <c r="K46" s="4"/>
      <c r="L46" s="4"/>
      <c r="M46" s="4"/>
      <c r="N46" s="4"/>
      <c r="O46" s="2"/>
    </row>
    <row r="47" ht="12">
      <c r="G47" s="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140625" style="0" customWidth="1"/>
    <col min="13" max="13" width="11.421875" style="0" customWidth="1"/>
  </cols>
  <sheetData>
    <row r="1" spans="1:5" ht="12">
      <c r="A1" t="s">
        <v>3</v>
      </c>
      <c r="B1">
        <v>0.5</v>
      </c>
      <c r="D1" t="s">
        <v>32</v>
      </c>
      <c r="E1">
        <f>B2/(1-B2)</f>
        <v>1</v>
      </c>
    </row>
    <row r="2" spans="1:2" ht="12">
      <c r="A2" t="s">
        <v>1</v>
      </c>
      <c r="B2">
        <v>0.5</v>
      </c>
    </row>
    <row r="3" spans="1:2" ht="12">
      <c r="A3" t="s">
        <v>33</v>
      </c>
      <c r="B3">
        <v>3</v>
      </c>
    </row>
    <row r="4" spans="1:2" ht="12">
      <c r="A4" t="s">
        <v>0</v>
      </c>
      <c r="B4">
        <v>2</v>
      </c>
    </row>
    <row r="5" spans="1:5" ht="12">
      <c r="A5" t="s">
        <v>38</v>
      </c>
      <c r="B5">
        <v>12</v>
      </c>
      <c r="C5" s="4"/>
      <c r="D5" s="4"/>
      <c r="E5" s="4"/>
    </row>
    <row r="6" spans="1:5" ht="12">
      <c r="A6" t="s">
        <v>2</v>
      </c>
      <c r="B6">
        <v>50</v>
      </c>
      <c r="C6" s="4"/>
      <c r="D6" s="4"/>
      <c r="E6" s="4"/>
    </row>
    <row r="7" spans="3:5" ht="12">
      <c r="C7" s="4"/>
      <c r="D7" s="4"/>
      <c r="E7" s="4"/>
    </row>
    <row r="8" spans="1:5" ht="12">
      <c r="A8" t="s">
        <v>10</v>
      </c>
      <c r="B8">
        <v>1</v>
      </c>
      <c r="C8" s="4"/>
      <c r="D8" s="4"/>
      <c r="E8" s="4"/>
    </row>
    <row r="9" spans="1:5" ht="12">
      <c r="A9" t="s">
        <v>11</v>
      </c>
      <c r="B9">
        <v>1</v>
      </c>
      <c r="C9" s="4"/>
      <c r="D9" s="4"/>
      <c r="E9" s="4"/>
    </row>
    <row r="10" spans="3:5" ht="12">
      <c r="C10" s="4"/>
      <c r="D10" s="4"/>
      <c r="E10" s="4"/>
    </row>
    <row r="11" spans="1:15" ht="12">
      <c r="A11" t="s">
        <v>12</v>
      </c>
      <c r="C11" s="4"/>
      <c r="D11" s="4"/>
      <c r="E11" s="4"/>
      <c r="I11" t="s">
        <v>46</v>
      </c>
      <c r="J11" t="s">
        <v>45</v>
      </c>
      <c r="K11" t="s">
        <v>47</v>
      </c>
      <c r="L11" t="s">
        <v>53</v>
      </c>
      <c r="M11" t="s">
        <v>54</v>
      </c>
      <c r="N11" t="s">
        <v>55</v>
      </c>
      <c r="O11" t="s">
        <v>52</v>
      </c>
    </row>
    <row r="12" spans="2:11" ht="12">
      <c r="B12" s="9">
        <v>1</v>
      </c>
      <c r="C12" s="11"/>
      <c r="D12" s="8">
        <v>2</v>
      </c>
      <c r="E12" s="11"/>
      <c r="H12">
        <f>H13-1</f>
        <v>-4</v>
      </c>
      <c r="I12">
        <f>$I$16+H12/4*($I$16-1)</f>
        <v>1</v>
      </c>
      <c r="J12">
        <f aca="true" t="shared" si="0" ref="J12:J43">$B$3*I12^(-$B$3-1)</f>
        <v>3</v>
      </c>
      <c r="K12">
        <f aca="true" t="shared" si="1" ref="K12:K43">1/($B$2*I12)</f>
        <v>2</v>
      </c>
    </row>
    <row r="13" spans="8:11" ht="12">
      <c r="H13">
        <f>H14-1</f>
        <v>-3</v>
      </c>
      <c r="I13">
        <f>$I$16+H13/4*($I$16-1)</f>
        <v>1.0955211615005593</v>
      </c>
      <c r="J13">
        <f t="shared" si="0"/>
        <v>2.082754928468275</v>
      </c>
      <c r="K13">
        <f t="shared" si="1"/>
        <v>1.8256151229982231</v>
      </c>
    </row>
    <row r="14" spans="1:11" ht="12">
      <c r="A14" t="s">
        <v>40</v>
      </c>
      <c r="B14">
        <f>($B3*(1-$B2)-$B2)*$B1*B6/(($B3-$B1*$B2)*$B5*$B4)</f>
        <v>0.3787878787878788</v>
      </c>
      <c r="D14">
        <v>1</v>
      </c>
      <c r="H14">
        <f>H15-1</f>
        <v>-2</v>
      </c>
      <c r="I14">
        <f>$I$16+H14/4*($I$16-1)</f>
        <v>1.1910423230011185</v>
      </c>
      <c r="J14">
        <f t="shared" si="0"/>
        <v>1.490776293989356</v>
      </c>
      <c r="K14">
        <f t="shared" si="1"/>
        <v>1.6792014535306499</v>
      </c>
    </row>
    <row r="15" spans="1:11" ht="12">
      <c r="A15" t="s">
        <v>48</v>
      </c>
      <c r="B15">
        <f>$B5*B14</f>
        <v>4.545454545454545</v>
      </c>
      <c r="D15">
        <f>$B5*D14</f>
        <v>12</v>
      </c>
      <c r="H15">
        <f>H16-1</f>
        <v>-1</v>
      </c>
      <c r="I15">
        <f>$I$16+H15/4*($I$16-1)</f>
        <v>1.2865634845016776</v>
      </c>
      <c r="J15">
        <f t="shared" si="0"/>
        <v>1.0949552511088607</v>
      </c>
      <c r="K15">
        <f t="shared" si="1"/>
        <v>1.5545288080165407</v>
      </c>
    </row>
    <row r="16" spans="1:19" ht="12">
      <c r="A16" t="s">
        <v>39</v>
      </c>
      <c r="B16">
        <f>B14^(-1/$B$3)</f>
        <v>1.382084646002237</v>
      </c>
      <c r="D16">
        <f>D14^(-1/$B$3)</f>
        <v>1</v>
      </c>
      <c r="H16">
        <v>0</v>
      </c>
      <c r="I16">
        <f>B16</f>
        <v>1.382084646002237</v>
      </c>
      <c r="J16">
        <f t="shared" si="0"/>
        <v>0.8222098694538259</v>
      </c>
      <c r="K16">
        <f t="shared" si="1"/>
        <v>1.4470893702387335</v>
      </c>
      <c r="L16">
        <f aca="true" t="shared" si="2" ref="L16:L22">$B$1*($B$6+$B$17)/(K16^(1/(1-$B$2))*$B$18)</f>
        <v>2.7641692920044743</v>
      </c>
      <c r="M16">
        <f>J16*K16*L16*$B$5</f>
        <v>39.466073733783645</v>
      </c>
      <c r="N16">
        <f>L16*J16*$B$5</f>
        <v>27.272727272727273</v>
      </c>
      <c r="O16">
        <f>K16*L16</f>
        <v>4.000000000000001</v>
      </c>
      <c r="Q16">
        <f>$I$16</f>
        <v>1.382084646002237</v>
      </c>
      <c r="R16">
        <v>0</v>
      </c>
      <c r="S16">
        <v>0</v>
      </c>
    </row>
    <row r="17" spans="1:19" ht="12">
      <c r="A17" t="s">
        <v>13</v>
      </c>
      <c r="B17">
        <f>$B2*$B1*$B6/($B3-$B2*$B1)</f>
        <v>4.545454545454546</v>
      </c>
      <c r="D17">
        <f>((1-$B2)*$B1*$B6-$B5*$B4)/(1-(1-$B2)*$B1)</f>
        <v>-15.333333333333334</v>
      </c>
      <c r="H17">
        <f>H16+1</f>
        <v>1</v>
      </c>
      <c r="I17">
        <f>$I$16+H17/4*($I$16-1)</f>
        <v>1.4776058075027962</v>
      </c>
      <c r="J17">
        <f t="shared" si="0"/>
        <v>0.6293422627458535</v>
      </c>
      <c r="K17">
        <f t="shared" si="1"/>
        <v>1.3535409713772495</v>
      </c>
      <c r="L17">
        <f t="shared" si="2"/>
        <v>3.1594576043969123</v>
      </c>
      <c r="M17">
        <f aca="true" t="shared" si="3" ref="M17:M80">J17*K17*L17*$B$5</f>
        <v>32.296248772782114</v>
      </c>
      <c r="N17">
        <f aca="true" t="shared" si="4" ref="N17:N80">L17*J17*$B$5</f>
        <v>23.860562373608957</v>
      </c>
      <c r="O17">
        <f aca="true" t="shared" si="5" ref="O17:O80">K17*L17</f>
        <v>4.276455314880634</v>
      </c>
      <c r="Q17">
        <f>$I$16</f>
        <v>1.382084646002237</v>
      </c>
      <c r="R17">
        <f>B3/4</f>
        <v>0.75</v>
      </c>
      <c r="S17">
        <v>10</v>
      </c>
    </row>
    <row r="18" spans="1:19" ht="12">
      <c r="A18" t="s">
        <v>41</v>
      </c>
      <c r="B18">
        <f>$B5*$B2^$E1*(1-$B2)*$B3*B16^($E1-$B3)/($B3*(1-$B2)-$B2)</f>
        <v>4.711652202280352</v>
      </c>
      <c r="D18">
        <f>$B5*$B2^$E1*(1-$B2)*$B3*D16^($E1-$B3)/($B3*(1-$B2)-$B2)</f>
        <v>9</v>
      </c>
      <c r="H18">
        <f aca="true" t="shared" si="6" ref="H18:H81">H17+1</f>
        <v>2</v>
      </c>
      <c r="I18">
        <f aca="true" t="shared" si="7" ref="I18:I81">$I$16+H18/4*($I$16-1)</f>
        <v>1.5731269690033554</v>
      </c>
      <c r="J18">
        <f t="shared" si="0"/>
        <v>0.48985342486157113</v>
      </c>
      <c r="K18">
        <f t="shared" si="1"/>
        <v>1.2713531961549724</v>
      </c>
      <c r="L18">
        <f t="shared" si="2"/>
        <v>3.58115324956975</v>
      </c>
      <c r="M18">
        <f t="shared" si="3"/>
        <v>26.763106380926516</v>
      </c>
      <c r="N18">
        <f t="shared" si="4"/>
        <v>21.050882211070643</v>
      </c>
      <c r="O18">
        <f t="shared" si="5"/>
        <v>4.552910629761267</v>
      </c>
      <c r="Q18">
        <f>$I$16</f>
        <v>1.382084646002237</v>
      </c>
      <c r="R18">
        <f>B3/2</f>
        <v>1.5</v>
      </c>
      <c r="S18">
        <v>20</v>
      </c>
    </row>
    <row r="19" spans="1:19" ht="12">
      <c r="A19" t="s">
        <v>29</v>
      </c>
      <c r="B19">
        <f>B18^(-1/$E1)</f>
        <v>0.21223977430168095</v>
      </c>
      <c r="D19">
        <f>D18^(-1/$E1)</f>
        <v>0.1111111111111111</v>
      </c>
      <c r="H19">
        <f t="shared" si="6"/>
        <v>3</v>
      </c>
      <c r="I19">
        <f t="shared" si="7"/>
        <v>1.6686481305039145</v>
      </c>
      <c r="J19">
        <f t="shared" si="0"/>
        <v>0.3869565388466753</v>
      </c>
      <c r="K19">
        <f t="shared" si="1"/>
        <v>1.1985750401410395</v>
      </c>
      <c r="L19">
        <f t="shared" si="2"/>
        <v>4.029256227522989</v>
      </c>
      <c r="M19">
        <f t="shared" si="3"/>
        <v>22.42505676915161</v>
      </c>
      <c r="N19">
        <f t="shared" si="4"/>
        <v>18.709764527144493</v>
      </c>
      <c r="O19">
        <f t="shared" si="5"/>
        <v>4.8293659446419</v>
      </c>
      <c r="Q19">
        <f>$I$16</f>
        <v>1.382084646002237</v>
      </c>
      <c r="R19">
        <f>3*B3/4</f>
        <v>2.25</v>
      </c>
      <c r="S19">
        <v>30</v>
      </c>
    </row>
    <row r="20" spans="1:19" ht="12">
      <c r="A20" t="s">
        <v>19</v>
      </c>
      <c r="B20">
        <f>(1-$B1)*($B6+B17)</f>
        <v>27.272727272727273</v>
      </c>
      <c r="D20">
        <f>(1-$B1)*($B6+D17)</f>
        <v>17.333333333333332</v>
      </c>
      <c r="H20">
        <f t="shared" si="6"/>
        <v>4</v>
      </c>
      <c r="I20">
        <f t="shared" si="7"/>
        <v>1.7641692920044738</v>
      </c>
      <c r="J20">
        <f t="shared" si="0"/>
        <v>0.3097135610242209</v>
      </c>
      <c r="K20">
        <f t="shared" si="1"/>
        <v>1.133678048396122</v>
      </c>
      <c r="L20">
        <f t="shared" si="2"/>
        <v>4.503766538256629</v>
      </c>
      <c r="M20">
        <f t="shared" si="3"/>
        <v>18.976105010878758</v>
      </c>
      <c r="N20">
        <f t="shared" si="4"/>
        <v>16.738530871022263</v>
      </c>
      <c r="O20">
        <f t="shared" si="5"/>
        <v>5.105821259522534</v>
      </c>
      <c r="Q20">
        <f>$I$16</f>
        <v>1.382084646002237</v>
      </c>
      <c r="R20">
        <f>B3</f>
        <v>3</v>
      </c>
      <c r="S20">
        <v>40</v>
      </c>
    </row>
    <row r="21" spans="1:15" ht="12">
      <c r="A21" t="s">
        <v>42</v>
      </c>
      <c r="B21">
        <f>1/$B2</f>
        <v>2</v>
      </c>
      <c r="D21">
        <f>1/$B2</f>
        <v>2</v>
      </c>
      <c r="H21">
        <f t="shared" si="6"/>
        <v>5</v>
      </c>
      <c r="I21">
        <f t="shared" si="7"/>
        <v>1.8596904535050331</v>
      </c>
      <c r="J21">
        <f t="shared" si="0"/>
        <v>0.2508179465802314</v>
      </c>
      <c r="K21">
        <f t="shared" si="1"/>
        <v>1.0754477962880973</v>
      </c>
      <c r="L21">
        <f t="shared" si="2"/>
        <v>5.004684181770671</v>
      </c>
      <c r="M21">
        <f t="shared" si="3"/>
        <v>16.199658699824212</v>
      </c>
      <c r="N21">
        <f t="shared" si="4"/>
        <v>15.06317531705142</v>
      </c>
      <c r="O21">
        <f t="shared" si="5"/>
        <v>5.382276574403167</v>
      </c>
    </row>
    <row r="22" spans="1:15" ht="12">
      <c r="A22" t="s">
        <v>43</v>
      </c>
      <c r="B22">
        <f>$B1*($B6+B17)/(B21^(1/(1-$B2))*B18)</f>
        <v>1.4470893702387337</v>
      </c>
      <c r="D22">
        <f>$B1*($B6+D17)/(D21^(1/(1-$B2))*D18)</f>
        <v>0.48148148148148145</v>
      </c>
      <c r="H22">
        <f t="shared" si="6"/>
        <v>6</v>
      </c>
      <c r="I22">
        <f t="shared" si="7"/>
        <v>1.9552116150055923</v>
      </c>
      <c r="J22">
        <f t="shared" si="0"/>
        <v>0.20527978334484018</v>
      </c>
      <c r="K22">
        <f t="shared" si="1"/>
        <v>1.0229071803024654</v>
      </c>
      <c r="L22">
        <f t="shared" si="2"/>
        <v>5.5320091580651125</v>
      </c>
      <c r="M22">
        <f t="shared" si="3"/>
        <v>13.939479074864598</v>
      </c>
      <c r="N22">
        <f t="shared" si="4"/>
        <v>13.627315697151335</v>
      </c>
      <c r="O22">
        <f t="shared" si="5"/>
        <v>5.6587318892838</v>
      </c>
    </row>
    <row r="23" spans="1:15" ht="12">
      <c r="A23" t="s">
        <v>44</v>
      </c>
      <c r="B23">
        <f>B21*B22-B22-$B4</f>
        <v>-0.5529106297612663</v>
      </c>
      <c r="D23">
        <f>D21*D22-D22-$B4</f>
        <v>-1.5185185185185186</v>
      </c>
      <c r="H23">
        <f t="shared" si="6"/>
        <v>7</v>
      </c>
      <c r="I23">
        <f t="shared" si="7"/>
        <v>2.0507327765061514</v>
      </c>
      <c r="J23">
        <f t="shared" si="0"/>
        <v>0.16962308741427</v>
      </c>
      <c r="K23">
        <f t="shared" si="1"/>
        <v>0.9752611470946569</v>
      </c>
      <c r="L23">
        <f aca="true" t="shared" si="8" ref="L23:L86">$B$1*($B$6+$B$17)/(K23^(1/(1-$B$2))*$B$18)</f>
        <v>6.085741467139956</v>
      </c>
      <c r="M23">
        <f t="shared" si="3"/>
        <v>12.080937335424487</v>
      </c>
      <c r="N23">
        <f t="shared" si="4"/>
        <v>12.387387082335943</v>
      </c>
      <c r="O23">
        <f t="shared" si="5"/>
        <v>5.935187204164434</v>
      </c>
    </row>
    <row r="24" spans="1:15" ht="12">
      <c r="A24" t="s">
        <v>49</v>
      </c>
      <c r="B24">
        <f>1/($B2*B16)</f>
        <v>1.4470893702387335</v>
      </c>
      <c r="H24">
        <f t="shared" si="6"/>
        <v>8</v>
      </c>
      <c r="I24">
        <f t="shared" si="7"/>
        <v>2.1462539380067107</v>
      </c>
      <c r="J24">
        <f t="shared" si="0"/>
        <v>0.1413828834279492</v>
      </c>
      <c r="K24">
        <f t="shared" si="1"/>
        <v>0.9318561818726161</v>
      </c>
      <c r="L24">
        <f t="shared" si="8"/>
        <v>6.665881108995199</v>
      </c>
      <c r="M24">
        <f t="shared" si="3"/>
        <v>10.538639161994896</v>
      </c>
      <c r="N24">
        <f t="shared" si="4"/>
        <v>11.309297901331643</v>
      </c>
      <c r="O24">
        <f t="shared" si="5"/>
        <v>6.211642519045066</v>
      </c>
    </row>
    <row r="25" spans="1:15" ht="12">
      <c r="A25" t="s">
        <v>50</v>
      </c>
      <c r="B25">
        <f>$B1*($B6+B17)/(B24^(1/(1-$B2))*B18)</f>
        <v>2.7641692920044743</v>
      </c>
      <c r="H25">
        <f t="shared" si="6"/>
        <v>9</v>
      </c>
      <c r="I25">
        <f t="shared" si="7"/>
        <v>2.24177509950727</v>
      </c>
      <c r="J25">
        <f t="shared" si="0"/>
        <v>0.11878267214688876</v>
      </c>
      <c r="K25">
        <f t="shared" si="1"/>
        <v>0.8921501538845663</v>
      </c>
      <c r="L25">
        <f t="shared" si="8"/>
        <v>7.272428083630846</v>
      </c>
      <c r="M25">
        <f t="shared" si="3"/>
        <v>9.248083174369627</v>
      </c>
      <c r="N25">
        <f t="shared" si="4"/>
        <v>10.366061289236992</v>
      </c>
      <c r="O25">
        <f t="shared" si="5"/>
        <v>6.488097833925701</v>
      </c>
    </row>
    <row r="26" spans="1:15" ht="12">
      <c r="A26" t="s">
        <v>51</v>
      </c>
      <c r="B26">
        <f>B24*B25-B25/B16-$B4</f>
        <v>0</v>
      </c>
      <c r="H26">
        <f t="shared" si="6"/>
        <v>10</v>
      </c>
      <c r="I26">
        <f t="shared" si="7"/>
        <v>2.337296261007829</v>
      </c>
      <c r="J26">
        <f t="shared" si="0"/>
        <v>0.10052317504588276</v>
      </c>
      <c r="K26">
        <f t="shared" si="1"/>
        <v>0.8556895560760497</v>
      </c>
      <c r="L26">
        <f t="shared" si="8"/>
        <v>7.905382391046889</v>
      </c>
      <c r="M26">
        <f t="shared" si="3"/>
        <v>8.159932323415635</v>
      </c>
      <c r="N26">
        <f t="shared" si="4"/>
        <v>9.536089654798147</v>
      </c>
      <c r="O26">
        <f t="shared" si="5"/>
        <v>6.764553148806332</v>
      </c>
    </row>
    <row r="27" spans="8:15" ht="12">
      <c r="H27">
        <f t="shared" si="6"/>
        <v>11</v>
      </c>
      <c r="I27">
        <f t="shared" si="7"/>
        <v>2.4328174225083883</v>
      </c>
      <c r="J27">
        <f t="shared" si="0"/>
        <v>0.08564128704945813</v>
      </c>
      <c r="K27">
        <f t="shared" si="1"/>
        <v>0.8220921066644918</v>
      </c>
      <c r="L27">
        <f t="shared" si="8"/>
        <v>8.564744031243334</v>
      </c>
      <c r="M27">
        <f t="shared" si="3"/>
        <v>7.236012323475355</v>
      </c>
      <c r="N27">
        <f t="shared" si="4"/>
        <v>8.801948425018123</v>
      </c>
      <c r="O27">
        <f t="shared" si="5"/>
        <v>7.041008463686965</v>
      </c>
    </row>
    <row r="28" spans="8:15" ht="12">
      <c r="H28">
        <f t="shared" si="6"/>
        <v>12</v>
      </c>
      <c r="I28">
        <f t="shared" si="7"/>
        <v>2.5283385840089476</v>
      </c>
      <c r="J28">
        <f t="shared" si="0"/>
        <v>0.07341424307900649</v>
      </c>
      <c r="K28">
        <f t="shared" si="1"/>
        <v>0.7910332946107198</v>
      </c>
      <c r="L28">
        <f t="shared" si="8"/>
        <v>9.250513004220185</v>
      </c>
      <c r="M28">
        <f t="shared" si="3"/>
        <v>6.4464727747390445</v>
      </c>
      <c r="N28">
        <f t="shared" si="4"/>
        <v>8.149432923567975</v>
      </c>
      <c r="O28">
        <f t="shared" si="5"/>
        <v>7.317463778567601</v>
      </c>
    </row>
    <row r="29" spans="8:15" ht="12">
      <c r="H29">
        <f t="shared" si="6"/>
        <v>13</v>
      </c>
      <c r="I29">
        <f t="shared" si="7"/>
        <v>2.623859745509507</v>
      </c>
      <c r="J29">
        <f t="shared" si="0"/>
        <v>0.06329345274258448</v>
      </c>
      <c r="K29">
        <f t="shared" si="1"/>
        <v>0.7622358639492125</v>
      </c>
      <c r="L29">
        <f t="shared" si="8"/>
        <v>9.962689309977435</v>
      </c>
      <c r="M29">
        <f t="shared" si="3"/>
        <v>5.767744311266109</v>
      </c>
      <c r="N29">
        <f t="shared" si="4"/>
        <v>7.566876060361301</v>
      </c>
      <c r="O29">
        <f t="shared" si="5"/>
        <v>7.593919093448234</v>
      </c>
    </row>
    <row r="30" spans="8:15" ht="12">
      <c r="H30">
        <f t="shared" si="6"/>
        <v>14</v>
      </c>
      <c r="I30">
        <f t="shared" si="7"/>
        <v>2.7193809070100663</v>
      </c>
      <c r="J30">
        <f t="shared" si="0"/>
        <v>0.0548581400253388</v>
      </c>
      <c r="K30">
        <f t="shared" si="1"/>
        <v>0.7354615143632016</v>
      </c>
      <c r="L30">
        <f t="shared" si="8"/>
        <v>10.701272948515083</v>
      </c>
      <c r="M30">
        <f t="shared" si="3"/>
        <v>5.181049216127375</v>
      </c>
      <c r="N30">
        <f t="shared" si="4"/>
        <v>7.044623158308128</v>
      </c>
      <c r="O30">
        <f t="shared" si="5"/>
        <v>7.870374408328867</v>
      </c>
    </row>
    <row r="31" spans="8:15" ht="12">
      <c r="H31">
        <f t="shared" si="6"/>
        <v>15</v>
      </c>
      <c r="I31">
        <f t="shared" si="7"/>
        <v>2.814902068510625</v>
      </c>
      <c r="J31">
        <f t="shared" si="0"/>
        <v>0.047782414788267544</v>
      </c>
      <c r="K31">
        <f t="shared" si="1"/>
        <v>0.7105042915607388</v>
      </c>
      <c r="L31">
        <f t="shared" si="8"/>
        <v>11.466263919833132</v>
      </c>
      <c r="M31">
        <f t="shared" si="3"/>
        <v>4.671302364525398</v>
      </c>
      <c r="N31">
        <f t="shared" si="4"/>
        <v>6.574629344270559</v>
      </c>
      <c r="O31">
        <f t="shared" si="5"/>
        <v>8.1468297232095</v>
      </c>
    </row>
    <row r="32" spans="8:15" ht="12">
      <c r="H32">
        <f t="shared" si="6"/>
        <v>16</v>
      </c>
      <c r="I32">
        <f t="shared" si="7"/>
        <v>2.9104232300111845</v>
      </c>
      <c r="J32">
        <f t="shared" si="0"/>
        <v>0.041811587990012375</v>
      </c>
      <c r="K32">
        <f t="shared" si="1"/>
        <v>0.6871852792325033</v>
      </c>
      <c r="L32">
        <f t="shared" si="8"/>
        <v>12.257662223931584</v>
      </c>
      <c r="M32">
        <f t="shared" si="3"/>
        <v>4.226291082420724</v>
      </c>
      <c r="N32">
        <f t="shared" si="4"/>
        <v>6.1501478715331945</v>
      </c>
      <c r="O32">
        <f t="shared" si="5"/>
        <v>8.423285038090134</v>
      </c>
    </row>
    <row r="33" spans="8:15" ht="12">
      <c r="H33">
        <f t="shared" si="6"/>
        <v>17</v>
      </c>
      <c r="I33">
        <f t="shared" si="7"/>
        <v>3.005944391511744</v>
      </c>
      <c r="J33">
        <f t="shared" si="0"/>
        <v>0.03674493524391807</v>
      </c>
      <c r="K33">
        <f t="shared" si="1"/>
        <v>0.6653483030649692</v>
      </c>
      <c r="L33">
        <f t="shared" si="8"/>
        <v>13.075467860810436</v>
      </c>
      <c r="M33">
        <f t="shared" si="3"/>
        <v>3.8360567509057413</v>
      </c>
      <c r="N33">
        <f t="shared" si="4"/>
        <v>5.765486637952937</v>
      </c>
      <c r="O33">
        <f t="shared" si="5"/>
        <v>8.699740352970766</v>
      </c>
    </row>
    <row r="34" spans="8:15" ht="12">
      <c r="H34">
        <f t="shared" si="6"/>
        <v>18</v>
      </c>
      <c r="I34">
        <f t="shared" si="7"/>
        <v>3.1014655530123028</v>
      </c>
      <c r="J34">
        <f t="shared" si="0"/>
        <v>0.03242301572204617</v>
      </c>
      <c r="K34">
        <f t="shared" si="1"/>
        <v>0.6448564286188821</v>
      </c>
      <c r="L34">
        <f t="shared" si="8"/>
        <v>13.919680830469689</v>
      </c>
      <c r="M34">
        <f t="shared" si="3"/>
        <v>3.4924239991549038</v>
      </c>
      <c r="N34">
        <f t="shared" si="4"/>
        <v>5.415816364946201</v>
      </c>
      <c r="O34">
        <f t="shared" si="5"/>
        <v>8.9761956678514</v>
      </c>
    </row>
    <row r="35" spans="8:15" ht="12">
      <c r="H35">
        <f t="shared" si="6"/>
        <v>19</v>
      </c>
      <c r="I35">
        <f t="shared" si="7"/>
        <v>3.196986714512862</v>
      </c>
      <c r="J35">
        <f t="shared" si="0"/>
        <v>0.028718247146570272</v>
      </c>
      <c r="K35">
        <f t="shared" si="1"/>
        <v>0.6255890870365247</v>
      </c>
      <c r="L35">
        <f t="shared" si="8"/>
        <v>14.790301132909342</v>
      </c>
      <c r="M35">
        <f t="shared" si="3"/>
        <v>3.1886390121966577</v>
      </c>
      <c r="N35">
        <f t="shared" si="4"/>
        <v>5.097018279685065</v>
      </c>
      <c r="O35">
        <f t="shared" si="5"/>
        <v>9.252650982732032</v>
      </c>
    </row>
    <row r="36" spans="8:15" ht="12">
      <c r="H36">
        <f t="shared" si="6"/>
        <v>20</v>
      </c>
      <c r="I36">
        <f t="shared" si="7"/>
        <v>3.2925078760134214</v>
      </c>
      <c r="J36">
        <f t="shared" si="0"/>
        <v>0.02552783385704595</v>
      </c>
      <c r="K36">
        <f t="shared" si="1"/>
        <v>0.6074397010772244</v>
      </c>
      <c r="L36">
        <f t="shared" si="8"/>
        <v>15.687328768129401</v>
      </c>
      <c r="M36">
        <f t="shared" si="3"/>
        <v>2.9190893084590375</v>
      </c>
      <c r="N36">
        <f t="shared" si="4"/>
        <v>4.805562269443977</v>
      </c>
      <c r="O36">
        <f t="shared" si="5"/>
        <v>9.529106297612667</v>
      </c>
    </row>
    <row r="37" spans="8:15" ht="12">
      <c r="H37">
        <f t="shared" si="6"/>
        <v>21</v>
      </c>
      <c r="I37">
        <f t="shared" si="7"/>
        <v>3.3880290375139808</v>
      </c>
      <c r="J37">
        <f t="shared" si="0"/>
        <v>0.022768412935832358</v>
      </c>
      <c r="K37">
        <f t="shared" si="1"/>
        <v>0.5903137127382861</v>
      </c>
      <c r="L37">
        <f t="shared" si="8"/>
        <v>16.610763736129854</v>
      </c>
      <c r="M37">
        <f t="shared" si="3"/>
        <v>2.6790849103319236</v>
      </c>
      <c r="N37">
        <f t="shared" si="4"/>
        <v>4.5384087350850475</v>
      </c>
      <c r="O37">
        <f t="shared" si="5"/>
        <v>9.8055616124933</v>
      </c>
    </row>
    <row r="38" spans="8:15" ht="12">
      <c r="H38">
        <f t="shared" si="6"/>
        <v>22</v>
      </c>
      <c r="I38">
        <f t="shared" si="7"/>
        <v>3.4835501990145397</v>
      </c>
      <c r="J38">
        <f t="shared" si="0"/>
        <v>0.020371966896498055</v>
      </c>
      <c r="K38">
        <f t="shared" si="1"/>
        <v>0.5741269353792517</v>
      </c>
      <c r="L38">
        <f t="shared" si="8"/>
        <v>17.560606036910706</v>
      </c>
      <c r="M38">
        <f t="shared" si="3"/>
        <v>2.464686181132737</v>
      </c>
      <c r="N38">
        <f t="shared" si="4"/>
        <v>4.2929290183966655</v>
      </c>
      <c r="O38">
        <f t="shared" si="5"/>
        <v>10.08201692737393</v>
      </c>
    </row>
    <row r="39" spans="8:15" ht="12">
      <c r="H39">
        <f t="shared" si="6"/>
        <v>23</v>
      </c>
      <c r="I39">
        <f t="shared" si="7"/>
        <v>3.579071360515099</v>
      </c>
      <c r="J39">
        <f t="shared" si="0"/>
        <v>0.01828267859255685</v>
      </c>
      <c r="K39">
        <f t="shared" si="1"/>
        <v>0.5588041697252331</v>
      </c>
      <c r="L39">
        <f t="shared" si="8"/>
        <v>18.53685567047196</v>
      </c>
      <c r="M39">
        <f t="shared" si="3"/>
        <v>2.2725674245807426</v>
      </c>
      <c r="N39">
        <f t="shared" si="4"/>
        <v>4.066840492078246</v>
      </c>
      <c r="O39">
        <f t="shared" si="5"/>
        <v>10.358472242254562</v>
      </c>
    </row>
    <row r="40" spans="8:15" ht="12">
      <c r="H40">
        <f t="shared" si="6"/>
        <v>24</v>
      </c>
      <c r="I40">
        <f t="shared" si="7"/>
        <v>3.6745925220156583</v>
      </c>
      <c r="J40">
        <f t="shared" si="0"/>
        <v>0.016454493072665704</v>
      </c>
      <c r="K40">
        <f t="shared" si="1"/>
        <v>0.5442780357324957</v>
      </c>
      <c r="L40">
        <f t="shared" si="8"/>
        <v>19.53951263681363</v>
      </c>
      <c r="M40">
        <f t="shared" si="3"/>
        <v>2.0999081018061925</v>
      </c>
      <c r="N40">
        <f t="shared" si="4"/>
        <v>3.8581533039085665</v>
      </c>
      <c r="O40">
        <f t="shared" si="5"/>
        <v>10.6349275571352</v>
      </c>
    </row>
    <row r="41" spans="8:15" ht="12">
      <c r="H41">
        <f t="shared" si="6"/>
        <v>25</v>
      </c>
      <c r="I41">
        <f t="shared" si="7"/>
        <v>3.7701136835162177</v>
      </c>
      <c r="J41">
        <f t="shared" si="0"/>
        <v>0.014849214147880782</v>
      </c>
      <c r="K41">
        <f t="shared" si="1"/>
        <v>0.5304879820320667</v>
      </c>
      <c r="L41">
        <f t="shared" si="8"/>
        <v>20.568576935935685</v>
      </c>
      <c r="M41">
        <f t="shared" si="3"/>
        <v>1.9443055309929784</v>
      </c>
      <c r="N41">
        <f t="shared" si="4"/>
        <v>3.6651264436664457</v>
      </c>
      <c r="O41">
        <f t="shared" si="5"/>
        <v>10.911382872015832</v>
      </c>
    </row>
    <row r="42" spans="8:15" ht="12">
      <c r="H42">
        <f t="shared" si="6"/>
        <v>26</v>
      </c>
      <c r="I42">
        <f t="shared" si="7"/>
        <v>3.865634845016777</v>
      </c>
      <c r="J42">
        <f t="shared" si="0"/>
        <v>0.013435008490336638</v>
      </c>
      <c r="K42">
        <f t="shared" si="1"/>
        <v>0.5173794422352689</v>
      </c>
      <c r="L42">
        <f t="shared" si="8"/>
        <v>21.624048567838145</v>
      </c>
      <c r="M42">
        <f t="shared" si="3"/>
        <v>1.8037044123535972</v>
      </c>
      <c r="N42">
        <f t="shared" si="4"/>
        <v>3.4862313132522873</v>
      </c>
      <c r="O42">
        <f t="shared" si="5"/>
        <v>11.187838186896464</v>
      </c>
    </row>
    <row r="43" spans="8:15" ht="12">
      <c r="H43">
        <f t="shared" si="6"/>
        <v>27</v>
      </c>
      <c r="I43">
        <f t="shared" si="7"/>
        <v>3.961156006517336</v>
      </c>
      <c r="J43">
        <f t="shared" si="0"/>
        <v>0.01218522258005509</v>
      </c>
      <c r="K43">
        <f t="shared" si="1"/>
        <v>0.5049031133107045</v>
      </c>
      <c r="L43">
        <f t="shared" si="8"/>
        <v>22.705927532521006</v>
      </c>
      <c r="M43">
        <f t="shared" si="3"/>
        <v>1.6763396165067976</v>
      </c>
      <c r="N43">
        <f t="shared" si="4"/>
        <v>3.320121370444434</v>
      </c>
      <c r="O43">
        <f t="shared" si="5"/>
        <v>11.464293501777098</v>
      </c>
    </row>
    <row r="44" spans="8:15" ht="12">
      <c r="H44">
        <f t="shared" si="6"/>
        <v>28</v>
      </c>
      <c r="I44">
        <f t="shared" si="7"/>
        <v>4.056677168017895</v>
      </c>
      <c r="J44">
        <f aca="true" t="shared" si="9" ref="J44:J75">$B$3*I44^(-$B$3-1)</f>
        <v>0.011077441462065544</v>
      </c>
      <c r="K44">
        <f aca="true" t="shared" si="10" ref="K44:K77">1/($B$2*I44)</f>
        <v>0.4930143359120701</v>
      </c>
      <c r="L44">
        <f t="shared" si="8"/>
        <v>23.814213829984276</v>
      </c>
      <c r="M44">
        <f t="shared" si="3"/>
        <v>1.560689492848096</v>
      </c>
      <c r="N44">
        <f t="shared" si="4"/>
        <v>3.1656067160011503</v>
      </c>
      <c r="O44">
        <f t="shared" si="5"/>
        <v>11.740748816657733</v>
      </c>
    </row>
    <row r="45" spans="8:15" ht="12">
      <c r="H45">
        <f t="shared" si="6"/>
        <v>29</v>
      </c>
      <c r="I45">
        <f t="shared" si="7"/>
        <v>4.152198329518455</v>
      </c>
      <c r="J45">
        <f t="shared" si="9"/>
        <v>0.010092735623405605</v>
      </c>
      <c r="K45">
        <f t="shared" si="10"/>
        <v>0.4816725602391799</v>
      </c>
      <c r="L45">
        <f t="shared" si="8"/>
        <v>24.948907460227936</v>
      </c>
      <c r="M45">
        <f t="shared" si="3"/>
        <v>1.4554375707853715</v>
      </c>
      <c r="N45">
        <f t="shared" si="4"/>
        <v>3.0216327250667083</v>
      </c>
      <c r="O45">
        <f t="shared" si="5"/>
        <v>12.017204131538366</v>
      </c>
    </row>
    <row r="46" spans="8:15" ht="12">
      <c r="H46">
        <f t="shared" si="6"/>
        <v>30</v>
      </c>
      <c r="I46">
        <f t="shared" si="7"/>
        <v>4.247719491019014</v>
      </c>
      <c r="J46">
        <f t="shared" si="9"/>
        <v>0.009215055126520448</v>
      </c>
      <c r="K46">
        <f t="shared" si="10"/>
        <v>0.47084088396811874</v>
      </c>
      <c r="L46">
        <f t="shared" si="8"/>
        <v>26.110008423252008</v>
      </c>
      <c r="M46">
        <f t="shared" si="3"/>
        <v>1.3594409940650394</v>
      </c>
      <c r="N46">
        <f t="shared" si="4"/>
        <v>2.887262003690166</v>
      </c>
      <c r="O46">
        <f t="shared" si="5"/>
        <v>12.293659446419001</v>
      </c>
    </row>
    <row r="47" spans="8:15" ht="12">
      <c r="H47">
        <f t="shared" si="6"/>
        <v>31</v>
      </c>
      <c r="I47">
        <f t="shared" si="7"/>
        <v>4.343240652519572</v>
      </c>
      <c r="J47">
        <f t="shared" si="9"/>
        <v>0.008430739690942862</v>
      </c>
      <c r="K47">
        <f t="shared" si="10"/>
        <v>0.46048565115538165</v>
      </c>
      <c r="L47">
        <f t="shared" si="8"/>
        <v>27.297516719056457</v>
      </c>
      <c r="M47">
        <f t="shared" si="3"/>
        <v>1.2717043852535466</v>
      </c>
      <c r="N47">
        <f t="shared" si="4"/>
        <v>2.7616590920103077</v>
      </c>
      <c r="O47">
        <f t="shared" si="5"/>
        <v>12.57011476129963</v>
      </c>
    </row>
    <row r="48" spans="8:15" ht="12">
      <c r="H48">
        <f t="shared" si="6"/>
        <v>32</v>
      </c>
      <c r="I48">
        <f t="shared" si="7"/>
        <v>4.438761814020133</v>
      </c>
      <c r="J48">
        <f t="shared" si="9"/>
        <v>0.007728120583976677</v>
      </c>
      <c r="K48">
        <f t="shared" si="10"/>
        <v>0.4505761029309713</v>
      </c>
      <c r="L48">
        <f t="shared" si="8"/>
        <v>28.511432347641332</v>
      </c>
      <c r="M48">
        <f t="shared" si="3"/>
        <v>1.1913581116707306</v>
      </c>
      <c r="N48">
        <f t="shared" si="4"/>
        <v>2.644077446453585</v>
      </c>
      <c r="O48">
        <f t="shared" si="5"/>
        <v>12.846570076180265</v>
      </c>
    </row>
    <row r="49" spans="8:15" ht="12">
      <c r="H49">
        <f t="shared" si="6"/>
        <v>33</v>
      </c>
      <c r="I49">
        <f t="shared" si="7"/>
        <v>4.534282975520691</v>
      </c>
      <c r="J49">
        <f t="shared" si="9"/>
        <v>0.0070971955959168755</v>
      </c>
      <c r="K49">
        <f t="shared" si="10"/>
        <v>0.4410840723433966</v>
      </c>
      <c r="L49">
        <f t="shared" si="8"/>
        <v>29.75175530900659</v>
      </c>
      <c r="M49">
        <f t="shared" si="3"/>
        <v>1.1176401361265127</v>
      </c>
      <c r="N49">
        <f t="shared" si="4"/>
        <v>2.533848320998537</v>
      </c>
      <c r="O49">
        <f t="shared" si="5"/>
        <v>13.123025391060896</v>
      </c>
    </row>
    <row r="50" spans="8:15" ht="12">
      <c r="H50">
        <f t="shared" si="6"/>
        <v>34</v>
      </c>
      <c r="I50">
        <f t="shared" si="7"/>
        <v>4.629804137021251</v>
      </c>
      <c r="J50">
        <f t="shared" si="9"/>
        <v>0.006529362491713791</v>
      </c>
      <c r="K50">
        <f t="shared" si="10"/>
        <v>0.43198371698003857</v>
      </c>
      <c r="L50">
        <f t="shared" si="8"/>
        <v>31.01848560315228</v>
      </c>
      <c r="M50">
        <f t="shared" si="3"/>
        <v>1.0498808007578073</v>
      </c>
      <c r="N50">
        <f t="shared" si="4"/>
        <v>2.43037123736384</v>
      </c>
      <c r="O50">
        <f t="shared" si="5"/>
        <v>13.399480705941535</v>
      </c>
    </row>
    <row r="51" spans="8:15" ht="12">
      <c r="H51">
        <f t="shared" si="6"/>
        <v>35</v>
      </c>
      <c r="I51">
        <f t="shared" si="7"/>
        <v>4.72532529852181</v>
      </c>
      <c r="J51">
        <f t="shared" si="9"/>
        <v>0.006017199479590804</v>
      </c>
      <c r="K51">
        <f t="shared" si="10"/>
        <v>0.42325128401755663</v>
      </c>
      <c r="L51">
        <f t="shared" si="8"/>
        <v>32.31162323007833</v>
      </c>
      <c r="M51">
        <f t="shared" si="3"/>
        <v>0.9874900212888991</v>
      </c>
      <c r="N51">
        <f t="shared" si="4"/>
        <v>2.3331057898171377</v>
      </c>
      <c r="O51">
        <f t="shared" si="5"/>
        <v>13.675936020822165</v>
      </c>
    </row>
    <row r="52" spans="8:15" ht="12">
      <c r="H52">
        <f t="shared" si="6"/>
        <v>36</v>
      </c>
      <c r="I52">
        <f t="shared" si="7"/>
        <v>4.820846460022369</v>
      </c>
      <c r="J52">
        <f t="shared" si="9"/>
        <v>0.005554283659681381</v>
      </c>
      <c r="K52">
        <f t="shared" si="10"/>
        <v>0.4148649032043057</v>
      </c>
      <c r="L52">
        <f t="shared" si="8"/>
        <v>33.63116818978481</v>
      </c>
      <c r="M52">
        <f t="shared" si="3"/>
        <v>0.9299464705124896</v>
      </c>
      <c r="N52">
        <f t="shared" si="4"/>
        <v>2.241564575190216</v>
      </c>
      <c r="O52">
        <f t="shared" si="5"/>
        <v>13.9523913357028</v>
      </c>
    </row>
    <row r="53" spans="8:15" ht="12">
      <c r="H53">
        <f t="shared" si="6"/>
        <v>37</v>
      </c>
      <c r="I53">
        <f t="shared" si="7"/>
        <v>4.916367621522928</v>
      </c>
      <c r="J53">
        <f t="shared" si="9"/>
        <v>0.005135040290201768</v>
      </c>
      <c r="K53">
        <f t="shared" si="10"/>
        <v>0.40680440397589024</v>
      </c>
      <c r="L53">
        <f t="shared" si="8"/>
        <v>34.97712048227167</v>
      </c>
      <c r="M53">
        <f t="shared" si="3"/>
        <v>0.8767884100061807</v>
      </c>
      <c r="N53">
        <f t="shared" si="4"/>
        <v>2.1553070749404784</v>
      </c>
      <c r="O53">
        <f t="shared" si="5"/>
        <v>14.22884665058343</v>
      </c>
    </row>
    <row r="54" spans="8:15" ht="12">
      <c r="H54">
        <f t="shared" si="6"/>
        <v>38</v>
      </c>
      <c r="I54">
        <f t="shared" si="7"/>
        <v>5.011888783023487</v>
      </c>
      <c r="J54">
        <f t="shared" si="9"/>
        <v>0.004754617166864324</v>
      </c>
      <c r="K54">
        <f t="shared" si="10"/>
        <v>0.39905115348419085</v>
      </c>
      <c r="L54">
        <f t="shared" si="8"/>
        <v>36.34948010753894</v>
      </c>
      <c r="M54">
        <f t="shared" si="3"/>
        <v>0.8276058928265551</v>
      </c>
      <c r="N54">
        <f t="shared" si="4"/>
        <v>2.0739343455107746</v>
      </c>
      <c r="O54">
        <f t="shared" si="5"/>
        <v>14.505301965464062</v>
      </c>
    </row>
    <row r="55" spans="8:15" ht="12">
      <c r="H55">
        <f t="shared" si="6"/>
        <v>39</v>
      </c>
      <c r="I55">
        <f t="shared" si="7"/>
        <v>5.107409944524047</v>
      </c>
      <c r="J55">
        <f t="shared" si="9"/>
        <v>0.0044087795514807645</v>
      </c>
      <c r="K55">
        <f t="shared" si="10"/>
        <v>0.39158791280193145</v>
      </c>
      <c r="L55">
        <f t="shared" si="8"/>
        <v>37.74824706558662</v>
      </c>
      <c r="M55">
        <f t="shared" si="3"/>
        <v>0.7820341107904274</v>
      </c>
      <c r="N55">
        <f t="shared" si="4"/>
        <v>1.9970843972040246</v>
      </c>
      <c r="O55">
        <f t="shared" si="5"/>
        <v>14.781757280344697</v>
      </c>
    </row>
    <row r="56" spans="8:15" ht="12">
      <c r="H56">
        <f t="shared" si="6"/>
        <v>40</v>
      </c>
      <c r="I56">
        <f t="shared" si="7"/>
        <v>5.2029311060246055</v>
      </c>
      <c r="J56">
        <f t="shared" si="9"/>
        <v>0.004093821981759113</v>
      </c>
      <c r="K56">
        <f t="shared" si="10"/>
        <v>0.3843987089669801</v>
      </c>
      <c r="L56">
        <f t="shared" si="8"/>
        <v>39.173421356414686</v>
      </c>
      <c r="M56">
        <f t="shared" si="3"/>
        <v>0.7397477007400248</v>
      </c>
      <c r="N56">
        <f t="shared" si="4"/>
        <v>1.924428161395228</v>
      </c>
      <c r="O56">
        <f t="shared" si="5"/>
        <v>15.058212595225331</v>
      </c>
    </row>
    <row r="57" spans="8:15" ht="12">
      <c r="H57">
        <f t="shared" si="6"/>
        <v>41</v>
      </c>
      <c r="I57">
        <f t="shared" si="7"/>
        <v>5.298452267525166</v>
      </c>
      <c r="J57">
        <f t="shared" si="9"/>
        <v>0.0038064940018180506</v>
      </c>
      <c r="K57">
        <f t="shared" si="10"/>
        <v>0.37746872086745675</v>
      </c>
      <c r="L57">
        <f t="shared" si="8"/>
        <v>40.625002980023176</v>
      </c>
      <c r="M57">
        <f t="shared" si="3"/>
        <v>0.7004558570362813</v>
      </c>
      <c r="N57">
        <f t="shared" si="4"/>
        <v>1.855665962007584</v>
      </c>
      <c r="O57">
        <f t="shared" si="5"/>
        <v>15.334667910105967</v>
      </c>
    </row>
    <row r="58" spans="8:15" ht="12">
      <c r="H58">
        <f t="shared" si="6"/>
        <v>42</v>
      </c>
      <c r="I58">
        <f t="shared" si="7"/>
        <v>5.393973429025724</v>
      </c>
      <c r="J58">
        <f t="shared" si="9"/>
        <v>0.0035439374141590504</v>
      </c>
      <c r="K58">
        <f t="shared" si="10"/>
        <v>0.37078417725191615</v>
      </c>
      <c r="L58">
        <f t="shared" si="8"/>
        <v>42.10299193641203</v>
      </c>
      <c r="M58">
        <f t="shared" si="3"/>
        <v>0.6638981240889275</v>
      </c>
      <c r="N58">
        <f t="shared" si="4"/>
        <v>1.790524420457849</v>
      </c>
      <c r="O58">
        <f t="shared" si="5"/>
        <v>15.611123224986596</v>
      </c>
    </row>
    <row r="59" spans="8:15" ht="12">
      <c r="H59">
        <f t="shared" si="6"/>
        <v>43</v>
      </c>
      <c r="I59">
        <f t="shared" si="7"/>
        <v>5.489494590526284</v>
      </c>
      <c r="J59">
        <f t="shared" si="9"/>
        <v>0.0033036331009656337</v>
      </c>
      <c r="K59">
        <f t="shared" si="10"/>
        <v>0.36433226538770624</v>
      </c>
      <c r="L59">
        <f t="shared" si="8"/>
        <v>43.607388225581325</v>
      </c>
      <c r="M59">
        <f t="shared" si="3"/>
        <v>0.6298407643019597</v>
      </c>
      <c r="N59">
        <f t="shared" si="4"/>
        <v>1.728753734264274</v>
      </c>
      <c r="O59">
        <f t="shared" si="5"/>
        <v>15.887578539867231</v>
      </c>
    </row>
    <row r="60" spans="8:15" ht="12">
      <c r="H60">
        <f t="shared" si="6"/>
        <v>44</v>
      </c>
      <c r="I60">
        <f t="shared" si="7"/>
        <v>5.585015752026843</v>
      </c>
      <c r="J60">
        <f t="shared" si="9"/>
        <v>0.0030833558203465757</v>
      </c>
      <c r="K60">
        <f t="shared" si="10"/>
        <v>0.358101049092688</v>
      </c>
      <c r="L60">
        <f t="shared" si="8"/>
        <v>45.13819184753099</v>
      </c>
      <c r="M60">
        <f t="shared" si="3"/>
        <v>0.598073614395791</v>
      </c>
      <c r="N60">
        <f t="shared" si="4"/>
        <v>1.6701252786360603</v>
      </c>
      <c r="O60">
        <f t="shared" si="5"/>
        <v>16.164033854747863</v>
      </c>
    </row>
    <row r="61" spans="8:15" ht="12">
      <c r="H61">
        <f t="shared" si="6"/>
        <v>45</v>
      </c>
      <c r="I61">
        <f t="shared" si="7"/>
        <v>5.680536913527401</v>
      </c>
      <c r="J61">
        <f t="shared" si="9"/>
        <v>0.002881135670542611</v>
      </c>
      <c r="K61">
        <f t="shared" si="10"/>
        <v>0.3520793950369869</v>
      </c>
      <c r="L61">
        <f t="shared" si="8"/>
        <v>46.69540280226106</v>
      </c>
      <c r="M61">
        <f t="shared" si="3"/>
        <v>0.5684073574534336</v>
      </c>
      <c r="N61">
        <f t="shared" si="4"/>
        <v>1.6144294879673966</v>
      </c>
      <c r="O61">
        <f t="shared" si="5"/>
        <v>16.440489169628496</v>
      </c>
    </row>
    <row r="62" spans="8:15" ht="12">
      <c r="H62">
        <f t="shared" si="6"/>
        <v>46</v>
      </c>
      <c r="I62">
        <f t="shared" si="7"/>
        <v>5.7760580750279615</v>
      </c>
      <c r="J62">
        <f t="shared" si="9"/>
        <v>0.002695225146917412</v>
      </c>
      <c r="K62">
        <f t="shared" si="10"/>
        <v>0.34625690635742407</v>
      </c>
      <c r="L62">
        <f t="shared" si="8"/>
        <v>48.27902108977156</v>
      </c>
      <c r="M62">
        <f t="shared" si="3"/>
        <v>0.5406711498512562</v>
      </c>
      <c r="N62">
        <f t="shared" si="4"/>
        <v>1.5614739805165008</v>
      </c>
      <c r="O62">
        <f t="shared" si="5"/>
        <v>16.71694448450913</v>
      </c>
    </row>
    <row r="63" spans="8:15" ht="12">
      <c r="H63">
        <f t="shared" si="6"/>
        <v>47</v>
      </c>
      <c r="I63">
        <f t="shared" si="7"/>
        <v>5.87157923652852</v>
      </c>
      <c r="J63">
        <f t="shared" si="9"/>
        <v>0.0025240709042201087</v>
      </c>
      <c r="K63">
        <f t="shared" si="10"/>
        <v>0.34062386275186657</v>
      </c>
      <c r="L63">
        <f t="shared" si="8"/>
        <v>49.889046710062416</v>
      </c>
      <c r="M63">
        <f t="shared" si="3"/>
        <v>0.5147105519690343</v>
      </c>
      <c r="N63">
        <f t="shared" si="4"/>
        <v>1.511081894881758</v>
      </c>
      <c r="O63">
        <f t="shared" si="5"/>
        <v>16.99339979938976</v>
      </c>
    </row>
    <row r="64" spans="8:15" ht="12">
      <c r="H64">
        <f t="shared" si="6"/>
        <v>48</v>
      </c>
      <c r="I64">
        <f t="shared" si="7"/>
        <v>5.96710039802908</v>
      </c>
      <c r="J64">
        <f t="shared" si="9"/>
        <v>0.002366289489099544</v>
      </c>
      <c r="K64">
        <f t="shared" si="10"/>
        <v>0.3351711663273833</v>
      </c>
      <c r="L64">
        <f t="shared" si="8"/>
        <v>51.52547966313372</v>
      </c>
      <c r="M64">
        <f t="shared" si="3"/>
        <v>0.4903857196220406</v>
      </c>
      <c r="N64">
        <f t="shared" si="4"/>
        <v>1.4630904113722278</v>
      </c>
      <c r="O64">
        <f t="shared" si="5"/>
        <v>17.2698551142704</v>
      </c>
    </row>
    <row r="65" spans="8:15" ht="12">
      <c r="H65">
        <f t="shared" si="6"/>
        <v>49</v>
      </c>
      <c r="I65">
        <f t="shared" si="7"/>
        <v>6.062621559529639</v>
      </c>
      <c r="J65">
        <f t="shared" si="9"/>
        <v>0.0022206464322014115</v>
      </c>
      <c r="K65">
        <f t="shared" si="10"/>
        <v>0.32989029256762115</v>
      </c>
      <c r="L65">
        <f t="shared" si="8"/>
        <v>53.188319948985374</v>
      </c>
      <c r="M65">
        <f t="shared" si="3"/>
        <v>0.4675698198335117</v>
      </c>
      <c r="N65">
        <f t="shared" si="4"/>
        <v>1.4173494351540183</v>
      </c>
      <c r="O65">
        <f t="shared" si="5"/>
        <v>17.546310429151024</v>
      </c>
    </row>
    <row r="66" spans="8:15" ht="12">
      <c r="H66">
        <f t="shared" si="6"/>
        <v>50</v>
      </c>
      <c r="I66">
        <f t="shared" si="7"/>
        <v>6.158142721030199</v>
      </c>
      <c r="J66">
        <f t="shared" si="9"/>
        <v>0.00208603819092876</v>
      </c>
      <c r="K66">
        <f t="shared" si="10"/>
        <v>0.3247732458635546</v>
      </c>
      <c r="L66">
        <f t="shared" si="8"/>
        <v>54.87756756761749</v>
      </c>
      <c r="M66">
        <f t="shared" si="3"/>
        <v>0.44614764012032265</v>
      </c>
      <c r="N66">
        <f t="shared" si="4"/>
        <v>1.373720421255883</v>
      </c>
      <c r="O66">
        <f t="shared" si="5"/>
        <v>17.822765744031667</v>
      </c>
    </row>
    <row r="67" spans="8:15" ht="12">
      <c r="H67">
        <f t="shared" si="6"/>
        <v>51</v>
      </c>
      <c r="I67">
        <f t="shared" si="7"/>
        <v>6.253663882530757</v>
      </c>
      <c r="J67">
        <f t="shared" si="9"/>
        <v>0.0019614765174783256</v>
      </c>
      <c r="K67">
        <f t="shared" si="10"/>
        <v>0.3198125191196928</v>
      </c>
      <c r="L67">
        <f t="shared" si="8"/>
        <v>56.59322251902996</v>
      </c>
      <c r="M67">
        <f t="shared" si="3"/>
        <v>0.426014365100468</v>
      </c>
      <c r="N67">
        <f t="shared" si="4"/>
        <v>1.332075324234034</v>
      </c>
      <c r="O67">
        <f t="shared" si="5"/>
        <v>18.099221058912295</v>
      </c>
    </row>
    <row r="68" spans="8:15" ht="12">
      <c r="H68">
        <f t="shared" si="6"/>
        <v>52</v>
      </c>
      <c r="I68">
        <f t="shared" si="7"/>
        <v>6.349185044031318</v>
      </c>
      <c r="J68">
        <f t="shared" si="9"/>
        <v>0.0018460748955605078</v>
      </c>
      <c r="K68">
        <f t="shared" si="10"/>
        <v>0.31500105700654313</v>
      </c>
      <c r="L68">
        <f t="shared" si="8"/>
        <v>58.33528480322286</v>
      </c>
      <c r="M68">
        <f t="shared" si="3"/>
        <v>0.40707449811124174</v>
      </c>
      <c r="N68">
        <f t="shared" si="4"/>
        <v>1.2922956576072253</v>
      </c>
      <c r="O68">
        <f t="shared" si="5"/>
        <v>18.375676373792935</v>
      </c>
    </row>
    <row r="69" spans="8:15" ht="12">
      <c r="H69">
        <f t="shared" si="6"/>
        <v>53</v>
      </c>
      <c r="I69">
        <f t="shared" si="7"/>
        <v>6.444706205531876</v>
      </c>
      <c r="J69">
        <f t="shared" si="9"/>
        <v>0.0017390367460456198</v>
      </c>
      <c r="K69">
        <f t="shared" si="10"/>
        <v>0.3103322224810311</v>
      </c>
      <c r="L69">
        <f t="shared" si="8"/>
        <v>60.10375442019615</v>
      </c>
      <c r="M69">
        <f t="shared" si="3"/>
        <v>0.38924090878422324</v>
      </c>
      <c r="N69">
        <f t="shared" si="4"/>
        <v>1.2542716501442752</v>
      </c>
      <c r="O69">
        <f t="shared" si="5"/>
        <v>18.652131688673567</v>
      </c>
    </row>
    <row r="70" spans="8:15" ht="12">
      <c r="H70">
        <f t="shared" si="6"/>
        <v>54</v>
      </c>
      <c r="I70">
        <f t="shared" si="7"/>
        <v>6.5402273670324345</v>
      </c>
      <c r="J70">
        <f t="shared" si="9"/>
        <v>0.001639645148873231</v>
      </c>
      <c r="K70">
        <f t="shared" si="10"/>
        <v>0.3057997662407692</v>
      </c>
      <c r="L70">
        <f t="shared" si="8"/>
        <v>61.898631369949804</v>
      </c>
      <c r="M70">
        <f t="shared" si="3"/>
        <v>0.3724339902648302</v>
      </c>
      <c r="N70">
        <f t="shared" si="4"/>
        <v>1.217901487771567</v>
      </c>
      <c r="O70">
        <f t="shared" si="5"/>
        <v>18.928587003554195</v>
      </c>
    </row>
    <row r="71" spans="8:15" ht="12">
      <c r="H71">
        <f t="shared" si="6"/>
        <v>55</v>
      </c>
      <c r="I71">
        <f t="shared" si="7"/>
        <v>6.635748528532995</v>
      </c>
      <c r="J71">
        <f t="shared" si="9"/>
        <v>0.0015472538676983816</v>
      </c>
      <c r="K71">
        <f t="shared" si="10"/>
        <v>0.3013977988165492</v>
      </c>
      <c r="L71">
        <f t="shared" si="8"/>
        <v>63.71991565248392</v>
      </c>
      <c r="M71">
        <f t="shared" si="3"/>
        <v>0.3565809120781127</v>
      </c>
      <c r="N71">
        <f t="shared" si="4"/>
        <v>1.1830906313126448</v>
      </c>
      <c r="O71">
        <f t="shared" si="5"/>
        <v>19.205042318434835</v>
      </c>
    </row>
    <row r="72" spans="8:15" ht="12">
      <c r="H72">
        <f t="shared" si="6"/>
        <v>56</v>
      </c>
      <c r="I72">
        <f t="shared" si="7"/>
        <v>6.731269690033553</v>
      </c>
      <c r="J72">
        <f t="shared" si="9"/>
        <v>0.0014612794963640738</v>
      </c>
      <c r="K72">
        <f t="shared" si="10"/>
        <v>0.29712076504099044</v>
      </c>
      <c r="L72">
        <f t="shared" si="8"/>
        <v>65.5676072677984</v>
      </c>
      <c r="M72">
        <f t="shared" si="3"/>
        <v>0.34161495660034935</v>
      </c>
      <c r="N72">
        <f t="shared" si="4"/>
        <v>1.1497512015130298</v>
      </c>
      <c r="O72">
        <f t="shared" si="5"/>
        <v>19.481497633315463</v>
      </c>
    </row>
    <row r="73" spans="8:15" ht="12">
      <c r="H73">
        <f t="shared" si="6"/>
        <v>57</v>
      </c>
      <c r="I73">
        <f t="shared" si="7"/>
        <v>6.826790851534113</v>
      </c>
      <c r="J73">
        <f t="shared" si="9"/>
        <v>0.001381194573544938</v>
      </c>
      <c r="K73">
        <f t="shared" si="10"/>
        <v>0.2929634206606111</v>
      </c>
      <c r="L73">
        <f t="shared" si="8"/>
        <v>67.4417062158933</v>
      </c>
      <c r="M73">
        <f t="shared" si="3"/>
        <v>0.3274749287568559</v>
      </c>
      <c r="N73">
        <f t="shared" si="4"/>
        <v>1.1178014238720448</v>
      </c>
      <c r="O73">
        <f t="shared" si="5"/>
        <v>19.7579529481961</v>
      </c>
    </row>
    <row r="74" spans="8:15" ht="12">
      <c r="H74">
        <f t="shared" si="6"/>
        <v>58</v>
      </c>
      <c r="I74">
        <f t="shared" si="7"/>
        <v>6.922312013034672</v>
      </c>
      <c r="J74">
        <f t="shared" si="9"/>
        <v>0.0013065215347437215</v>
      </c>
      <c r="K74">
        <f t="shared" si="10"/>
        <v>0.28892081088428434</v>
      </c>
      <c r="L74">
        <f t="shared" si="8"/>
        <v>69.34221249676857</v>
      </c>
      <c r="M74">
        <f t="shared" si="3"/>
        <v>0.31410462997868766</v>
      </c>
      <c r="N74">
        <f t="shared" si="4"/>
        <v>1.08716512672564</v>
      </c>
      <c r="O74">
        <f t="shared" si="5"/>
        <v>20.03440826307673</v>
      </c>
    </row>
    <row r="75" spans="8:15" ht="12">
      <c r="H75">
        <f t="shared" si="6"/>
        <v>59</v>
      </c>
      <c r="I75">
        <f t="shared" si="7"/>
        <v>7.017833174535232</v>
      </c>
      <c r="J75">
        <f t="shared" si="9"/>
        <v>0.0012368273900057473</v>
      </c>
      <c r="K75">
        <f t="shared" si="10"/>
        <v>0.2849882506835813</v>
      </c>
      <c r="L75">
        <f t="shared" si="8"/>
        <v>71.2691261104243</v>
      </c>
      <c r="M75">
        <f t="shared" si="3"/>
        <v>0.3014523886546537</v>
      </c>
      <c r="N75">
        <f t="shared" si="4"/>
        <v>1.0577712868217586</v>
      </c>
      <c r="O75">
        <f t="shared" si="5"/>
        <v>20.31086357795737</v>
      </c>
    </row>
    <row r="76" spans="8:15" ht="12">
      <c r="H76">
        <f t="shared" si="6"/>
        <v>60</v>
      </c>
      <c r="I76">
        <f t="shared" si="7"/>
        <v>7.1133543360357905</v>
      </c>
      <c r="J76">
        <f>$B$3*I76^(-$B$3-1)</f>
        <v>0.0011717190318718148</v>
      </c>
      <c r="K76">
        <f t="shared" si="10"/>
        <v>0.281161306680328</v>
      </c>
      <c r="L76">
        <f t="shared" si="8"/>
        <v>73.22244705686035</v>
      </c>
      <c r="M76">
        <f t="shared" si="3"/>
        <v>0.28947064034342945</v>
      </c>
      <c r="N76">
        <f t="shared" si="4"/>
        <v>1.0295536173209954</v>
      </c>
      <c r="O76">
        <f t="shared" si="5"/>
        <v>20.58731889283799</v>
      </c>
    </row>
    <row r="77" spans="8:15" ht="12">
      <c r="H77">
        <f t="shared" si="6"/>
        <v>61</v>
      </c>
      <c r="I77">
        <f t="shared" si="7"/>
        <v>7.208875497536349</v>
      </c>
      <c r="J77">
        <f>$B$3*I77^(-$B$3-1)</f>
        <v>0.0011108390917279293</v>
      </c>
      <c r="K77">
        <f t="shared" si="10"/>
        <v>0.2774357804741537</v>
      </c>
      <c r="L77">
        <f t="shared" si="8"/>
        <v>75.20217533607685</v>
      </c>
      <c r="M77">
        <f t="shared" si="3"/>
        <v>0.2781155518910251</v>
      </c>
      <c r="N77">
        <f t="shared" si="4"/>
        <v>1.002450193755505</v>
      </c>
      <c r="O77">
        <f t="shared" si="5"/>
        <v>20.86377420771863</v>
      </c>
    </row>
    <row r="78" spans="8:15" ht="12">
      <c r="H78">
        <f t="shared" si="6"/>
        <v>62</v>
      </c>
      <c r="I78">
        <f t="shared" si="7"/>
        <v>7.304396659036909</v>
      </c>
      <c r="J78">
        <f aca="true" t="shared" si="11" ref="J78:J141">$B$3*I78^(-$B$3-1)</f>
        <v>0.001053862274250558</v>
      </c>
      <c r="K78">
        <f aca="true" t="shared" si="12" ref="K78:K141">1/($B$2*I78)</f>
        <v>0.27380769327821547</v>
      </c>
      <c r="L78">
        <f t="shared" si="8"/>
        <v>77.20831094807376</v>
      </c>
      <c r="M78">
        <f t="shared" si="3"/>
        <v>0.267346684354383</v>
      </c>
      <c r="N78">
        <f t="shared" si="4"/>
        <v>0.9764031140013754</v>
      </c>
      <c r="O78">
        <f t="shared" si="5"/>
        <v>21.140229522599267</v>
      </c>
    </row>
    <row r="79" spans="8:15" ht="12">
      <c r="H79">
        <f t="shared" si="6"/>
        <v>63</v>
      </c>
      <c r="I79">
        <f t="shared" si="7"/>
        <v>7.399917820537468</v>
      </c>
      <c r="J79">
        <f t="shared" si="11"/>
        <v>0.0010004921094336448</v>
      </c>
      <c r="K79">
        <f t="shared" si="12"/>
        <v>0.2702732717448931</v>
      </c>
      <c r="L79">
        <f t="shared" si="8"/>
        <v>79.24085389285102</v>
      </c>
      <c r="M79">
        <f t="shared" si="3"/>
        <v>0.2571266902815098</v>
      </c>
      <c r="N79">
        <f t="shared" si="4"/>
        <v>0.9513581887749812</v>
      </c>
      <c r="O79">
        <f t="shared" si="5"/>
        <v>21.41668483747989</v>
      </c>
    </row>
    <row r="80" spans="8:15" ht="12">
      <c r="H80">
        <f t="shared" si="6"/>
        <v>64</v>
      </c>
      <c r="I80">
        <f t="shared" si="7"/>
        <v>7.495438982038028</v>
      </c>
      <c r="J80">
        <f t="shared" si="11"/>
        <v>0.0009504580700033032</v>
      </c>
      <c r="K80">
        <f t="shared" si="12"/>
        <v>0.2668289348752987</v>
      </c>
      <c r="L80">
        <f t="shared" si="8"/>
        <v>81.29980417040875</v>
      </c>
      <c r="M80">
        <f t="shared" si="3"/>
        <v>0.24742104145828506</v>
      </c>
      <c r="N80">
        <f t="shared" si="4"/>
        <v>0.9272646595614384</v>
      </c>
      <c r="O80">
        <f t="shared" si="5"/>
        <v>21.69314015236053</v>
      </c>
    </row>
    <row r="81" spans="8:15" ht="12">
      <c r="H81">
        <f t="shared" si="6"/>
        <v>65</v>
      </c>
      <c r="I81">
        <f t="shared" si="7"/>
        <v>7.590960143538586</v>
      </c>
      <c r="J81">
        <f t="shared" si="11"/>
        <v>0.0009035130091134715</v>
      </c>
      <c r="K81">
        <f t="shared" si="12"/>
        <v>0.26347128191713626</v>
      </c>
      <c r="L81">
        <f t="shared" si="8"/>
        <v>83.38516178074683</v>
      </c>
      <c r="M81">
        <f aca="true" t="shared" si="13" ref="M81:M144">J81*K81*L81*$B$5</f>
        <v>0.23819778371535294</v>
      </c>
      <c r="N81">
        <f aca="true" t="shared" si="14" ref="N81:N144">L81*J81*$B$5</f>
        <v>0.9040749412312346</v>
      </c>
      <c r="O81">
        <f aca="true" t="shared" si="15" ref="O81:O144">K81*L81</f>
        <v>21.969595467241163</v>
      </c>
    </row>
    <row r="82" spans="8:15" ht="12">
      <c r="H82">
        <f aca="true" t="shared" si="16" ref="H82:H145">H81+1</f>
        <v>66</v>
      </c>
      <c r="I82">
        <f aca="true" t="shared" si="17" ref="I82:I145">$I$16+H82/4*($I$16-1)</f>
        <v>7.6864813050391465</v>
      </c>
      <c r="J82">
        <f t="shared" si="11"/>
        <v>0.0008594308792660548</v>
      </c>
      <c r="K82">
        <f t="shared" si="12"/>
        <v>0.26019708116493157</v>
      </c>
      <c r="L82">
        <f t="shared" si="8"/>
        <v>85.49692672386534</v>
      </c>
      <c r="M82">
        <f t="shared" si="13"/>
        <v>0.22942731580651488</v>
      </c>
      <c r="N82">
        <f t="shared" si="14"/>
        <v>0.8817443869060446</v>
      </c>
      <c r="O82">
        <f t="shared" si="15"/>
        <v>22.2460507821218</v>
      </c>
    </row>
    <row r="83" spans="8:15" ht="12">
      <c r="H83">
        <f t="shared" si="16"/>
        <v>67</v>
      </c>
      <c r="I83">
        <f t="shared" si="17"/>
        <v>7.782002466539705</v>
      </c>
      <c r="J83">
        <f t="shared" si="11"/>
        <v>0.0008180046985748194</v>
      </c>
      <c r="K83">
        <f t="shared" si="12"/>
        <v>0.257003259585101</v>
      </c>
      <c r="L83">
        <f t="shared" si="8"/>
        <v>87.63509899976421</v>
      </c>
      <c r="M83">
        <f t="shared" si="13"/>
        <v>0.22108218973233604</v>
      </c>
      <c r="N83">
        <f t="shared" si="14"/>
        <v>0.8602310729025191</v>
      </c>
      <c r="O83">
        <f t="shared" si="15"/>
        <v>22.522506097002427</v>
      </c>
    </row>
    <row r="84" spans="8:15" ht="12">
      <c r="H84">
        <f t="shared" si="16"/>
        <v>68</v>
      </c>
      <c r="I84">
        <f t="shared" si="17"/>
        <v>7.877523628040265</v>
      </c>
      <c r="J84">
        <f t="shared" si="11"/>
        <v>0.0007790447349286412</v>
      </c>
      <c r="K84">
        <f t="shared" si="12"/>
        <v>0.25388689319584445</v>
      </c>
      <c r="L84">
        <f t="shared" si="8"/>
        <v>89.79967860844356</v>
      </c>
      <c r="M84">
        <f t="shared" si="13"/>
        <v>0.21313693019722518</v>
      </c>
      <c r="N84">
        <f t="shared" si="14"/>
        <v>0.839495601818305</v>
      </c>
      <c r="O84">
        <f t="shared" si="15"/>
        <v>22.798961411883067</v>
      </c>
    </row>
    <row r="85" spans="8:15" ht="12">
      <c r="H85">
        <f t="shared" si="16"/>
        <v>69</v>
      </c>
      <c r="I85">
        <f t="shared" si="17"/>
        <v>7.973044789540824</v>
      </c>
      <c r="J85">
        <f t="shared" si="11"/>
        <v>0.0007423768824199022</v>
      </c>
      <c r="K85">
        <f t="shared" si="12"/>
        <v>0.2508451981385623</v>
      </c>
      <c r="L85">
        <f t="shared" si="8"/>
        <v>91.99066554990324</v>
      </c>
      <c r="M85">
        <f t="shared" si="13"/>
        <v>0.2055678711618588</v>
      </c>
      <c r="N85">
        <f t="shared" si="14"/>
        <v>0.8195009220320288</v>
      </c>
      <c r="O85">
        <f t="shared" si="15"/>
        <v>23.0754167267637</v>
      </c>
    </row>
    <row r="86" spans="8:15" ht="12">
      <c r="H86">
        <f t="shared" si="16"/>
        <v>70</v>
      </c>
      <c r="I86">
        <f t="shared" si="17"/>
        <v>8.068565951041382</v>
      </c>
      <c r="J86">
        <f t="shared" si="11"/>
        <v>0.0007078412076823534</v>
      </c>
      <c r="K86">
        <f t="shared" si="12"/>
        <v>0.2478755223834871</v>
      </c>
      <c r="L86">
        <f t="shared" si="8"/>
        <v>94.20805982414333</v>
      </c>
      <c r="M86">
        <f t="shared" si="13"/>
        <v>0.19835300769121567</v>
      </c>
      <c r="N86">
        <f t="shared" si="14"/>
        <v>0.8002121620719962</v>
      </c>
      <c r="O86">
        <f t="shared" si="15"/>
        <v>23.35187204164433</v>
      </c>
    </row>
    <row r="87" spans="8:15" ht="12">
      <c r="H87">
        <f t="shared" si="16"/>
        <v>71</v>
      </c>
      <c r="I87">
        <f t="shared" si="17"/>
        <v>8.164087112541942</v>
      </c>
      <c r="J87">
        <f t="shared" si="11"/>
        <v>0.0006752906466091838</v>
      </c>
      <c r="K87">
        <f t="shared" si="12"/>
        <v>0.24497533801758845</v>
      </c>
      <c r="L87">
        <f aca="true" t="shared" si="18" ref="L87:L150">$B$1*($B$6+$B$17)/(K87^(1/(1-$B$2))*$B$18)</f>
        <v>96.45186143116385</v>
      </c>
      <c r="M87">
        <f t="shared" si="13"/>
        <v>0.1914718615065745</v>
      </c>
      <c r="N87">
        <f t="shared" si="14"/>
        <v>0.7815964784701204</v>
      </c>
      <c r="O87">
        <f t="shared" si="15"/>
        <v>23.628327356524967</v>
      </c>
    </row>
    <row r="88" spans="8:15" ht="12">
      <c r="H88">
        <f t="shared" si="16"/>
        <v>72</v>
      </c>
      <c r="I88">
        <f t="shared" si="17"/>
        <v>8.2596082740425</v>
      </c>
      <c r="J88">
        <f t="shared" si="11"/>
        <v>0.0006445898343630281</v>
      </c>
      <c r="K88">
        <f t="shared" si="12"/>
        <v>0.24214223406761393</v>
      </c>
      <c r="L88">
        <f t="shared" si="18"/>
        <v>98.72207037096473</v>
      </c>
      <c r="M88">
        <f t="shared" si="13"/>
        <v>0.1849053588317462</v>
      </c>
      <c r="N88">
        <f t="shared" si="14"/>
        <v>0.7636229158607444</v>
      </c>
      <c r="O88">
        <f t="shared" si="15"/>
        <v>23.904782671405595</v>
      </c>
    </row>
    <row r="89" spans="8:15" ht="12">
      <c r="H89">
        <f t="shared" si="16"/>
        <v>73</v>
      </c>
      <c r="I89">
        <f t="shared" si="17"/>
        <v>8.355129435543061</v>
      </c>
      <c r="J89">
        <f t="shared" si="11"/>
        <v>0.0006156140537015662</v>
      </c>
      <c r="K89">
        <f t="shared" si="12"/>
        <v>0.23937390981543846</v>
      </c>
      <c r="L89">
        <f t="shared" si="18"/>
        <v>101.01868664354605</v>
      </c>
      <c r="M89">
        <f t="shared" si="13"/>
        <v>0.17863571928311955</v>
      </c>
      <c r="N89">
        <f t="shared" si="14"/>
        <v>0.7462622782108997</v>
      </c>
      <c r="O89">
        <f t="shared" si="15"/>
        <v>24.18123798628623</v>
      </c>
    </row>
    <row r="90" spans="8:15" ht="12">
      <c r="H90">
        <f t="shared" si="16"/>
        <v>74</v>
      </c>
      <c r="I90">
        <f t="shared" si="17"/>
        <v>8.45065059704362</v>
      </c>
      <c r="J90">
        <f t="shared" si="11"/>
        <v>0.0005882482884727337</v>
      </c>
      <c r="K90">
        <f t="shared" si="12"/>
        <v>0.23666816856677061</v>
      </c>
      <c r="L90">
        <f t="shared" si="18"/>
        <v>103.34171024890773</v>
      </c>
      <c r="M90">
        <f t="shared" si="13"/>
        <v>0.17264635469282943</v>
      </c>
      <c r="N90">
        <f t="shared" si="14"/>
        <v>0.7294870101811817</v>
      </c>
      <c r="O90">
        <f t="shared" si="15"/>
        <v>24.457693301166863</v>
      </c>
    </row>
    <row r="91" spans="8:15" ht="12">
      <c r="H91">
        <f t="shared" si="16"/>
        <v>75</v>
      </c>
      <c r="I91">
        <f t="shared" si="17"/>
        <v>8.54617175854418</v>
      </c>
      <c r="J91">
        <f t="shared" si="11"/>
        <v>0.0005623863707225414</v>
      </c>
      <c r="K91">
        <f t="shared" si="12"/>
        <v>0.23402291183774374</v>
      </c>
      <c r="L91">
        <f t="shared" si="18"/>
        <v>105.69114118704988</v>
      </c>
      <c r="M91">
        <f t="shared" si="13"/>
        <v>0.1669217768770911</v>
      </c>
      <c r="N91">
        <f t="shared" si="14"/>
        <v>0.7132710877165044</v>
      </c>
      <c r="O91">
        <f t="shared" si="15"/>
        <v>24.7341486160475</v>
      </c>
    </row>
    <row r="92" spans="8:15" ht="12">
      <c r="H92">
        <f t="shared" si="16"/>
        <v>76</v>
      </c>
      <c r="I92">
        <f t="shared" si="17"/>
        <v>8.641692920044738</v>
      </c>
      <c r="J92">
        <f t="shared" si="11"/>
        <v>0.0005379302112402954</v>
      </c>
      <c r="K92">
        <f t="shared" si="12"/>
        <v>0.23143613392705997</v>
      </c>
      <c r="L92">
        <f t="shared" si="18"/>
        <v>108.06697945797235</v>
      </c>
      <c r="M92">
        <f t="shared" si="13"/>
        <v>0.16144751346973835</v>
      </c>
      <c r="N92">
        <f t="shared" si="14"/>
        <v>0.6975899170551327</v>
      </c>
      <c r="O92">
        <f t="shared" si="15"/>
        <v>25.010603930928127</v>
      </c>
    </row>
    <row r="93" spans="8:15" ht="12">
      <c r="H93">
        <f t="shared" si="16"/>
        <v>77</v>
      </c>
      <c r="I93">
        <f t="shared" si="17"/>
        <v>8.737214081545297</v>
      </c>
      <c r="J93">
        <f t="shared" si="11"/>
        <v>0.0005147891045694531</v>
      </c>
      <c r="K93">
        <f t="shared" si="12"/>
        <v>0.2289059168441793</v>
      </c>
      <c r="L93">
        <f t="shared" si="18"/>
        <v>110.46922506167523</v>
      </c>
      <c r="M93">
        <f t="shared" si="13"/>
        <v>0.1562100310361352</v>
      </c>
      <c r="N93">
        <f t="shared" si="14"/>
        <v>0.6824202414237742</v>
      </c>
      <c r="O93">
        <f t="shared" si="15"/>
        <v>25.28705924580876</v>
      </c>
    </row>
    <row r="94" spans="8:15" ht="12">
      <c r="H94">
        <f t="shared" si="16"/>
        <v>78</v>
      </c>
      <c r="I94">
        <f t="shared" si="17"/>
        <v>8.832735243045857</v>
      </c>
      <c r="J94">
        <f t="shared" si="11"/>
        <v>0.0004928791005622356</v>
      </c>
      <c r="K94">
        <f t="shared" si="12"/>
        <v>0.22643042556660234</v>
      </c>
      <c r="L94">
        <f t="shared" si="18"/>
        <v>112.89787799815858</v>
      </c>
      <c r="M94">
        <f t="shared" si="13"/>
        <v>0.15119666476658644</v>
      </c>
      <c r="N94">
        <f t="shared" si="14"/>
        <v>0.6677400547574089</v>
      </c>
      <c r="O94">
        <f t="shared" si="15"/>
        <v>25.5635145606894</v>
      </c>
    </row>
    <row r="95" spans="8:15" ht="12">
      <c r="H95">
        <f t="shared" si="16"/>
        <v>79</v>
      </c>
      <c r="I95">
        <f t="shared" si="17"/>
        <v>8.928256404546415</v>
      </c>
      <c r="J95">
        <f t="shared" si="11"/>
        <v>0.00047212243547334657</v>
      </c>
      <c r="K95">
        <f t="shared" si="12"/>
        <v>0.22400790360159986</v>
      </c>
      <c r="L95">
        <f t="shared" si="18"/>
        <v>115.35293826742227</v>
      </c>
      <c r="M95">
        <f t="shared" si="13"/>
        <v>0.14639555412254437</v>
      </c>
      <c r="N95">
        <f t="shared" si="14"/>
        <v>0.6535285218458641</v>
      </c>
      <c r="O95">
        <f t="shared" si="15"/>
        <v>25.839969875570027</v>
      </c>
    </row>
    <row r="96" spans="8:15" ht="12">
      <c r="H96">
        <f t="shared" si="16"/>
        <v>80</v>
      </c>
      <c r="I96">
        <f t="shared" si="17"/>
        <v>9.023777566046975</v>
      </c>
      <c r="J96">
        <f t="shared" si="11"/>
        <v>0.0004524470163907479</v>
      </c>
      <c r="K96">
        <f t="shared" si="12"/>
        <v>0.22163666882982969</v>
      </c>
      <c r="L96">
        <f t="shared" si="18"/>
        <v>117.8344058694664</v>
      </c>
      <c r="M96">
        <f t="shared" si="13"/>
        <v>0.14179558387453886</v>
      </c>
      <c r="N96">
        <f t="shared" si="14"/>
        <v>0.6397659043657979</v>
      </c>
      <c r="O96">
        <f t="shared" si="15"/>
        <v>26.116425190450663</v>
      </c>
    </row>
    <row r="97" spans="8:15" ht="12">
      <c r="H97">
        <f t="shared" si="16"/>
        <v>81</v>
      </c>
      <c r="I97">
        <f t="shared" si="17"/>
        <v>9.119298727547534</v>
      </c>
      <c r="J97">
        <f t="shared" si="11"/>
        <v>0.0004337859535047667</v>
      </c>
      <c r="K97">
        <f t="shared" si="12"/>
        <v>0.21931510961017317</v>
      </c>
      <c r="L97">
        <f t="shared" si="18"/>
        <v>120.34228080429087</v>
      </c>
      <c r="M97">
        <f t="shared" si="13"/>
        <v>0.13738633002891001</v>
      </c>
      <c r="N97">
        <f t="shared" si="14"/>
        <v>0.6264334923075323</v>
      </c>
      <c r="O97">
        <f t="shared" si="15"/>
        <v>26.39288050533129</v>
      </c>
    </row>
    <row r="98" spans="8:15" ht="12">
      <c r="H98">
        <f t="shared" si="16"/>
        <v>82</v>
      </c>
      <c r="I98">
        <f t="shared" si="17"/>
        <v>9.214819889048094</v>
      </c>
      <c r="J98">
        <f t="shared" si="11"/>
        <v>0.0004160771353339857</v>
      </c>
      <c r="K98">
        <f t="shared" si="12"/>
        <v>0.2170416811268357</v>
      </c>
      <c r="L98">
        <f t="shared" si="18"/>
        <v>122.87656307189584</v>
      </c>
      <c r="M98">
        <f t="shared" si="13"/>
        <v>0.133158010192006</v>
      </c>
      <c r="N98">
        <f t="shared" si="14"/>
        <v>0.6135135403516828</v>
      </c>
      <c r="O98">
        <f t="shared" si="15"/>
        <v>26.66933582021193</v>
      </c>
    </row>
    <row r="99" spans="8:15" ht="12">
      <c r="H99">
        <f t="shared" si="16"/>
        <v>83</v>
      </c>
      <c r="I99">
        <f t="shared" si="17"/>
        <v>9.310341050548653</v>
      </c>
      <c r="J99">
        <f t="shared" si="11"/>
        <v>0.0003992628425687779</v>
      </c>
      <c r="K99">
        <f t="shared" si="12"/>
        <v>0.21481490196131336</v>
      </c>
      <c r="L99">
        <f t="shared" si="18"/>
        <v>125.4372526722811</v>
      </c>
      <c r="M99">
        <f t="shared" si="13"/>
        <v>0.12910143796633958</v>
      </c>
      <c r="N99">
        <f t="shared" si="14"/>
        <v>0.6009892087914358</v>
      </c>
      <c r="O99">
        <f t="shared" si="15"/>
        <v>26.94579113509256</v>
      </c>
    </row>
    <row r="100" spans="8:15" ht="12">
      <c r="H100">
        <f t="shared" si="16"/>
        <v>84</v>
      </c>
      <c r="I100">
        <f t="shared" si="17"/>
        <v>9.405862212049213</v>
      </c>
      <c r="J100">
        <f t="shared" si="11"/>
        <v>0.000383289396670627</v>
      </c>
      <c r="K100">
        <f t="shared" si="12"/>
        <v>0.21263335087323898</v>
      </c>
      <c r="L100">
        <f t="shared" si="18"/>
        <v>128.02434960544687</v>
      </c>
      <c r="M100">
        <f t="shared" si="13"/>
        <v>0.12520798101395214</v>
      </c>
      <c r="N100">
        <f t="shared" si="14"/>
        <v>0.5888445086330538</v>
      </c>
      <c r="O100">
        <f t="shared" si="15"/>
        <v>27.2222464499732</v>
      </c>
    </row>
    <row r="101" spans="8:15" ht="12">
      <c r="H101">
        <f t="shared" si="16"/>
        <v>85</v>
      </c>
      <c r="I101">
        <f t="shared" si="17"/>
        <v>9.501383373549771</v>
      </c>
      <c r="J101">
        <f t="shared" si="11"/>
        <v>0.0003681068397859954</v>
      </c>
      <c r="K101">
        <f t="shared" si="12"/>
        <v>0.21049566377540962</v>
      </c>
      <c r="L101">
        <f t="shared" si="18"/>
        <v>130.63785387139296</v>
      </c>
      <c r="M101">
        <f t="shared" si="13"/>
        <v>0.121469522458535</v>
      </c>
      <c r="N101">
        <f t="shared" si="14"/>
        <v>0.5770642505402775</v>
      </c>
      <c r="O101">
        <f t="shared" si="15"/>
        <v>27.498701764853827</v>
      </c>
    </row>
    <row r="102" spans="8:15" ht="12">
      <c r="H102">
        <f t="shared" si="16"/>
        <v>86</v>
      </c>
      <c r="I102">
        <f t="shared" si="17"/>
        <v>9.596904535050331</v>
      </c>
      <c r="J102">
        <f t="shared" si="11"/>
        <v>0.00035366864290459145</v>
      </c>
      <c r="K102">
        <f t="shared" si="12"/>
        <v>0.20840053088946464</v>
      </c>
      <c r="L102">
        <f t="shared" si="18"/>
        <v>133.27776547011953</v>
      </c>
      <c r="M102">
        <f t="shared" si="13"/>
        <v>0.11787842533021853</v>
      </c>
      <c r="N102">
        <f t="shared" si="14"/>
        <v>0.5656339973180832</v>
      </c>
      <c r="O102">
        <f t="shared" si="15"/>
        <v>27.77515707973447</v>
      </c>
    </row>
    <row r="103" spans="8:15" ht="12">
      <c r="H103">
        <f t="shared" si="16"/>
        <v>87</v>
      </c>
      <c r="I103">
        <f t="shared" si="17"/>
        <v>9.69242569655089</v>
      </c>
      <c r="J103">
        <f t="shared" si="11"/>
        <v>0.00033993143951979195</v>
      </c>
      <c r="K103">
        <f t="shared" si="12"/>
        <v>0.2063466940697531</v>
      </c>
      <c r="L103">
        <f t="shared" si="18"/>
        <v>135.9440844016264</v>
      </c>
      <c r="M103">
        <f t="shared" si="13"/>
        <v>0.11442749978583297</v>
      </c>
      <c r="N103">
        <f t="shared" si="14"/>
        <v>0.5545400196581395</v>
      </c>
      <c r="O103">
        <f t="shared" si="15"/>
        <v>28.0516123946151</v>
      </c>
    </row>
    <row r="104" spans="8:15" ht="12">
      <c r="H104">
        <f t="shared" si="16"/>
        <v>88</v>
      </c>
      <c r="I104">
        <f t="shared" si="17"/>
        <v>9.787946858051448</v>
      </c>
      <c r="J104">
        <f t="shared" si="11"/>
        <v>0.00032685478233900105</v>
      </c>
      <c r="K104">
        <f t="shared" si="12"/>
        <v>0.20433294428389992</v>
      </c>
      <c r="L104">
        <f t="shared" si="18"/>
        <v>138.6368106659137</v>
      </c>
      <c r="M104">
        <f t="shared" si="13"/>
        <v>0.11110997286326052</v>
      </c>
      <c r="N104">
        <f t="shared" si="14"/>
        <v>0.5437692548925663</v>
      </c>
      <c r="O104">
        <f t="shared" si="15"/>
        <v>28.32806770949573</v>
      </c>
    </row>
    <row r="105" spans="8:15" ht="12">
      <c r="H105">
        <f t="shared" si="16"/>
        <v>89</v>
      </c>
      <c r="I105">
        <f t="shared" si="17"/>
        <v>9.883468019552009</v>
      </c>
      <c r="J105">
        <f t="shared" si="11"/>
        <v>0.00031440092084864647</v>
      </c>
      <c r="K105">
        <f t="shared" si="12"/>
        <v>0.20235811923947064</v>
      </c>
      <c r="L105">
        <f t="shared" si="18"/>
        <v>141.35594426298144</v>
      </c>
      <c r="M105">
        <f t="shared" si="13"/>
        <v>0.10791946055160287</v>
      </c>
      <c r="N105">
        <f t="shared" si="14"/>
        <v>0.5333092685245356</v>
      </c>
      <c r="O105">
        <f t="shared" si="15"/>
        <v>28.604523024376363</v>
      </c>
    </row>
    <row r="106" spans="8:15" ht="12">
      <c r="H106">
        <f t="shared" si="16"/>
        <v>90</v>
      </c>
      <c r="I106">
        <f t="shared" si="17"/>
        <v>9.978989181052567</v>
      </c>
      <c r="J106">
        <f t="shared" si="11"/>
        <v>0.0003025345977663185</v>
      </c>
      <c r="K106">
        <f t="shared" si="12"/>
        <v>0.20042110114694436</v>
      </c>
      <c r="L106">
        <f t="shared" si="18"/>
        <v>144.10148519282956</v>
      </c>
      <c r="M106">
        <f t="shared" si="13"/>
        <v>0.10484994197957848</v>
      </c>
      <c r="N106">
        <f t="shared" si="14"/>
        <v>0.5231482183241015</v>
      </c>
      <c r="O106">
        <f t="shared" si="15"/>
        <v>28.880978339257</v>
      </c>
    </row>
    <row r="107" spans="8:15" ht="12">
      <c r="H107">
        <f t="shared" si="16"/>
        <v>91</v>
      </c>
      <c r="I107">
        <f t="shared" si="17"/>
        <v>10.074510342553127</v>
      </c>
      <c r="J107">
        <f t="shared" si="11"/>
        <v>0.0002912228626148296</v>
      </c>
      <c r="K107">
        <f t="shared" si="12"/>
        <v>0.1985208146099487</v>
      </c>
      <c r="L107">
        <f t="shared" si="18"/>
        <v>146.8734334554581</v>
      </c>
      <c r="M107">
        <f t="shared" si="13"/>
        <v>0.10189573554311919</v>
      </c>
      <c r="N107">
        <f t="shared" si="14"/>
        <v>0.5132748207956063</v>
      </c>
      <c r="O107">
        <f t="shared" si="15"/>
        <v>29.157433654137634</v>
      </c>
    </row>
    <row r="108" spans="8:15" ht="12">
      <c r="H108">
        <f t="shared" si="16"/>
        <v>92</v>
      </c>
      <c r="I108">
        <f t="shared" si="17"/>
        <v>10.170031504053686</v>
      </c>
      <c r="J108">
        <f t="shared" si="11"/>
        <v>0.0002804349008327706</v>
      </c>
      <c r="K108">
        <f t="shared" si="12"/>
        <v>0.19665622463438953</v>
      </c>
      <c r="L108">
        <f t="shared" si="18"/>
        <v>149.67178905086698</v>
      </c>
      <c r="M108">
        <f t="shared" si="13"/>
        <v>0.099051476809793</v>
      </c>
      <c r="N108">
        <f t="shared" si="14"/>
        <v>0.5036783198393189</v>
      </c>
      <c r="O108">
        <f t="shared" si="15"/>
        <v>29.43388896901826</v>
      </c>
    </row>
    <row r="109" spans="8:15" ht="12">
      <c r="H109">
        <f t="shared" si="16"/>
        <v>93</v>
      </c>
      <c r="I109">
        <f t="shared" si="17"/>
        <v>10.265552665554246</v>
      </c>
      <c r="J109">
        <f t="shared" si="11"/>
        <v>0.0002701418769961309</v>
      </c>
      <c r="K109">
        <f t="shared" si="12"/>
        <v>0.19482633474873107</v>
      </c>
      <c r="L109">
        <f t="shared" si="18"/>
        <v>152.49655197905633</v>
      </c>
      <c r="M109">
        <f t="shared" si="13"/>
        <v>0.0963120980526446</v>
      </c>
      <c r="N109">
        <f t="shared" si="14"/>
        <v>0.4943484574447238</v>
      </c>
      <c r="O109">
        <f t="shared" si="15"/>
        <v>29.7103442838989</v>
      </c>
    </row>
    <row r="110" spans="8:15" ht="12">
      <c r="H110">
        <f t="shared" si="16"/>
        <v>94</v>
      </c>
      <c r="I110">
        <f t="shared" si="17"/>
        <v>10.361073827054804</v>
      </c>
      <c r="J110">
        <f t="shared" si="11"/>
        <v>0.0002603167908681075</v>
      </c>
      <c r="K110">
        <f t="shared" si="12"/>
        <v>0.19303018522825366</v>
      </c>
      <c r="L110">
        <f t="shared" si="18"/>
        <v>155.34772224002606</v>
      </c>
      <c r="M110">
        <f t="shared" si="13"/>
        <v>0.0936728092795121</v>
      </c>
      <c r="N110">
        <f t="shared" si="14"/>
        <v>0.4852754462663247</v>
      </c>
      <c r="O110">
        <f t="shared" si="15"/>
        <v>29.98679959877953</v>
      </c>
    </row>
    <row r="111" spans="8:15" ht="12">
      <c r="H111">
        <f t="shared" si="16"/>
        <v>95</v>
      </c>
      <c r="I111">
        <f t="shared" si="17"/>
        <v>10.456594988555365</v>
      </c>
      <c r="J111">
        <f t="shared" si="11"/>
        <v>0.0002509343451213496</v>
      </c>
      <c r="K111">
        <f t="shared" si="12"/>
        <v>0.19126685141663988</v>
      </c>
      <c r="L111">
        <f t="shared" si="18"/>
        <v>158.22529983377618</v>
      </c>
      <c r="M111">
        <f t="shared" si="13"/>
        <v>0.09112908063599734</v>
      </c>
      <c r="N111">
        <f t="shared" si="14"/>
        <v>0.4764499439450137</v>
      </c>
      <c r="O111">
        <f t="shared" si="15"/>
        <v>30.263254913660163</v>
      </c>
    </row>
    <row r="112" spans="8:15" ht="12">
      <c r="H112">
        <f t="shared" si="16"/>
        <v>96</v>
      </c>
      <c r="I112">
        <f t="shared" si="17"/>
        <v>10.552116150055923</v>
      </c>
      <c r="J112">
        <f t="shared" si="11"/>
        <v>0.00024197082369041404</v>
      </c>
      <c r="K112">
        <f t="shared" si="12"/>
        <v>0.18953544213872214</v>
      </c>
      <c r="L112">
        <f t="shared" si="18"/>
        <v>161.12928476030672</v>
      </c>
      <c r="M112">
        <f t="shared" si="13"/>
        <v>0.08867662607119896</v>
      </c>
      <c r="N112">
        <f t="shared" si="14"/>
        <v>0.4678630290491843</v>
      </c>
      <c r="O112">
        <f t="shared" si="15"/>
        <v>30.539710228540798</v>
      </c>
    </row>
    <row r="113" spans="8:15" ht="12">
      <c r="H113">
        <f t="shared" si="16"/>
        <v>97</v>
      </c>
      <c r="I113">
        <f t="shared" si="17"/>
        <v>10.647637311556482</v>
      </c>
      <c r="J113">
        <f t="shared" si="11"/>
        <v>0.0002334039798136514</v>
      </c>
      <c r="K113">
        <f t="shared" si="12"/>
        <v>0.18783509819866678</v>
      </c>
      <c r="L113">
        <f t="shared" si="18"/>
        <v>164.0596770196176</v>
      </c>
      <c r="M113">
        <f t="shared" si="13"/>
        <v>0.0863113881651705</v>
      </c>
      <c r="N113">
        <f t="shared" si="14"/>
        <v>0.4595061785198519</v>
      </c>
      <c r="O113">
        <f t="shared" si="15"/>
        <v>30.816165543421427</v>
      </c>
    </row>
    <row r="114" spans="8:15" ht="12">
      <c r="H114">
        <f t="shared" si="16"/>
        <v>98</v>
      </c>
      <c r="I114">
        <f t="shared" si="17"/>
        <v>10.743158473057042</v>
      </c>
      <c r="J114">
        <f t="shared" si="11"/>
        <v>0.00022521293291453368</v>
      </c>
      <c r="K114">
        <f t="shared" si="12"/>
        <v>0.1861649909582769</v>
      </c>
      <c r="L114">
        <f t="shared" si="18"/>
        <v>167.01647661170895</v>
      </c>
      <c r="M114">
        <f t="shared" si="13"/>
        <v>0.08402952402597376</v>
      </c>
      <c r="N114">
        <f t="shared" si="14"/>
        <v>0.45137124651329513</v>
      </c>
      <c r="O114">
        <f t="shared" si="15"/>
        <v>31.092620858302062</v>
      </c>
    </row>
    <row r="115" spans="8:15" ht="12">
      <c r="H115">
        <f t="shared" si="16"/>
        <v>99</v>
      </c>
      <c r="I115">
        <f t="shared" si="17"/>
        <v>10.8386796345576</v>
      </c>
      <c r="J115">
        <f t="shared" si="11"/>
        <v>0.0002173780735537338</v>
      </c>
      <c r="K115">
        <f t="shared" si="12"/>
        <v>0.18452432099047214</v>
      </c>
      <c r="L115">
        <f t="shared" si="18"/>
        <v>169.99968353658068</v>
      </c>
      <c r="M115">
        <f t="shared" si="13"/>
        <v>0.08182739217224144</v>
      </c>
      <c r="N115">
        <f t="shared" si="14"/>
        <v>0.4434504445431156</v>
      </c>
      <c r="O115">
        <f t="shared" si="15"/>
        <v>31.369076173182695</v>
      </c>
    </row>
    <row r="116" spans="8:15" ht="12">
      <c r="H116">
        <f t="shared" si="16"/>
        <v>100</v>
      </c>
      <c r="I116">
        <f t="shared" si="17"/>
        <v>10.93420079605816</v>
      </c>
      <c r="J116">
        <f t="shared" si="11"/>
        <v>0.00020988097575616376</v>
      </c>
      <c r="K116">
        <f t="shared" si="12"/>
        <v>0.18291231680334707</v>
      </c>
      <c r="L116">
        <f t="shared" si="18"/>
        <v>173.0092977942328</v>
      </c>
      <c r="M116">
        <f t="shared" si="13"/>
        <v>0.07970154032444562</v>
      </c>
      <c r="N116">
        <f t="shared" si="14"/>
        <v>0.4357363228313075</v>
      </c>
      <c r="O116">
        <f t="shared" si="15"/>
        <v>31.645531488063327</v>
      </c>
    </row>
    <row r="117" spans="8:15" ht="12">
      <c r="H117">
        <f t="shared" si="16"/>
        <v>101</v>
      </c>
      <c r="I117">
        <f t="shared" si="17"/>
        <v>11.029721957558719</v>
      </c>
      <c r="J117">
        <f t="shared" si="11"/>
        <v>0.0002027043160826003</v>
      </c>
      <c r="K117">
        <f t="shared" si="12"/>
        <v>0.18132823363053055</v>
      </c>
      <c r="L117">
        <f t="shared" si="18"/>
        <v>176.04531938466533</v>
      </c>
      <c r="M117">
        <f t="shared" si="13"/>
        <v>0.0776486940346626</v>
      </c>
      <c r="N117">
        <f t="shared" si="14"/>
        <v>0.4282217527849383</v>
      </c>
      <c r="O117">
        <f t="shared" si="15"/>
        <v>31.921986802943966</v>
      </c>
    </row>
    <row r="118" spans="8:15" ht="12">
      <c r="H118">
        <f t="shared" si="16"/>
        <v>102</v>
      </c>
      <c r="I118">
        <f t="shared" si="17"/>
        <v>11.125243119059279</v>
      </c>
      <c r="J118">
        <f t="shared" si="11"/>
        <v>0.00019583179887428664</v>
      </c>
      <c r="K118">
        <f t="shared" si="12"/>
        <v>0.17977135228386043</v>
      </c>
      <c r="L118">
        <f t="shared" si="18"/>
        <v>179.10774830787832</v>
      </c>
      <c r="M118">
        <f t="shared" si="13"/>
        <v>0.07566574609059826</v>
      </c>
      <c r="N118">
        <f t="shared" si="14"/>
        <v>0.42089991052145737</v>
      </c>
      <c r="O118">
        <f t="shared" si="15"/>
        <v>32.1984421178246</v>
      </c>
    </row>
    <row r="119" spans="8:15" ht="12">
      <c r="H119">
        <f t="shared" si="16"/>
        <v>103</v>
      </c>
      <c r="I119">
        <f t="shared" si="17"/>
        <v>11.220764280559838</v>
      </c>
      <c r="J119">
        <f t="shared" si="11"/>
        <v>0.0001892480871517463</v>
      </c>
      <c r="K119">
        <f t="shared" si="12"/>
        <v>0.17824097806466122</v>
      </c>
      <c r="L119">
        <f t="shared" si="18"/>
        <v>182.1965845638716</v>
      </c>
      <c r="M119">
        <f t="shared" si="13"/>
        <v>0.07374974663506347</v>
      </c>
      <c r="N119">
        <f t="shared" si="14"/>
        <v>0.413764261371529</v>
      </c>
      <c r="O119">
        <f t="shared" si="15"/>
        <v>32.47489743270523</v>
      </c>
    </row>
    <row r="120" spans="8:15" ht="12">
      <c r="H120">
        <f t="shared" si="16"/>
        <v>104</v>
      </c>
      <c r="I120">
        <f t="shared" si="17"/>
        <v>11.316285442060398</v>
      </c>
      <c r="J120">
        <f t="shared" si="11"/>
        <v>0.00018293873869659272</v>
      </c>
      <c r="K120">
        <f t="shared" si="12"/>
        <v>0.17673643973016048</v>
      </c>
      <c r="L120">
        <f t="shared" si="18"/>
        <v>185.31182815264538</v>
      </c>
      <c r="M120">
        <f t="shared" si="13"/>
        <v>0.07189789394700653</v>
      </c>
      <c r="N120">
        <f t="shared" si="14"/>
        <v>0.4068085452936563</v>
      </c>
      <c r="O120">
        <f t="shared" si="15"/>
        <v>32.75135274758587</v>
      </c>
    </row>
    <row r="121" spans="8:15" ht="12">
      <c r="H121">
        <f t="shared" si="16"/>
        <v>105</v>
      </c>
      <c r="I121">
        <f t="shared" si="17"/>
        <v>11.411806603560956</v>
      </c>
      <c r="J121">
        <f t="shared" si="11"/>
        <v>0.00017689014688796487</v>
      </c>
      <c r="K121">
        <f t="shared" si="12"/>
        <v>0.17525708851181523</v>
      </c>
      <c r="L121">
        <f t="shared" si="18"/>
        <v>188.45347907419946</v>
      </c>
      <c r="M121">
        <f t="shared" si="13"/>
        <v>0.0701075258346865</v>
      </c>
      <c r="N121">
        <f t="shared" si="14"/>
        <v>0.4000267631397979</v>
      </c>
      <c r="O121">
        <f t="shared" si="15"/>
        <v>33.0278080624665</v>
      </c>
    </row>
    <row r="122" spans="8:15" ht="12">
      <c r="H122">
        <f t="shared" si="16"/>
        <v>106</v>
      </c>
      <c r="I122">
        <f t="shared" si="17"/>
        <v>11.507327765061515</v>
      </c>
      <c r="J122">
        <f t="shared" si="11"/>
        <v>0.00017108948590383862</v>
      </c>
      <c r="K122">
        <f t="shared" si="12"/>
        <v>0.17380229718252999</v>
      </c>
      <c r="L122">
        <f t="shared" si="18"/>
        <v>191.621537328534</v>
      </c>
      <c r="M122">
        <f t="shared" si="13"/>
        <v>0.06837611159563632</v>
      </c>
      <c r="N122">
        <f t="shared" si="14"/>
        <v>0.3934131637157053</v>
      </c>
      <c r="O122">
        <f t="shared" si="15"/>
        <v>33.30426337734713</v>
      </c>
    </row>
    <row r="123" spans="8:15" ht="12">
      <c r="H123">
        <f t="shared" si="16"/>
        <v>107</v>
      </c>
      <c r="I123">
        <f t="shared" si="17"/>
        <v>11.602848926562075</v>
      </c>
      <c r="J123">
        <f t="shared" si="11"/>
        <v>0.00016552465993232505</v>
      </c>
      <c r="K123">
        <f t="shared" si="12"/>
        <v>0.1723714591699506</v>
      </c>
      <c r="L123">
        <f t="shared" si="18"/>
        <v>194.81600291564897</v>
      </c>
      <c r="M123">
        <f t="shared" si="13"/>
        <v>0.06670124450176887</v>
      </c>
      <c r="N123">
        <f t="shared" si="14"/>
        <v>0.3869622315838517</v>
      </c>
      <c r="O123">
        <f t="shared" si="15"/>
        <v>33.58071869222776</v>
      </c>
    </row>
    <row r="124" spans="8:15" ht="12">
      <c r="H124">
        <f t="shared" si="16"/>
        <v>108</v>
      </c>
      <c r="I124">
        <f t="shared" si="17"/>
        <v>11.698370088062633</v>
      </c>
      <c r="J124">
        <f t="shared" si="11"/>
        <v>0.0001601842560695486</v>
      </c>
      <c r="K124">
        <f t="shared" si="12"/>
        <v>0.17096398771319946</v>
      </c>
      <c r="L124">
        <f t="shared" si="18"/>
        <v>198.03687583554424</v>
      </c>
      <c r="M124">
        <f t="shared" si="13"/>
        <v>0.06508063477135098</v>
      </c>
      <c r="N124">
        <f t="shared" si="14"/>
        <v>0.38066867556065065</v>
      </c>
      <c r="O124">
        <f t="shared" si="15"/>
        <v>33.85717400710839</v>
      </c>
    </row>
    <row r="125" spans="8:15" ht="12">
      <c r="H125">
        <f t="shared" si="16"/>
        <v>109</v>
      </c>
      <c r="I125">
        <f t="shared" si="17"/>
        <v>11.793891249563194</v>
      </c>
      <c r="J125">
        <f t="shared" si="11"/>
        <v>0.00015505750060915816</v>
      </c>
      <c r="K125">
        <f t="shared" si="12"/>
        <v>0.16957931506058896</v>
      </c>
      <c r="L125">
        <f t="shared" si="18"/>
        <v>201.28415608822002</v>
      </c>
      <c r="M125">
        <f t="shared" si="13"/>
        <v>0.06351210299264512</v>
      </c>
      <c r="N125">
        <f t="shared" si="14"/>
        <v>0.37452741786315674</v>
      </c>
      <c r="O125">
        <f t="shared" si="15"/>
        <v>34.13362932198903</v>
      </c>
    </row>
    <row r="126" spans="8:15" ht="12">
      <c r="H126">
        <f t="shared" si="16"/>
        <v>110</v>
      </c>
      <c r="I126">
        <f t="shared" si="17"/>
        <v>11.889412411063752</v>
      </c>
      <c r="J126">
        <f t="shared" si="11"/>
        <v>0.00015013421845427806</v>
      </c>
      <c r="K126">
        <f t="shared" si="12"/>
        <v>0.16821689170600979</v>
      </c>
      <c r="L126">
        <f t="shared" si="18"/>
        <v>204.5578436736762</v>
      </c>
      <c r="M126">
        <f t="shared" si="13"/>
        <v>0.06199357396682385</v>
      </c>
      <c r="N126">
        <f t="shared" si="14"/>
        <v>0.3685335838636772</v>
      </c>
      <c r="O126">
        <f t="shared" si="15"/>
        <v>34.41008463686967</v>
      </c>
    </row>
    <row r="127" spans="8:15" ht="12">
      <c r="H127">
        <f t="shared" si="16"/>
        <v>111</v>
      </c>
      <c r="I127">
        <f t="shared" si="17"/>
        <v>11.984933572564312</v>
      </c>
      <c r="J127">
        <f t="shared" si="11"/>
        <v>0.0001454047954060183</v>
      </c>
      <c r="K127">
        <f t="shared" si="12"/>
        <v>0.16687618566183487</v>
      </c>
      <c r="L127">
        <f t="shared" si="18"/>
        <v>207.8579385919127</v>
      </c>
      <c r="M127">
        <f t="shared" si="13"/>
        <v>0.060523070940323186</v>
      </c>
      <c r="N127">
        <f t="shared" si="14"/>
        <v>0.3626824924136854</v>
      </c>
      <c r="O127">
        <f t="shared" si="15"/>
        <v>34.6865399517503</v>
      </c>
    </row>
    <row r="128" spans="8:15" ht="12">
      <c r="H128">
        <f t="shared" si="16"/>
        <v>112</v>
      </c>
      <c r="I128">
        <f t="shared" si="17"/>
        <v>12.08045473406487</v>
      </c>
      <c r="J128">
        <f t="shared" si="11"/>
        <v>0.0001408601431038007</v>
      </c>
      <c r="K128">
        <f t="shared" si="12"/>
        <v>0.16555668176631902</v>
      </c>
      <c r="L128">
        <f t="shared" si="18"/>
        <v>211.18444084292966</v>
      </c>
      <c r="M128">
        <f t="shared" si="13"/>
        <v>0.059098710199141674</v>
      </c>
      <c r="N128">
        <f t="shared" si="14"/>
        <v>0.3569696467011745</v>
      </c>
      <c r="O128">
        <f t="shared" si="15"/>
        <v>34.962995266630934</v>
      </c>
    </row>
    <row r="129" spans="8:15" ht="12">
      <c r="H129">
        <f t="shared" si="16"/>
        <v>113</v>
      </c>
      <c r="I129">
        <f t="shared" si="17"/>
        <v>12.17597589556543</v>
      </c>
      <c r="J129">
        <f t="shared" si="11"/>
        <v>0.00013649166641191638</v>
      </c>
      <c r="K129">
        <f t="shared" si="12"/>
        <v>0.16425788102359937</v>
      </c>
      <c r="L129">
        <f t="shared" si="18"/>
        <v>214.53735042672693</v>
      </c>
      <c r="M129">
        <f t="shared" si="13"/>
        <v>0.05771869599973066</v>
      </c>
      <c r="N129">
        <f t="shared" si="14"/>
        <v>0.3513907256080946</v>
      </c>
      <c r="O129">
        <f t="shared" si="15"/>
        <v>35.239450581511555</v>
      </c>
    </row>
    <row r="130" spans="8:15" ht="12">
      <c r="H130">
        <f t="shared" si="16"/>
        <v>114</v>
      </c>
      <c r="I130">
        <f t="shared" si="17"/>
        <v>12.27149705706599</v>
      </c>
      <c r="J130">
        <f t="shared" si="11"/>
        <v>0.00013229123306413202</v>
      </c>
      <c r="K130">
        <f t="shared" si="12"/>
        <v>0.16297929997452024</v>
      </c>
      <c r="L130">
        <f t="shared" si="18"/>
        <v>217.91666734330468</v>
      </c>
      <c r="M130">
        <f t="shared" si="13"/>
        <v>0.0563813158130808</v>
      </c>
      <c r="N130">
        <f t="shared" si="14"/>
        <v>0.34594157553686455</v>
      </c>
      <c r="O130">
        <f t="shared" si="15"/>
        <v>35.51590589639219</v>
      </c>
    </row>
    <row r="131" spans="8:15" ht="12">
      <c r="H131">
        <f t="shared" si="16"/>
        <v>115</v>
      </c>
      <c r="I131">
        <f t="shared" si="17"/>
        <v>12.367018218566548</v>
      </c>
      <c r="J131">
        <f t="shared" si="11"/>
        <v>0.00012825114539396197</v>
      </c>
      <c r="K131">
        <f t="shared" si="12"/>
        <v>0.16172047009661628</v>
      </c>
      <c r="L131">
        <f t="shared" si="18"/>
        <v>221.32239159266285</v>
      </c>
      <c r="M131">
        <f t="shared" si="13"/>
        <v>0.05508493586040188</v>
      </c>
      <c r="N131">
        <f t="shared" si="14"/>
        <v>0.3406182026770799</v>
      </c>
      <c r="O131">
        <f t="shared" si="15"/>
        <v>35.79236121127283</v>
      </c>
    </row>
    <row r="132" spans="8:15" ht="12">
      <c r="H132">
        <f t="shared" si="16"/>
        <v>116</v>
      </c>
      <c r="I132">
        <f t="shared" si="17"/>
        <v>12.462539380067108</v>
      </c>
      <c r="J132">
        <f t="shared" si="11"/>
        <v>0.00012436411399258874</v>
      </c>
      <c r="K132">
        <f t="shared" si="12"/>
        <v>0.16048093723168885</v>
      </c>
      <c r="L132">
        <f t="shared" si="18"/>
        <v>224.75452317480142</v>
      </c>
      <c r="M132">
        <f t="shared" si="13"/>
        <v>0.05382799692043582</v>
      </c>
      <c r="N132">
        <f t="shared" si="14"/>
        <v>0.33541676568553114</v>
      </c>
      <c r="O132">
        <f t="shared" si="15"/>
        <v>36.06881652615346</v>
      </c>
    </row>
    <row r="133" spans="8:15" ht="12">
      <c r="H133">
        <f t="shared" si="16"/>
        <v>117</v>
      </c>
      <c r="I133">
        <f t="shared" si="17"/>
        <v>12.558060541567666</v>
      </c>
      <c r="J133">
        <f t="shared" si="11"/>
        <v>0.0001206232331494879</v>
      </c>
      <c r="K133">
        <f t="shared" si="12"/>
        <v>0.15926026103950705</v>
      </c>
      <c r="L133">
        <f t="shared" si="18"/>
        <v>228.21306208972038</v>
      </c>
      <c r="M133">
        <f t="shared" si="13"/>
        <v>0.05260901038995088</v>
      </c>
      <c r="N133">
        <f t="shared" si="14"/>
        <v>0.33033356875448283</v>
      </c>
      <c r="O133">
        <f t="shared" si="15"/>
        <v>36.3452718410341</v>
      </c>
    </row>
    <row r="134" spans="8:15" ht="12">
      <c r="H134">
        <f t="shared" si="16"/>
        <v>118</v>
      </c>
      <c r="I134">
        <f t="shared" si="17"/>
        <v>12.653581703068227</v>
      </c>
      <c r="J134">
        <f t="shared" si="11"/>
        <v>0.00011702195794270682</v>
      </c>
      <c r="K134">
        <f t="shared" si="12"/>
        <v>0.15805801447625237</v>
      </c>
      <c r="L134">
        <f t="shared" si="18"/>
        <v>231.69800833741974</v>
      </c>
      <c r="M134">
        <f t="shared" si="13"/>
        <v>0.051426554580344855</v>
      </c>
      <c r="N134">
        <f t="shared" si="14"/>
        <v>0.32536505504484564</v>
      </c>
      <c r="O134">
        <f t="shared" si="15"/>
        <v>36.62172715591473</v>
      </c>
    </row>
    <row r="135" spans="8:15" ht="12">
      <c r="H135">
        <f t="shared" si="16"/>
        <v>119</v>
      </c>
      <c r="I135">
        <f t="shared" si="17"/>
        <v>12.749102864568785</v>
      </c>
      <c r="J135">
        <f t="shared" si="11"/>
        <v>0.00011355408285659515</v>
      </c>
      <c r="K135">
        <f t="shared" si="12"/>
        <v>0.15687378329640972</v>
      </c>
      <c r="L135">
        <f t="shared" si="18"/>
        <v>235.20936191789943</v>
      </c>
      <c r="M135">
        <f t="shared" si="13"/>
        <v>0.05027927123455756</v>
      </c>
      <c r="N135">
        <f t="shared" si="14"/>
        <v>0.32050780046246435</v>
      </c>
      <c r="O135">
        <f t="shared" si="15"/>
        <v>36.89818247079536</v>
      </c>
    </row>
    <row r="136" spans="8:15" ht="12">
      <c r="H136">
        <f t="shared" si="16"/>
        <v>120</v>
      </c>
      <c r="I136">
        <f t="shared" si="17"/>
        <v>12.844624026069344</v>
      </c>
      <c r="J136">
        <f t="shared" si="11"/>
        <v>0.00011021372181466258</v>
      </c>
      <c r="K136">
        <f t="shared" si="12"/>
        <v>0.15570716557688388</v>
      </c>
      <c r="L136">
        <f t="shared" si="18"/>
        <v>238.74712283115952</v>
      </c>
      <c r="M136">
        <f t="shared" si="13"/>
        <v>0.04916586224965605</v>
      </c>
      <c r="N136">
        <f t="shared" si="14"/>
        <v>0.31575850775717385</v>
      </c>
      <c r="O136">
        <f t="shared" si="15"/>
        <v>37.17463778567599</v>
      </c>
    </row>
    <row r="137" spans="8:15" ht="12">
      <c r="H137">
        <f t="shared" si="16"/>
        <v>121</v>
      </c>
      <c r="I137">
        <f t="shared" si="17"/>
        <v>12.940145187569904</v>
      </c>
      <c r="J137">
        <f t="shared" si="11"/>
        <v>0.00010699528952426524</v>
      </c>
      <c r="K137">
        <f t="shared" si="12"/>
        <v>0.15455777126219325</v>
      </c>
      <c r="L137">
        <f t="shared" si="18"/>
        <v>242.31129107720017</v>
      </c>
      <c r="M137">
        <f t="shared" si="13"/>
        <v>0.04808508659153123</v>
      </c>
      <c r="N137">
        <f t="shared" si="14"/>
        <v>0.31111400092564245</v>
      </c>
      <c r="O137">
        <f t="shared" si="15"/>
        <v>37.45109310055663</v>
      </c>
    </row>
    <row r="138" spans="8:15" ht="12">
      <c r="H138">
        <f t="shared" si="16"/>
        <v>122</v>
      </c>
      <c r="I138">
        <f t="shared" si="17"/>
        <v>13.035666349070462</v>
      </c>
      <c r="J138">
        <f t="shared" si="11"/>
        <v>0.0001038934840380515</v>
      </c>
      <c r="K138">
        <f t="shared" si="12"/>
        <v>0.15342522172965975</v>
      </c>
      <c r="L138">
        <f t="shared" si="18"/>
        <v>245.9018666560211</v>
      </c>
      <c r="M138">
        <f t="shared" si="13"/>
        <v>0.04703575738912856</v>
      </c>
      <c r="N138">
        <f t="shared" si="14"/>
        <v>0.30657121990025277</v>
      </c>
      <c r="O138">
        <f t="shared" si="15"/>
        <v>37.72754841543726</v>
      </c>
    </row>
    <row r="139" spans="8:15" ht="12">
      <c r="H139">
        <f t="shared" si="16"/>
        <v>123</v>
      </c>
      <c r="I139">
        <f t="shared" si="17"/>
        <v>13.131187510571023</v>
      </c>
      <c r="J139">
        <f t="shared" si="11"/>
        <v>0.00010090327044462441</v>
      </c>
      <c r="K139">
        <f t="shared" si="12"/>
        <v>0.1523091493735762</v>
      </c>
      <c r="L139">
        <f t="shared" si="18"/>
        <v>249.51884956762242</v>
      </c>
      <c r="M139">
        <f t="shared" si="13"/>
        <v>0.04601673919654537</v>
      </c>
      <c r="N139">
        <f t="shared" si="14"/>
        <v>0.3021272155074403</v>
      </c>
      <c r="O139">
        <f t="shared" si="15"/>
        <v>38.00400373031789</v>
      </c>
    </row>
    <row r="140" spans="8:15" ht="12">
      <c r="H140">
        <f t="shared" si="16"/>
        <v>124</v>
      </c>
      <c r="I140">
        <f t="shared" si="17"/>
        <v>13.226708672071581</v>
      </c>
      <c r="J140">
        <f t="shared" si="11"/>
        <v>9.801986560775688E-05</v>
      </c>
      <c r="K140">
        <f t="shared" si="12"/>
        <v>0.15120919720739248</v>
      </c>
      <c r="L140">
        <f t="shared" si="18"/>
        <v>253.16223981200415</v>
      </c>
      <c r="M140">
        <f t="shared" si="13"/>
        <v>0.045026945412163205</v>
      </c>
      <c r="N140">
        <f t="shared" si="14"/>
        <v>0.2977791446799764</v>
      </c>
      <c r="O140">
        <f t="shared" si="15"/>
        <v>38.280459045198526</v>
      </c>
    </row>
    <row r="141" spans="8:15" ht="12">
      <c r="H141">
        <f t="shared" si="16"/>
        <v>125</v>
      </c>
      <c r="I141">
        <f t="shared" si="17"/>
        <v>13.322229833572141</v>
      </c>
      <c r="J141">
        <f t="shared" si="11"/>
        <v>9.523872387978715E-05</v>
      </c>
      <c r="K141">
        <f t="shared" si="12"/>
        <v>0.15012501848301563</v>
      </c>
      <c r="L141">
        <f t="shared" si="18"/>
        <v>256.8320373891664</v>
      </c>
      <c r="M141">
        <f t="shared" si="13"/>
        <v>0.04406533584475415</v>
      </c>
      <c r="N141">
        <f t="shared" si="14"/>
        <v>0.29352426590867986</v>
      </c>
      <c r="O141">
        <f t="shared" si="15"/>
        <v>38.55691436007916</v>
      </c>
    </row>
    <row r="142" spans="8:15" ht="12">
      <c r="H142">
        <f t="shared" si="16"/>
        <v>126</v>
      </c>
      <c r="I142">
        <f t="shared" si="17"/>
        <v>13.4177509950727</v>
      </c>
      <c r="J142">
        <f aca="true" t="shared" si="19" ref="J142:J173">$B$3*I142^(-$B$3-1)</f>
        <v>9.255552372058667E-05</v>
      </c>
      <c r="K142">
        <f aca="true" t="shared" si="20" ref="K142:K203">1/($B$2*I142)</f>
        <v>0.1490562763263713</v>
      </c>
      <c r="L142">
        <f t="shared" si="18"/>
        <v>260.5282422991089</v>
      </c>
      <c r="M142">
        <f t="shared" si="13"/>
        <v>0.04313091441721263</v>
      </c>
      <c r="N142">
        <f t="shared" si="14"/>
        <v>0.28935993491997514</v>
      </c>
      <c r="O142">
        <f t="shared" si="15"/>
        <v>38.8333696749598</v>
      </c>
    </row>
    <row r="143" spans="8:15" ht="12">
      <c r="H143">
        <f t="shared" si="16"/>
        <v>127</v>
      </c>
      <c r="I143">
        <f t="shared" si="17"/>
        <v>13.51327215657326</v>
      </c>
      <c r="J143">
        <f t="shared" si="19"/>
        <v>8.996615515876676E-05</v>
      </c>
      <c r="K143">
        <f t="shared" si="20"/>
        <v>0.14800264338842167</v>
      </c>
      <c r="L143">
        <f t="shared" si="18"/>
        <v>264.25085454183187</v>
      </c>
      <c r="M143">
        <f t="shared" si="13"/>
        <v>0.04222272699921837</v>
      </c>
      <c r="N143">
        <f t="shared" si="14"/>
        <v>0.2852836005665658</v>
      </c>
      <c r="O143">
        <f t="shared" si="15"/>
        <v>39.10982498984043</v>
      </c>
    </row>
    <row r="144" spans="8:15" ht="12">
      <c r="H144">
        <f t="shared" si="16"/>
        <v>128</v>
      </c>
      <c r="I144">
        <f t="shared" si="17"/>
        <v>13.608793318073818</v>
      </c>
      <c r="J144">
        <f t="shared" si="19"/>
        <v>8.746670803663244E-05</v>
      </c>
      <c r="K144">
        <f t="shared" si="20"/>
        <v>0.14696380151088068</v>
      </c>
      <c r="L144">
        <f t="shared" si="18"/>
        <v>267.99987411733525</v>
      </c>
      <c r="M144">
        <f t="shared" si="13"/>
        <v>0.041339859360744045</v>
      </c>
      <c r="N144">
        <f t="shared" si="14"/>
        <v>0.28129280091930253</v>
      </c>
      <c r="O144">
        <f t="shared" si="15"/>
        <v>39.38628030472107</v>
      </c>
    </row>
    <row r="145" spans="8:15" ht="12">
      <c r="H145">
        <f t="shared" si="16"/>
        <v>129</v>
      </c>
      <c r="I145">
        <f t="shared" si="17"/>
        <v>13.704314479574377</v>
      </c>
      <c r="J145">
        <f t="shared" si="19"/>
        <v>8.505346098482605E-05</v>
      </c>
      <c r="K145">
        <f t="shared" si="20"/>
        <v>0.14593944140590936</v>
      </c>
      <c r="L145">
        <f t="shared" si="18"/>
        <v>271.7753010256189</v>
      </c>
      <c r="M145">
        <f aca="true" t="shared" si="21" ref="M145:M203">J145*K145*L145*$B$5</f>
        <v>0.04048143523887915</v>
      </c>
      <c r="N145">
        <f aca="true" t="shared" si="22" ref="N145:N203">L145*J145*$B$5</f>
        <v>0.27738515954906195</v>
      </c>
      <c r="O145">
        <f aca="true" t="shared" si="23" ref="O145:O203">K145*L145</f>
        <v>39.66273561960168</v>
      </c>
    </row>
    <row r="146" spans="8:15" ht="12">
      <c r="H146">
        <f aca="true" t="shared" si="24" ref="H146:H203">H145+1</f>
        <v>130</v>
      </c>
      <c r="I146">
        <f aca="true" t="shared" si="25" ref="I146:I203">$I$16+H146/4*($I$16-1)</f>
        <v>13.799835641074937</v>
      </c>
      <c r="J146">
        <f t="shared" si="19"/>
        <v>8.272287107667959E-05</v>
      </c>
      <c r="K146">
        <f t="shared" si="20"/>
        <v>0.14492926234911377</v>
      </c>
      <c r="L146">
        <f t="shared" si="18"/>
        <v>275.5771352666831</v>
      </c>
      <c r="M146">
        <f t="shared" si="21"/>
        <v>0.03964661451096087</v>
      </c>
      <c r="N146">
        <f t="shared" si="22"/>
        <v>0.27355838198815824</v>
      </c>
      <c r="O146">
        <f t="shared" si="23"/>
        <v>39.939190934482326</v>
      </c>
    </row>
    <row r="147" spans="8:15" ht="12">
      <c r="H147">
        <f t="shared" si="24"/>
        <v>131</v>
      </c>
      <c r="I147">
        <f t="shared" si="25"/>
        <v>13.895356802575495</v>
      </c>
      <c r="J147">
        <f t="shared" si="19"/>
        <v>8.047156411603186E-05</v>
      </c>
      <c r="K147">
        <f t="shared" si="20"/>
        <v>0.14393297188520565</v>
      </c>
      <c r="L147">
        <f t="shared" si="18"/>
        <v>279.40537684052765</v>
      </c>
      <c r="M147">
        <f t="shared" si="21"/>
        <v>0.03883459146747921</v>
      </c>
      <c r="N147">
        <f t="shared" si="22"/>
        <v>0.2698102523614388</v>
      </c>
      <c r="O147">
        <f t="shared" si="23"/>
        <v>40.215646249362955</v>
      </c>
    </row>
    <row r="148" spans="8:15" ht="12">
      <c r="H148">
        <f t="shared" si="24"/>
        <v>132</v>
      </c>
      <c r="I148">
        <f t="shared" si="25"/>
        <v>13.990877964076056</v>
      </c>
      <c r="J148">
        <f t="shared" si="19"/>
        <v>7.829632551570594E-05</v>
      </c>
      <c r="K148">
        <f t="shared" si="20"/>
        <v>0.14295028554572045</v>
      </c>
      <c r="L148">
        <f t="shared" si="18"/>
        <v>283.2600257471526</v>
      </c>
      <c r="M148">
        <f t="shared" si="21"/>
        <v>0.038044593178668505</v>
      </c>
      <c r="N148">
        <f t="shared" si="22"/>
        <v>0.2661386301778357</v>
      </c>
      <c r="O148">
        <f t="shared" si="23"/>
        <v>40.49210156424359</v>
      </c>
    </row>
    <row r="149" spans="8:15" ht="12">
      <c r="H149">
        <f t="shared" si="24"/>
        <v>133</v>
      </c>
      <c r="I149">
        <f t="shared" si="25"/>
        <v>14.086399125576614</v>
      </c>
      <c r="J149">
        <f t="shared" si="19"/>
        <v>7.619409172700266E-05</v>
      </c>
      <c r="K149">
        <f t="shared" si="20"/>
        <v>0.1419809265782203</v>
      </c>
      <c r="L149">
        <f t="shared" si="18"/>
        <v>287.14108198655794</v>
      </c>
      <c r="M149">
        <f t="shared" si="21"/>
        <v>0.037275877949106195</v>
      </c>
      <c r="N149">
        <f t="shared" si="22"/>
        <v>0.26254144727369505</v>
      </c>
      <c r="O149">
        <f t="shared" si="23"/>
        <v>40.76855687912422</v>
      </c>
    </row>
    <row r="150" spans="8:15" ht="12">
      <c r="H150">
        <f t="shared" si="24"/>
        <v>134</v>
      </c>
      <c r="I150">
        <f t="shared" si="25"/>
        <v>14.181920287077174</v>
      </c>
      <c r="J150">
        <f t="shared" si="19"/>
        <v>7.416194218347171E-05</v>
      </c>
      <c r="K150">
        <f t="shared" si="20"/>
        <v>0.14102462568644084</v>
      </c>
      <c r="L150">
        <f t="shared" si="18"/>
        <v>291.0485455587438</v>
      </c>
      <c r="M150">
        <f t="shared" si="21"/>
        <v>0.036527733855020166</v>
      </c>
      <c r="N150">
        <f t="shared" si="22"/>
        <v>0.2590167048997331</v>
      </c>
      <c r="O150">
        <f t="shared" si="23"/>
        <v>41.04501219400487</v>
      </c>
    </row>
    <row r="151" spans="8:15" ht="12">
      <c r="H151">
        <f t="shared" si="24"/>
        <v>135</v>
      </c>
      <c r="I151">
        <f t="shared" si="25"/>
        <v>14.277441448577733</v>
      </c>
      <c r="J151">
        <f t="shared" si="19"/>
        <v>7.219709172490045E-05</v>
      </c>
      <c r="K151">
        <f t="shared" si="20"/>
        <v>0.14008112078086882</v>
      </c>
      <c r="L151">
        <f aca="true" t="shared" si="26" ref="L151:L203">$B$1*($B$6+$B$17)/(K151^(1/(1-$B$2))*$B$18)</f>
        <v>294.9824164637099</v>
      </c>
      <c r="M151">
        <f t="shared" si="21"/>
        <v>0.035799477359358</v>
      </c>
      <c r="N151">
        <f t="shared" si="22"/>
        <v>0.25556247094395895</v>
      </c>
      <c r="O151">
        <f t="shared" si="23"/>
        <v>41.3214675088855</v>
      </c>
    </row>
    <row r="152" spans="8:15" ht="12">
      <c r="H152">
        <f t="shared" si="24"/>
        <v>136</v>
      </c>
      <c r="I152">
        <f t="shared" si="25"/>
        <v>14.372962610078293</v>
      </c>
      <c r="J152">
        <f t="shared" si="19"/>
        <v>7.029688346992347E-05</v>
      </c>
      <c r="K152">
        <f t="shared" si="20"/>
        <v>0.1391501567392657</v>
      </c>
      <c r="L152">
        <f t="shared" si="26"/>
        <v>298.94269470145656</v>
      </c>
      <c r="M152">
        <f t="shared" si="21"/>
        <v>0.0350904519999979</v>
      </c>
      <c r="N152">
        <f t="shared" si="22"/>
        <v>0.2521768772833584</v>
      </c>
      <c r="O152">
        <f t="shared" si="23"/>
        <v>41.59792282376613</v>
      </c>
    </row>
    <row r="153" spans="8:15" ht="12">
      <c r="H153">
        <f t="shared" si="24"/>
        <v>137</v>
      </c>
      <c r="I153">
        <f t="shared" si="25"/>
        <v>14.468483771578851</v>
      </c>
      <c r="J153">
        <f t="shared" si="19"/>
        <v>6.845878210793045E-05</v>
      </c>
      <c r="K153">
        <f t="shared" si="20"/>
        <v>0.13823148517667744</v>
      </c>
      <c r="L153">
        <f t="shared" si="26"/>
        <v>302.9293802719834</v>
      </c>
      <c r="M153">
        <f t="shared" si="21"/>
        <v>0.03440002714678445</v>
      </c>
      <c r="N153">
        <f t="shared" si="22"/>
        <v>0.2488581172575614</v>
      </c>
      <c r="O153">
        <f t="shared" si="23"/>
        <v>41.874378138646755</v>
      </c>
    </row>
    <row r="154" spans="8:15" ht="12">
      <c r="H154">
        <f t="shared" si="24"/>
        <v>138</v>
      </c>
      <c r="I154">
        <f t="shared" si="25"/>
        <v>14.56400493307941</v>
      </c>
      <c r="J154">
        <f t="shared" si="19"/>
        <v>6.668036758304106E-05</v>
      </c>
      <c r="K154">
        <f t="shared" si="20"/>
        <v>0.13732486422449464</v>
      </c>
      <c r="L154">
        <f t="shared" si="26"/>
        <v>306.94247317529073</v>
      </c>
      <c r="M154">
        <f t="shared" si="21"/>
        <v>0.033727596823353</v>
      </c>
      <c r="N154">
        <f t="shared" si="22"/>
        <v>0.2456044432581133</v>
      </c>
      <c r="O154">
        <f t="shared" si="23"/>
        <v>42.15083345352738</v>
      </c>
    </row>
    <row r="155" spans="8:15" ht="12">
      <c r="H155">
        <f t="shared" si="24"/>
        <v>139</v>
      </c>
      <c r="I155">
        <f t="shared" si="25"/>
        <v>14.65952609457997</v>
      </c>
      <c r="J155">
        <f t="shared" si="19"/>
        <v>6.49593291448518E-05</v>
      </c>
      <c r="K155">
        <f t="shared" si="20"/>
        <v>0.1364300583181509</v>
      </c>
      <c r="L155">
        <f t="shared" si="26"/>
        <v>310.9819734113786</v>
      </c>
      <c r="M155">
        <f t="shared" si="21"/>
        <v>0.033072578589968295</v>
      </c>
      <c r="N155">
        <f t="shared" si="22"/>
        <v>0.24241416442734348</v>
      </c>
      <c r="O155">
        <f t="shared" si="23"/>
        <v>42.42728876840803</v>
      </c>
    </row>
    <row r="156" spans="8:15" ht="12">
      <c r="H156">
        <f t="shared" si="24"/>
        <v>140</v>
      </c>
      <c r="I156">
        <f t="shared" si="25"/>
        <v>14.755047256080529</v>
      </c>
      <c r="J156">
        <f t="shared" si="19"/>
        <v>6.329345974244079E-05</v>
      </c>
      <c r="K156">
        <f t="shared" si="20"/>
        <v>0.13554683799306733</v>
      </c>
      <c r="L156">
        <f t="shared" si="26"/>
        <v>315.0478809802467</v>
      </c>
      <c r="M156">
        <f t="shared" si="21"/>
        <v>0.032434412483845494</v>
      </c>
      <c r="N156">
        <f t="shared" si="22"/>
        <v>0.23928564446117428</v>
      </c>
      <c r="O156">
        <f t="shared" si="23"/>
        <v>42.703744083288655</v>
      </c>
    </row>
    <row r="157" spans="8:15" ht="12">
      <c r="H157">
        <f t="shared" si="24"/>
        <v>141</v>
      </c>
      <c r="I157">
        <f t="shared" si="25"/>
        <v>14.850568417581089</v>
      </c>
      <c r="J157">
        <f t="shared" si="19"/>
        <v>6.168065073976559E-05</v>
      </c>
      <c r="K157">
        <f t="shared" si="20"/>
        <v>0.1346749796884722</v>
      </c>
      <c r="L157">
        <f t="shared" si="26"/>
        <v>319.14019588189535</v>
      </c>
      <c r="M157">
        <f t="shared" si="21"/>
        <v>0.03181256001364756</v>
      </c>
      <c r="N157">
        <f t="shared" si="22"/>
        <v>0.23621729951053877</v>
      </c>
      <c r="O157">
        <f t="shared" si="23"/>
        <v>42.9801993981693</v>
      </c>
    </row>
    <row r="158" spans="8:15" ht="12">
      <c r="H158">
        <f t="shared" si="24"/>
        <v>142</v>
      </c>
      <c r="I158">
        <f t="shared" si="25"/>
        <v>14.946089579081647</v>
      </c>
      <c r="J158">
        <f t="shared" si="19"/>
        <v>6.0118886932110854E-05</v>
      </c>
      <c r="K158">
        <f t="shared" si="20"/>
        <v>0.13381426555874348</v>
      </c>
      <c r="L158">
        <f t="shared" si="26"/>
        <v>323.2589181163242</v>
      </c>
      <c r="M158">
        <f t="shared" si="21"/>
        <v>0.031206503205062505</v>
      </c>
      <c r="N158">
        <f t="shared" si="22"/>
        <v>0.2332075961763813</v>
      </c>
      <c r="O158">
        <f t="shared" si="23"/>
        <v>43.25665471304992</v>
      </c>
    </row>
    <row r="159" spans="8:15" ht="12">
      <c r="H159">
        <f t="shared" si="24"/>
        <v>143</v>
      </c>
      <c r="I159">
        <f t="shared" si="25"/>
        <v>15.041610740582207</v>
      </c>
      <c r="J159">
        <f t="shared" si="19"/>
        <v>5.860624184465027E-05</v>
      </c>
      <c r="K159">
        <f t="shared" si="20"/>
        <v>0.13296448329193947</v>
      </c>
      <c r="L159">
        <f t="shared" si="26"/>
        <v>327.40404768353363</v>
      </c>
      <c r="M159">
        <f t="shared" si="21"/>
        <v>0.03061574369456002</v>
      </c>
      <c r="N159">
        <f t="shared" si="22"/>
        <v>0.23025504959350296</v>
      </c>
      <c r="O159">
        <f t="shared" si="23"/>
        <v>43.53311002793056</v>
      </c>
    </row>
    <row r="160" spans="8:15" ht="12">
      <c r="H160">
        <f t="shared" si="24"/>
        <v>144</v>
      </c>
      <c r="I160">
        <f t="shared" si="25"/>
        <v>15.137131902082766</v>
      </c>
      <c r="J160">
        <f t="shared" si="19"/>
        <v>5.7140873295489524E-05</v>
      </c>
      <c r="K160">
        <f t="shared" si="20"/>
        <v>0.13212542593520069</v>
      </c>
      <c r="L160">
        <f t="shared" si="26"/>
        <v>331.57558458352344</v>
      </c>
      <c r="M160">
        <f t="shared" si="21"/>
        <v>0.030039801868608527</v>
      </c>
      <c r="N160">
        <f t="shared" si="22"/>
        <v>0.2273582215987798</v>
      </c>
      <c r="O160">
        <f t="shared" si="23"/>
        <v>43.8095653428112</v>
      </c>
    </row>
    <row r="161" spans="8:15" ht="12">
      <c r="H161">
        <f t="shared" si="24"/>
        <v>145</v>
      </c>
      <c r="I161">
        <f t="shared" si="25"/>
        <v>15.232653063583324</v>
      </c>
      <c r="J161">
        <f t="shared" si="19"/>
        <v>5.572101920676085E-05</v>
      </c>
      <c r="K161">
        <f t="shared" si="20"/>
        <v>0.13129689172672068</v>
      </c>
      <c r="L161">
        <f t="shared" si="26"/>
        <v>335.7735288162936</v>
      </c>
      <c r="M161">
        <f t="shared" si="21"/>
        <v>0.029478216045802825</v>
      </c>
      <c r="N161">
        <f t="shared" si="22"/>
        <v>0.22451571897953476</v>
      </c>
      <c r="O161">
        <f t="shared" si="23"/>
        <v>44.086020657691826</v>
      </c>
    </row>
    <row r="162" spans="8:15" ht="12">
      <c r="H162">
        <f t="shared" si="24"/>
        <v>146</v>
      </c>
      <c r="I162">
        <f t="shared" si="25"/>
        <v>15.328174225083885</v>
      </c>
      <c r="J162">
        <f t="shared" si="19"/>
        <v>5.434499364845668E-05</v>
      </c>
      <c r="K162">
        <f t="shared" si="20"/>
        <v>0.13047868393399964</v>
      </c>
      <c r="L162">
        <f t="shared" si="26"/>
        <v>339.9978803818442</v>
      </c>
      <c r="M162">
        <f t="shared" si="21"/>
        <v>0.028930541699511154</v>
      </c>
      <c r="N162">
        <f t="shared" si="22"/>
        <v>0.2217261917980807</v>
      </c>
      <c r="O162">
        <f t="shared" si="23"/>
        <v>44.36247597257247</v>
      </c>
    </row>
    <row r="163" spans="8:15" ht="12">
      <c r="H163">
        <f t="shared" si="24"/>
        <v>147</v>
      </c>
      <c r="I163">
        <f t="shared" si="25"/>
        <v>15.423695386584443</v>
      </c>
      <c r="J163">
        <f t="shared" si="19"/>
        <v>5.3011183100722556E-05</v>
      </c>
      <c r="K163">
        <f t="shared" si="20"/>
        <v>0.12967061069810829</v>
      </c>
      <c r="L163">
        <f t="shared" si="26"/>
        <v>344.2486392801751</v>
      </c>
      <c r="M163">
        <f t="shared" si="21"/>
        <v>0.028396350718796988</v>
      </c>
      <c r="N163">
        <f t="shared" si="22"/>
        <v>0.21898833178867144</v>
      </c>
      <c r="O163">
        <f t="shared" si="23"/>
        <v>44.63893128745309</v>
      </c>
    </row>
    <row r="164" spans="8:15" ht="12">
      <c r="H164">
        <f t="shared" si="24"/>
        <v>148</v>
      </c>
      <c r="I164">
        <f t="shared" si="25"/>
        <v>15.519216548085003</v>
      </c>
      <c r="J164">
        <f t="shared" si="19"/>
        <v>5.171804292128712E-05</v>
      </c>
      <c r="K164">
        <f t="shared" si="20"/>
        <v>0.12887248488370312</v>
      </c>
      <c r="L164">
        <f t="shared" si="26"/>
        <v>348.5258055112866</v>
      </c>
      <c r="M164">
        <f t="shared" si="21"/>
        <v>0.027875230705508406</v>
      </c>
      <c r="N164">
        <f t="shared" si="22"/>
        <v>0.21630087082330662</v>
      </c>
      <c r="O164">
        <f t="shared" si="23"/>
        <v>44.91538660233373</v>
      </c>
    </row>
    <row r="165" spans="8:15" ht="12">
      <c r="H165">
        <f t="shared" si="24"/>
        <v>149</v>
      </c>
      <c r="I165">
        <f t="shared" si="25"/>
        <v>15.614737709585562</v>
      </c>
      <c r="J165">
        <f t="shared" si="19"/>
        <v>5.046409400559622E-05</v>
      </c>
      <c r="K165">
        <f t="shared" si="20"/>
        <v>0.1280841239345469</v>
      </c>
      <c r="L165">
        <f t="shared" si="26"/>
        <v>352.8293790751782</v>
      </c>
      <c r="M165">
        <f t="shared" si="21"/>
        <v>0.02736678430555619</v>
      </c>
      <c r="N165">
        <f t="shared" si="22"/>
        <v>0.21366257944303124</v>
      </c>
      <c r="O165">
        <f t="shared" si="23"/>
        <v>45.19184191721436</v>
      </c>
    </row>
    <row r="166" spans="8:15" ht="12">
      <c r="H166">
        <f t="shared" si="24"/>
        <v>150</v>
      </c>
      <c r="I166">
        <f t="shared" si="25"/>
        <v>15.710258871086122</v>
      </c>
      <c r="J166">
        <f t="shared" si="19"/>
        <v>4.924791962804082E-05</v>
      </c>
      <c r="K166">
        <f t="shared" si="20"/>
        <v>0.1273053497342995</v>
      </c>
      <c r="L166">
        <f t="shared" si="26"/>
        <v>357.1593599718505</v>
      </c>
      <c r="M166">
        <f t="shared" si="21"/>
        <v>0.026870628572521024</v>
      </c>
      <c r="N166">
        <f t="shared" si="22"/>
        <v>0.2110722654515543</v>
      </c>
      <c r="O166">
        <f t="shared" si="23"/>
        <v>45.468297232095</v>
      </c>
    </row>
    <row r="167" spans="8:15" ht="12">
      <c r="H167">
        <f t="shared" si="24"/>
        <v>151</v>
      </c>
      <c r="I167">
        <f t="shared" si="25"/>
        <v>15.80578003258668</v>
      </c>
      <c r="J167">
        <f t="shared" si="19"/>
        <v>4.806816245343453E-05</v>
      </c>
      <c r="K167">
        <f t="shared" si="20"/>
        <v>0.12653598847235709</v>
      </c>
      <c r="L167">
        <f t="shared" si="26"/>
        <v>361.515748201303</v>
      </c>
      <c r="M167">
        <f t="shared" si="21"/>
        <v>0.026386394361842244</v>
      </c>
      <c r="N167">
        <f t="shared" si="22"/>
        <v>0.20852877256818195</v>
      </c>
      <c r="O167">
        <f t="shared" si="23"/>
        <v>45.74475254697562</v>
      </c>
    </row>
    <row r="168" spans="8:15" ht="12">
      <c r="H168">
        <f t="shared" si="24"/>
        <v>152</v>
      </c>
      <c r="I168">
        <f t="shared" si="25"/>
        <v>15.901301194087239</v>
      </c>
      <c r="J168">
        <f t="shared" si="19"/>
        <v>4.692352170860523E-05</v>
      </c>
      <c r="K168">
        <f t="shared" si="20"/>
        <v>0.12577587051452635</v>
      </c>
      <c r="L168">
        <f t="shared" si="26"/>
        <v>365.89854376353605</v>
      </c>
      <c r="M168">
        <f t="shared" si="21"/>
        <v>0.02591372575394455</v>
      </c>
      <c r="N168">
        <f t="shared" si="22"/>
        <v>0.20603097913722387</v>
      </c>
      <c r="O168">
        <f t="shared" si="23"/>
        <v>46.02120786185626</v>
      </c>
    </row>
    <row r="169" spans="8:15" ht="12">
      <c r="H169">
        <f t="shared" si="24"/>
        <v>153</v>
      </c>
      <c r="I169">
        <f t="shared" si="25"/>
        <v>15.996822355587799</v>
      </c>
      <c r="J169">
        <f t="shared" si="19"/>
        <v>4.581275050462647E-05</v>
      </c>
      <c r="K169">
        <f t="shared" si="20"/>
        <v>0.12502483027833253</v>
      </c>
      <c r="L169">
        <f t="shared" si="26"/>
        <v>370.3077466585493</v>
      </c>
      <c r="M169">
        <f t="shared" si="21"/>
        <v>0.025452279504756953</v>
      </c>
      <c r="N169">
        <f t="shared" si="22"/>
        <v>0.20357779689118255</v>
      </c>
      <c r="O169">
        <f t="shared" si="23"/>
        <v>46.29766317673689</v>
      </c>
    </row>
    <row r="170" spans="8:15" ht="12">
      <c r="H170">
        <f t="shared" si="24"/>
        <v>154</v>
      </c>
      <c r="I170">
        <f t="shared" si="25"/>
        <v>16.092343517088356</v>
      </c>
      <c r="J170">
        <f t="shared" si="19"/>
        <v>4.4734653300826416E-05</v>
      </c>
      <c r="K170">
        <f t="shared" si="20"/>
        <v>0.12428270611276804</v>
      </c>
      <c r="L170">
        <f t="shared" si="26"/>
        <v>374.743356886343</v>
      </c>
      <c r="M170">
        <f t="shared" si="21"/>
        <v>0.025001724522169422</v>
      </c>
      <c r="N170">
        <f t="shared" si="22"/>
        <v>0.201168169765181</v>
      </c>
      <c r="O170">
        <f t="shared" si="23"/>
        <v>46.57411849161752</v>
      </c>
    </row>
    <row r="171" spans="8:15" ht="12">
      <c r="H171">
        <f t="shared" si="24"/>
        <v>155</v>
      </c>
      <c r="I171">
        <f t="shared" si="25"/>
        <v>16.187864678588916</v>
      </c>
      <c r="J171">
        <f t="shared" si="19"/>
        <v>4.368808350228227E-05</v>
      </c>
      <c r="K171">
        <f t="shared" si="20"/>
        <v>0.12354934018229874</v>
      </c>
      <c r="L171">
        <f t="shared" si="26"/>
        <v>379.20537444691723</v>
      </c>
      <c r="M171">
        <f t="shared" si="21"/>
        <v>0.024561741367057556</v>
      </c>
      <c r="N171">
        <f t="shared" si="22"/>
        <v>0.19880107276021364</v>
      </c>
      <c r="O171">
        <f t="shared" si="23"/>
        <v>46.850573806498154</v>
      </c>
    </row>
    <row r="172" spans="8:15" ht="12">
      <c r="H172">
        <f t="shared" si="24"/>
        <v>156</v>
      </c>
      <c r="I172">
        <f t="shared" si="25"/>
        <v>16.283385840089476</v>
      </c>
      <c r="J172">
        <f t="shared" si="19"/>
        <v>4.267194118303955E-05</v>
      </c>
      <c r="K172">
        <f t="shared" si="20"/>
        <v>0.12282457835495288</v>
      </c>
      <c r="L172">
        <f t="shared" si="26"/>
        <v>383.6937993402719</v>
      </c>
      <c r="M172">
        <f t="shared" si="21"/>
        <v>0.024132021777586415</v>
      </c>
      <c r="N172">
        <f t="shared" si="22"/>
        <v>0.19647551085294074</v>
      </c>
      <c r="O172">
        <f t="shared" si="23"/>
        <v>47.12702912137879</v>
      </c>
    </row>
    <row r="173" spans="8:15" ht="12">
      <c r="H173">
        <f t="shared" si="24"/>
        <v>157</v>
      </c>
      <c r="I173">
        <f t="shared" si="25"/>
        <v>16.378907001590036</v>
      </c>
      <c r="J173">
        <f t="shared" si="19"/>
        <v>4.168517092778727E-05</v>
      </c>
      <c r="K173">
        <f t="shared" si="20"/>
        <v>0.12210827009432579</v>
      </c>
      <c r="L173">
        <f t="shared" si="26"/>
        <v>388.208631566407</v>
      </c>
      <c r="M173">
        <f t="shared" si="21"/>
        <v>0.023712268215578137</v>
      </c>
      <c r="N173">
        <f t="shared" si="22"/>
        <v>0.1941905179498568</v>
      </c>
      <c r="O173">
        <f t="shared" si="23"/>
        <v>47.40348443625943</v>
      </c>
    </row>
    <row r="174" spans="8:15" ht="12">
      <c r="H174">
        <f t="shared" si="24"/>
        <v>158</v>
      </c>
      <c r="I174">
        <f t="shared" si="25"/>
        <v>16.474428163090593</v>
      </c>
      <c r="J174">
        <f aca="true" t="shared" si="27" ref="J174:J203">$B$3*I174^(-$B$3-1)</f>
        <v>4.0726759785181326E-05</v>
      </c>
      <c r="K174">
        <f t="shared" si="20"/>
        <v>0.12140026835534189</v>
      </c>
      <c r="L174">
        <f t="shared" si="26"/>
        <v>392.7498711253221</v>
      </c>
      <c r="M174">
        <f t="shared" si="21"/>
        <v>0.023302193433799186</v>
      </c>
      <c r="N174">
        <f t="shared" si="22"/>
        <v>0.19194515588378297</v>
      </c>
      <c r="O174">
        <f t="shared" si="23"/>
        <v>47.67993975114005</v>
      </c>
    </row>
    <row r="175" spans="8:15" ht="12">
      <c r="H175">
        <f t="shared" si="24"/>
        <v>159</v>
      </c>
      <c r="I175">
        <f t="shared" si="25"/>
        <v>16.569949324591153</v>
      </c>
      <c r="J175">
        <f t="shared" si="27"/>
        <v>3.979573532643538E-05</v>
      </c>
      <c r="K175">
        <f t="shared" si="20"/>
        <v>0.12070042948362172</v>
      </c>
      <c r="L175">
        <f t="shared" si="26"/>
        <v>397.3175180170181</v>
      </c>
      <c r="M175">
        <f t="shared" si="21"/>
        <v>0.022901520063087974</v>
      </c>
      <c r="N175">
        <f t="shared" si="22"/>
        <v>0.18973851345073767</v>
      </c>
      <c r="O175">
        <f t="shared" si="23"/>
        <v>47.9563950660207</v>
      </c>
    </row>
    <row r="176" spans="8:15" ht="12">
      <c r="H176">
        <f t="shared" si="24"/>
        <v>160</v>
      </c>
      <c r="I176">
        <f t="shared" si="25"/>
        <v>16.665470486091714</v>
      </c>
      <c r="J176">
        <f t="shared" si="27"/>
        <v>3.8891163803197796E-05</v>
      </c>
      <c r="K176">
        <f t="shared" si="20"/>
        <v>0.12000861311831035</v>
      </c>
      <c r="L176">
        <f t="shared" si="26"/>
        <v>401.91157224149424</v>
      </c>
      <c r="M176">
        <f t="shared" si="21"/>
        <v>0.02250998021830517</v>
      </c>
      <c r="N176">
        <f t="shared" si="22"/>
        <v>0.18756970548533658</v>
      </c>
      <c r="O176">
        <f t="shared" si="23"/>
        <v>48.232850380901326</v>
      </c>
    </row>
    <row r="177" spans="8:15" ht="12">
      <c r="H177">
        <f t="shared" si="24"/>
        <v>161</v>
      </c>
      <c r="I177">
        <f t="shared" si="25"/>
        <v>16.76099164759227</v>
      </c>
      <c r="J177">
        <f t="shared" si="27"/>
        <v>3.801214839910449E-05</v>
      </c>
      <c r="K177">
        <f t="shared" si="20"/>
        <v>0.11932468209822786</v>
      </c>
      <c r="L177">
        <f t="shared" si="26"/>
        <v>406.5320337987507</v>
      </c>
      <c r="M177">
        <f t="shared" si="21"/>
        <v>0.022127315122147058</v>
      </c>
      <c r="N177">
        <f t="shared" si="22"/>
        <v>0.18543787197297448</v>
      </c>
      <c r="O177">
        <f t="shared" si="23"/>
        <v>48.509305695781954</v>
      </c>
    </row>
    <row r="178" spans="8:15" ht="12">
      <c r="H178">
        <f t="shared" si="24"/>
        <v>162</v>
      </c>
      <c r="I178">
        <f t="shared" si="25"/>
        <v>16.85651280909283</v>
      </c>
      <c r="J178">
        <f t="shared" si="27"/>
        <v>3.715782756974464E-05</v>
      </c>
      <c r="K178">
        <f t="shared" si="20"/>
        <v>0.11864850237121104</v>
      </c>
      <c r="L178">
        <f t="shared" si="26"/>
        <v>411.1789026887878</v>
      </c>
      <c r="M178">
        <f t="shared" si="21"/>
        <v>0.02175327474591566</v>
      </c>
      <c r="N178">
        <f t="shared" si="22"/>
        <v>0.18334217719712145</v>
      </c>
      <c r="O178">
        <f t="shared" si="23"/>
        <v>48.78576101066259</v>
      </c>
    </row>
    <row r="179" spans="8:15" ht="12">
      <c r="H179">
        <f t="shared" si="24"/>
        <v>163</v>
      </c>
      <c r="I179">
        <f t="shared" si="25"/>
        <v>16.95203397059339</v>
      </c>
      <c r="J179">
        <f t="shared" si="27"/>
        <v>3.632737346609998E-05</v>
      </c>
      <c r="K179">
        <f t="shared" si="20"/>
        <v>0.11797994290652025</v>
      </c>
      <c r="L179">
        <f t="shared" si="26"/>
        <v>415.85217891160517</v>
      </c>
      <c r="M179">
        <f t="shared" si="21"/>
        <v>0.021387617466391156</v>
      </c>
      <c r="N179">
        <f t="shared" si="22"/>
        <v>0.18128180892015966</v>
      </c>
      <c r="O179">
        <f t="shared" si="23"/>
        <v>49.062216325543226</v>
      </c>
    </row>
    <row r="180" spans="8:15" ht="12">
      <c r="H180">
        <f t="shared" si="24"/>
        <v>164</v>
      </c>
      <c r="I180">
        <f t="shared" si="25"/>
        <v>17.04755513209395</v>
      </c>
      <c r="J180">
        <f t="shared" si="27"/>
        <v>3.5519990436819144E-05</v>
      </c>
      <c r="K180">
        <f t="shared" si="20"/>
        <v>0.1173188756101908</v>
      </c>
      <c r="L180">
        <f t="shared" si="26"/>
        <v>420.55186246720297</v>
      </c>
      <c r="M180">
        <f t="shared" si="21"/>
        <v>0.02103010973799858</v>
      </c>
      <c r="N180">
        <f t="shared" si="22"/>
        <v>0.17925597759625833</v>
      </c>
      <c r="O180">
        <f t="shared" si="23"/>
        <v>49.338671640423854</v>
      </c>
    </row>
    <row r="181" spans="8:15" ht="12">
      <c r="H181">
        <f t="shared" si="24"/>
        <v>165</v>
      </c>
      <c r="I181">
        <f t="shared" si="25"/>
        <v>17.143076293594508</v>
      </c>
      <c r="J181">
        <f t="shared" si="27"/>
        <v>3.473491360497174E-05</v>
      </c>
      <c r="K181">
        <f t="shared" si="20"/>
        <v>0.11666517524321454</v>
      </c>
      <c r="L181">
        <f t="shared" si="26"/>
        <v>425.277953355581</v>
      </c>
      <c r="M181">
        <f t="shared" si="21"/>
        <v>0.020680525779506468</v>
      </c>
      <c r="N181">
        <f t="shared" si="22"/>
        <v>0.1772639156148637</v>
      </c>
      <c r="O181">
        <f t="shared" si="23"/>
        <v>49.61512695530448</v>
      </c>
    </row>
    <row r="182" spans="8:15" ht="12">
      <c r="H182">
        <f t="shared" si="24"/>
        <v>166</v>
      </c>
      <c r="I182">
        <f t="shared" si="25"/>
        <v>17.238597455095068</v>
      </c>
      <c r="J182">
        <f t="shared" si="27"/>
        <v>3.397140751518913E-05</v>
      </c>
      <c r="K182">
        <f t="shared" si="20"/>
        <v>0.11601871934244144</v>
      </c>
      <c r="L182">
        <f t="shared" si="26"/>
        <v>430.0304515767398</v>
      </c>
      <c r="M182">
        <f t="shared" si="21"/>
        <v>0.020338647274536527</v>
      </c>
      <c r="N182">
        <f t="shared" si="22"/>
        <v>0.1753048765734508</v>
      </c>
      <c r="O182">
        <f t="shared" si="23"/>
        <v>49.891582270185125</v>
      </c>
    </row>
    <row r="183" spans="8:15" ht="12">
      <c r="H183">
        <f t="shared" si="24"/>
        <v>167</v>
      </c>
      <c r="I183">
        <f t="shared" si="25"/>
        <v>17.334118616595628</v>
      </c>
      <c r="J183">
        <f t="shared" si="27"/>
        <v>3.3228764847345805E-05</v>
      </c>
      <c r="K183">
        <f t="shared" si="20"/>
        <v>0.11537938814409673</v>
      </c>
      <c r="L183">
        <f t="shared" si="26"/>
        <v>434.80935713067873</v>
      </c>
      <c r="M183">
        <f t="shared" si="21"/>
        <v>0.020004263085203474</v>
      </c>
      <c r="N183">
        <f t="shared" si="22"/>
        <v>0.1733781345782511</v>
      </c>
      <c r="O183">
        <f t="shared" si="23"/>
        <v>50.168037585065754</v>
      </c>
    </row>
    <row r="184" spans="8:15" ht="12">
      <c r="H184">
        <f t="shared" si="24"/>
        <v>168</v>
      </c>
      <c r="I184">
        <f t="shared" si="25"/>
        <v>17.42963977809619</v>
      </c>
      <c r="J184">
        <f t="shared" si="27"/>
        <v>3.250630519316399E-05</v>
      </c>
      <c r="K184">
        <f t="shared" si="20"/>
        <v>0.11474706450981265</v>
      </c>
      <c r="L184">
        <f t="shared" si="26"/>
        <v>439.6146700173983</v>
      </c>
      <c r="M184">
        <f t="shared" si="21"/>
        <v>0.019677168978240622</v>
      </c>
      <c r="N184">
        <f t="shared" si="22"/>
        <v>0.17148298357173153</v>
      </c>
      <c r="O184">
        <f t="shared" si="23"/>
        <v>50.4444928999464</v>
      </c>
    </row>
    <row r="185" spans="8:15" ht="12">
      <c r="H185">
        <f t="shared" si="24"/>
        <v>169</v>
      </c>
      <c r="I185">
        <f t="shared" si="25"/>
        <v>17.525160939596745</v>
      </c>
      <c r="J185">
        <f t="shared" si="27"/>
        <v>3.18033738923407E-05</v>
      </c>
      <c r="K185">
        <f t="shared" si="20"/>
        <v>0.11412163385507945</v>
      </c>
      <c r="L185">
        <f t="shared" si="26"/>
        <v>444.44639023689797</v>
      </c>
      <c r="M185">
        <f t="shared" si="21"/>
        <v>0.019357167363002335</v>
      </c>
      <c r="N185">
        <f t="shared" si="22"/>
        <v>0.16961873668566274</v>
      </c>
      <c r="O185">
        <f t="shared" si="23"/>
        <v>50.720948214827025</v>
      </c>
    </row>
    <row r="186" spans="8:15" ht="12">
      <c r="H186">
        <f t="shared" si="24"/>
        <v>170</v>
      </c>
      <c r="I186">
        <f t="shared" si="25"/>
        <v>17.620682101097305</v>
      </c>
      <c r="J186">
        <f t="shared" si="27"/>
        <v>3.111934092499613E-05</v>
      </c>
      <c r="K186">
        <f t="shared" si="20"/>
        <v>0.11350298408002336</v>
      </c>
      <c r="L186">
        <f t="shared" si="26"/>
        <v>449.3045177891781</v>
      </c>
      <c r="M186">
        <f t="shared" si="21"/>
        <v>0.01904406704076688</v>
      </c>
      <c r="N186">
        <f t="shared" si="22"/>
        <v>0.16778472561866906</v>
      </c>
      <c r="O186">
        <f t="shared" si="23"/>
        <v>50.997403529707654</v>
      </c>
    </row>
    <row r="187" spans="8:15" ht="12">
      <c r="H187">
        <f t="shared" si="24"/>
        <v>171</v>
      </c>
      <c r="I187">
        <f t="shared" si="25"/>
        <v>17.716203262597865</v>
      </c>
      <c r="J187">
        <f t="shared" si="27"/>
        <v>3.045359985743201E-05</v>
      </c>
      <c r="K187">
        <f t="shared" si="20"/>
        <v>0.11289100550242413</v>
      </c>
      <c r="L187">
        <f t="shared" si="26"/>
        <v>454.1890526742388</v>
      </c>
      <c r="M187">
        <f t="shared" si="21"/>
        <v>0.018737682964794517</v>
      </c>
      <c r="N187">
        <f t="shared" si="22"/>
        <v>0.16598030003720854</v>
      </c>
      <c r="O187">
        <f t="shared" si="23"/>
        <v>51.2738588445883</v>
      </c>
    </row>
    <row r="188" spans="8:15" ht="12">
      <c r="H188">
        <f t="shared" si="24"/>
        <v>172</v>
      </c>
      <c r="I188">
        <f t="shared" si="25"/>
        <v>17.811724424098426</v>
      </c>
      <c r="J188">
        <f t="shared" si="27"/>
        <v>2.980556683836338E-05</v>
      </c>
      <c r="K188">
        <f t="shared" si="20"/>
        <v>0.11228559079288775</v>
      </c>
      <c r="L188">
        <f t="shared" si="26"/>
        <v>459.09999489207985</v>
      </c>
      <c r="M188">
        <f t="shared" si="21"/>
        <v>0.018437836010624178</v>
      </c>
      <c r="N188">
        <f t="shared" si="22"/>
        <v>0.16420482699897807</v>
      </c>
      <c r="O188">
        <f t="shared" si="23"/>
        <v>51.55031415946893</v>
      </c>
    </row>
    <row r="189" spans="8:15" ht="12">
      <c r="H189">
        <f t="shared" si="24"/>
        <v>173</v>
      </c>
      <c r="I189">
        <f t="shared" si="25"/>
        <v>17.907245585598982</v>
      </c>
      <c r="J189">
        <f t="shared" si="27"/>
        <v>2.9174679642953403E-05</v>
      </c>
      <c r="K189">
        <f t="shared" si="20"/>
        <v>0.11168663491209398</v>
      </c>
      <c r="L189">
        <f t="shared" si="26"/>
        <v>464.037344442701</v>
      </c>
      <c r="M189">
        <f t="shared" si="21"/>
        <v>0.018144352756120134</v>
      </c>
      <c r="N189">
        <f t="shared" si="22"/>
        <v>0.1624576903977915</v>
      </c>
      <c r="O189">
        <f t="shared" si="23"/>
        <v>51.82676947434955</v>
      </c>
    </row>
    <row r="190" spans="8:15" ht="12">
      <c r="H190">
        <f t="shared" si="24"/>
        <v>174</v>
      </c>
      <c r="I190">
        <f t="shared" si="25"/>
        <v>18.002766747099542</v>
      </c>
      <c r="J190">
        <f t="shared" si="27"/>
        <v>2.8560396762134877E-05</v>
      </c>
      <c r="K190">
        <f t="shared" si="20"/>
        <v>0.1110940350500416</v>
      </c>
      <c r="L190">
        <f t="shared" si="26"/>
        <v>469.00110132610286</v>
      </c>
      <c r="M190">
        <f t="shared" si="21"/>
        <v>0.017857065270805383</v>
      </c>
      <c r="N190">
        <f t="shared" si="22"/>
        <v>0.16073829042902063</v>
      </c>
      <c r="O190">
        <f t="shared" si="23"/>
        <v>52.10322478923018</v>
      </c>
    </row>
    <row r="191" spans="8:15" ht="12">
      <c r="H191">
        <f t="shared" si="24"/>
        <v>175</v>
      </c>
      <c r="I191">
        <f t="shared" si="25"/>
        <v>18.098287908600103</v>
      </c>
      <c r="J191">
        <f t="shared" si="27"/>
        <v>2.7962196534847452E-05</v>
      </c>
      <c r="K191">
        <f t="shared" si="20"/>
        <v>0.11050769056721782</v>
      </c>
      <c r="L191">
        <f t="shared" si="26"/>
        <v>473.9912655422852</v>
      </c>
      <c r="M191">
        <f t="shared" si="21"/>
        <v>0.01757581091404303</v>
      </c>
      <c r="N191">
        <f t="shared" si="22"/>
        <v>0.15904604307473336</v>
      </c>
      <c r="O191">
        <f t="shared" si="23"/>
        <v>52.379680104110825</v>
      </c>
    </row>
    <row r="192" spans="8:15" ht="12">
      <c r="H192">
        <f t="shared" si="24"/>
        <v>176</v>
      </c>
      <c r="I192">
        <f t="shared" si="25"/>
        <v>18.19380907010066</v>
      </c>
      <c r="J192">
        <f t="shared" si="27"/>
        <v>2.7379576320954823E-05</v>
      </c>
      <c r="K192">
        <f t="shared" si="20"/>
        <v>0.10992750293762069</v>
      </c>
      <c r="L192">
        <f t="shared" si="26"/>
        <v>479.0078370912476</v>
      </c>
      <c r="M192">
        <f t="shared" si="21"/>
        <v>0.01730043214164971</v>
      </c>
      <c r="N192">
        <f t="shared" si="22"/>
        <v>0.1573803796077037</v>
      </c>
      <c r="O192">
        <f t="shared" si="23"/>
        <v>52.656135418991454</v>
      </c>
    </row>
    <row r="193" spans="8:15" ht="12">
      <c r="H193">
        <f t="shared" si="24"/>
        <v>177</v>
      </c>
      <c r="I193">
        <f t="shared" si="25"/>
        <v>18.28933023160122</v>
      </c>
      <c r="J193">
        <f t="shared" si="27"/>
        <v>2.6812051712734084E-05</v>
      </c>
      <c r="K193">
        <f t="shared" si="20"/>
        <v>0.10935337569356696</v>
      </c>
      <c r="L193">
        <f t="shared" si="26"/>
        <v>484.0508159729906</v>
      </c>
      <c r="M193">
        <f t="shared" si="21"/>
        <v>0.01703077632054681</v>
      </c>
      <c r="N193">
        <f t="shared" si="22"/>
        <v>0.15574074611350747</v>
      </c>
      <c r="O193">
        <f t="shared" si="23"/>
        <v>52.93259073387208</v>
      </c>
    </row>
    <row r="194" spans="8:15" ht="12">
      <c r="H194">
        <f t="shared" si="24"/>
        <v>178</v>
      </c>
      <c r="I194">
        <f t="shared" si="25"/>
        <v>18.38485139310178</v>
      </c>
      <c r="J194">
        <f t="shared" si="27"/>
        <v>2.6259155782949048E-05</v>
      </c>
      <c r="K194">
        <f t="shared" si="20"/>
        <v>0.10878521437222084</v>
      </c>
      <c r="L194">
        <f t="shared" si="26"/>
        <v>489.1202021875141</v>
      </c>
      <c r="M194">
        <f t="shared" si="21"/>
        <v>0.016766695551075687</v>
      </c>
      <c r="N194">
        <f t="shared" si="22"/>
        <v>0.15412660302995362</v>
      </c>
      <c r="O194">
        <f t="shared" si="23"/>
        <v>53.209046048752725</v>
      </c>
    </row>
    <row r="195" spans="8:15" ht="12">
      <c r="H195">
        <f t="shared" si="24"/>
        <v>179</v>
      </c>
      <c r="I195">
        <f t="shared" si="25"/>
        <v>18.48037255460234</v>
      </c>
      <c r="J195">
        <f t="shared" si="27"/>
        <v>2.572043836763095E-05</v>
      </c>
      <c r="K195">
        <f t="shared" si="20"/>
        <v>0.10822292646378069</v>
      </c>
      <c r="L195">
        <f t="shared" si="26"/>
        <v>494.215995734818</v>
      </c>
      <c r="M195">
        <f t="shared" si="21"/>
        <v>0.016508046496622075</v>
      </c>
      <c r="N195">
        <f t="shared" si="22"/>
        <v>0.15253742470313697</v>
      </c>
      <c r="O195">
        <f t="shared" si="23"/>
        <v>53.48550136363336</v>
      </c>
    </row>
    <row r="196" spans="8:15" ht="12">
      <c r="H196">
        <f t="shared" si="24"/>
        <v>180</v>
      </c>
      <c r="I196">
        <f t="shared" si="25"/>
        <v>18.575893716102897</v>
      </c>
      <c r="J196">
        <f t="shared" si="27"/>
        <v>2.5195465381795707E-05</v>
      </c>
      <c r="K196">
        <f t="shared" si="20"/>
        <v>0.1076664213612645</v>
      </c>
      <c r="L196">
        <f t="shared" si="26"/>
        <v>499.3381966149021</v>
      </c>
      <c r="M196">
        <f t="shared" si="21"/>
        <v>0.016254690220213197</v>
      </c>
      <c r="N196">
        <f t="shared" si="22"/>
        <v>0.15097269895942875</v>
      </c>
      <c r="O196">
        <f t="shared" si="23"/>
        <v>53.76195667851399</v>
      </c>
    </row>
    <row r="197" spans="8:15" ht="12">
      <c r="H197">
        <f t="shared" si="24"/>
        <v>181</v>
      </c>
      <c r="I197">
        <f t="shared" si="25"/>
        <v>18.671414877603457</v>
      </c>
      <c r="J197">
        <f t="shared" si="27"/>
        <v>2.4683818166425703E-05</v>
      </c>
      <c r="K197">
        <f t="shared" si="20"/>
        <v>0.10711561031183658</v>
      </c>
      <c r="L197">
        <f t="shared" si="26"/>
        <v>504.4868048277668</v>
      </c>
      <c r="M197">
        <f t="shared" si="21"/>
        <v>0.016006492027768212</v>
      </c>
      <c r="N197">
        <f t="shared" si="22"/>
        <v>0.14943192669275626</v>
      </c>
      <c r="O197">
        <f t="shared" si="23"/>
        <v>54.038411993394625</v>
      </c>
    </row>
    <row r="198" spans="8:15" ht="12">
      <c r="H198">
        <f t="shared" si="24"/>
        <v>182</v>
      </c>
      <c r="I198">
        <f t="shared" si="25"/>
        <v>18.766936039104017</v>
      </c>
      <c r="J198">
        <f t="shared" si="27"/>
        <v>2.4185092865137075E-05</v>
      </c>
      <c r="K198">
        <f t="shared" si="20"/>
        <v>0.10657040636962097</v>
      </c>
      <c r="L198">
        <f t="shared" si="26"/>
        <v>509.66182037341173</v>
      </c>
      <c r="M198">
        <f t="shared" si="21"/>
        <v>0.01576332131769882</v>
      </c>
      <c r="N198">
        <f t="shared" si="22"/>
        <v>0.14791462146654927</v>
      </c>
      <c r="O198">
        <f t="shared" si="23"/>
        <v>54.314867308275254</v>
      </c>
    </row>
    <row r="199" spans="8:15" ht="12">
      <c r="H199">
        <f t="shared" si="24"/>
        <v>183</v>
      </c>
      <c r="I199">
        <f t="shared" si="25"/>
        <v>18.862457200604577</v>
      </c>
      <c r="J199">
        <f t="shared" si="27"/>
        <v>2.369889982904037E-05</v>
      </c>
      <c r="K199">
        <f t="shared" si="20"/>
        <v>0.10603072434994823</v>
      </c>
      <c r="L199">
        <f t="shared" si="26"/>
        <v>514.8632432518372</v>
      </c>
      <c r="M199">
        <f t="shared" si="21"/>
        <v>0.01552505143657196</v>
      </c>
      <c r="N199">
        <f t="shared" si="22"/>
        <v>0.14642030912976162</v>
      </c>
      <c r="O199">
        <f t="shared" si="23"/>
        <v>54.59132262315589</v>
      </c>
    </row>
    <row r="200" spans="8:15" ht="12">
      <c r="H200">
        <f t="shared" si="24"/>
        <v>184</v>
      </c>
      <c r="I200">
        <f t="shared" si="25"/>
        <v>18.957978362105134</v>
      </c>
      <c r="J200">
        <f t="shared" si="27"/>
        <v>2.3224863048384955E-05</v>
      </c>
      <c r="K200">
        <f t="shared" si="20"/>
        <v>0.10549648078498576</v>
      </c>
      <c r="L200">
        <f t="shared" si="26"/>
        <v>520.0910734630429</v>
      </c>
      <c r="M200">
        <f t="shared" si="21"/>
        <v>0.015291559540561148</v>
      </c>
      <c r="N200">
        <f t="shared" si="22"/>
        <v>0.14494852744640027</v>
      </c>
      <c r="O200">
        <f t="shared" si="23"/>
        <v>54.867777938036525</v>
      </c>
    </row>
    <row r="201" spans="8:15" ht="12">
      <c r="H201">
        <f t="shared" si="24"/>
        <v>185</v>
      </c>
      <c r="I201">
        <f t="shared" si="25"/>
        <v>19.053499523605694</v>
      </c>
      <c r="J201">
        <f t="shared" si="27"/>
        <v>2.2762619609654532E-05</v>
      </c>
      <c r="K201">
        <f t="shared" si="20"/>
        <v>0.10496759388070244</v>
      </c>
      <c r="L201">
        <f t="shared" si="26"/>
        <v>525.3453110070292</v>
      </c>
      <c r="M201">
        <f t="shared" si="21"/>
        <v>0.015062726462426589</v>
      </c>
      <c r="N201">
        <f t="shared" si="22"/>
        <v>0.14349882573802394</v>
      </c>
      <c r="O201">
        <f t="shared" si="23"/>
        <v>55.144233252917154</v>
      </c>
    </row>
    <row r="202" spans="8:15" ht="12">
      <c r="H202">
        <f t="shared" si="24"/>
        <v>186</v>
      </c>
      <c r="I202">
        <f t="shared" si="25"/>
        <v>19.149020685106255</v>
      </c>
      <c r="J202">
        <f t="shared" si="27"/>
        <v>2.2311819176853734E-05</v>
      </c>
      <c r="K202">
        <f t="shared" si="20"/>
        <v>0.10444398347512164</v>
      </c>
      <c r="L202">
        <f t="shared" si="26"/>
        <v>530.6259558837958</v>
      </c>
      <c r="M202">
        <f t="shared" si="21"/>
        <v>0.014838436583777152</v>
      </c>
      <c r="N202">
        <f t="shared" si="22"/>
        <v>0.14207076453869302</v>
      </c>
      <c r="O202">
        <f t="shared" si="23"/>
        <v>55.42068856779779</v>
      </c>
    </row>
    <row r="203" spans="8:15" ht="12">
      <c r="H203">
        <f t="shared" si="24"/>
        <v>187</v>
      </c>
      <c r="I203">
        <f t="shared" si="25"/>
        <v>19.24454184660681</v>
      </c>
      <c r="J203">
        <f t="shared" si="27"/>
        <v>2.1872123495793866E-05</v>
      </c>
      <c r="K203">
        <f t="shared" si="20"/>
        <v>0.10392557099781718</v>
      </c>
      <c r="L203">
        <f t="shared" si="26"/>
        <v>535.9330080933428</v>
      </c>
      <c r="M203">
        <f t="shared" si="21"/>
        <v>0.014618577712379309</v>
      </c>
      <c r="N203">
        <f t="shared" si="22"/>
        <v>0.14066391526187866</v>
      </c>
      <c r="O203">
        <f t="shared" si="23"/>
        <v>55.697143882678425</v>
      </c>
    </row>
  </sheetData>
  <sheetProtection/>
  <printOptions/>
  <pageMargins left="0.75" right="0.75" top="1" bottom="1" header="0.5" footer="0.5"/>
  <pageSetup orientation="portrait" paperSize="9"/>
  <ignoredErrors>
    <ignoredError sqref="I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6"/>
  <sheetViews>
    <sheetView tabSelected="1" zoomScalePageLayoutView="0" workbookViewId="0" topLeftCell="A4">
      <selection activeCell="F36" sqref="F36"/>
    </sheetView>
  </sheetViews>
  <sheetFormatPr defaultColWidth="9.140625" defaultRowHeight="12.75"/>
  <cols>
    <col min="1" max="1" width="26.00390625" style="0" customWidth="1"/>
    <col min="15" max="15" width="10.28125" style="0" customWidth="1"/>
    <col min="18" max="18" width="15.7109375" style="0" customWidth="1"/>
  </cols>
  <sheetData>
    <row r="1" spans="1:5" ht="12">
      <c r="A1" t="s">
        <v>3</v>
      </c>
      <c r="B1">
        <v>0.5</v>
      </c>
      <c r="D1" t="s">
        <v>32</v>
      </c>
      <c r="E1">
        <f>B2/(1-B2)</f>
        <v>1</v>
      </c>
    </row>
    <row r="2" spans="1:2" ht="12">
      <c r="A2" t="s">
        <v>1</v>
      </c>
      <c r="B2">
        <v>0.5</v>
      </c>
    </row>
    <row r="3" spans="1:2" ht="12">
      <c r="A3" t="s">
        <v>57</v>
      </c>
      <c r="B3">
        <v>1.1</v>
      </c>
    </row>
    <row r="4" spans="1:2" ht="12">
      <c r="A4" t="s">
        <v>33</v>
      </c>
      <c r="B4">
        <v>3</v>
      </c>
    </row>
    <row r="5" spans="1:2" ht="12">
      <c r="A5" t="s">
        <v>58</v>
      </c>
      <c r="B5">
        <v>2</v>
      </c>
    </row>
    <row r="6" spans="1:2" ht="12">
      <c r="A6" t="s">
        <v>56</v>
      </c>
      <c r="B6">
        <v>3</v>
      </c>
    </row>
    <row r="7" spans="1:5" ht="12">
      <c r="A7" t="s">
        <v>38</v>
      </c>
      <c r="B7">
        <v>12</v>
      </c>
      <c r="C7" s="4"/>
      <c r="D7" s="4"/>
      <c r="E7" s="4"/>
    </row>
    <row r="8" spans="1:5" ht="12">
      <c r="A8" t="s">
        <v>2</v>
      </c>
      <c r="B8">
        <v>50</v>
      </c>
      <c r="C8" s="4"/>
      <c r="D8" s="4"/>
      <c r="E8" s="4"/>
    </row>
    <row r="9" spans="3:5" ht="12">
      <c r="C9" s="4"/>
      <c r="D9" s="4"/>
      <c r="E9" s="4"/>
    </row>
    <row r="10" spans="1:5" ht="12">
      <c r="A10" t="s">
        <v>10</v>
      </c>
      <c r="B10">
        <v>1</v>
      </c>
      <c r="C10" s="4"/>
      <c r="D10" s="4"/>
      <c r="E10" s="4"/>
    </row>
    <row r="11" spans="1:5" ht="12">
      <c r="A11" t="s">
        <v>11</v>
      </c>
      <c r="B11">
        <v>1</v>
      </c>
      <c r="C11" s="4"/>
      <c r="D11" s="4"/>
      <c r="E11" s="4"/>
    </row>
    <row r="12" spans="3:5" ht="12">
      <c r="C12" s="4"/>
      <c r="D12" s="4"/>
      <c r="E12" s="4"/>
    </row>
    <row r="13" spans="1:18" ht="12">
      <c r="A13" t="s">
        <v>12</v>
      </c>
      <c r="C13" s="4"/>
      <c r="D13" s="4"/>
      <c r="E13" s="4"/>
      <c r="I13" t="s">
        <v>46</v>
      </c>
      <c r="J13" t="s">
        <v>45</v>
      </c>
      <c r="K13" t="s">
        <v>47</v>
      </c>
      <c r="L13" t="s">
        <v>72</v>
      </c>
      <c r="M13" t="s">
        <v>70</v>
      </c>
      <c r="N13" t="s">
        <v>71</v>
      </c>
      <c r="O13" t="s">
        <v>73</v>
      </c>
      <c r="P13" t="s">
        <v>74</v>
      </c>
      <c r="Q13" t="s">
        <v>75</v>
      </c>
      <c r="R13" t="s">
        <v>76</v>
      </c>
    </row>
    <row r="14" spans="2:11" ht="12">
      <c r="B14" s="9">
        <v>1</v>
      </c>
      <c r="C14" s="11"/>
      <c r="D14" s="8"/>
      <c r="E14" s="11"/>
      <c r="H14">
        <f>H15-1</f>
        <v>-4</v>
      </c>
      <c r="I14">
        <f>$I$18+H14/4*($I$18-1)</f>
        <v>1</v>
      </c>
      <c r="J14">
        <f aca="true" t="shared" si="0" ref="J14:J46">$B$4*I14^(-$B$4-1)</f>
        <v>3</v>
      </c>
      <c r="K14">
        <f aca="true" t="shared" si="1" ref="K14:K46">1/($B$2*I14)</f>
        <v>2</v>
      </c>
    </row>
    <row r="15" spans="8:11" ht="12">
      <c r="H15">
        <f>H16-1</f>
        <v>-3</v>
      </c>
      <c r="I15">
        <f>$I$18+H15/4*($I$18-1)</f>
        <v>1.1303507949099014</v>
      </c>
      <c r="J15">
        <f t="shared" si="0"/>
        <v>1.8376731860613296</v>
      </c>
      <c r="K15">
        <f t="shared" si="1"/>
        <v>1.7693622272008196</v>
      </c>
    </row>
    <row r="16" spans="1:11" ht="12">
      <c r="A16" t="s">
        <v>69</v>
      </c>
      <c r="B16">
        <f>$B5^(1-$B4/$E1)+$B3^(-$B4)*$B6^(1-$B4/$E1)</f>
        <v>0.33347942232239747</v>
      </c>
      <c r="H16">
        <f>H17-1</f>
        <v>-2</v>
      </c>
      <c r="I16">
        <f>$I$18+H16/4*($I$18-1)</f>
        <v>1.260701589819803</v>
      </c>
      <c r="J16">
        <f t="shared" si="0"/>
        <v>1.1876050965949587</v>
      </c>
      <c r="K16">
        <f t="shared" si="1"/>
        <v>1.5864182421518702</v>
      </c>
    </row>
    <row r="17" spans="1:11" ht="12">
      <c r="A17" t="s">
        <v>59</v>
      </c>
      <c r="B17">
        <f>($B4*(1-$B2)-$B2)*$B1*B8*$B5^(-$B4/$E1)/(($B4-$B1*$B2)*$B7*B16)</f>
        <v>0.2839664559734652</v>
      </c>
      <c r="H17">
        <f>H18-1</f>
        <v>-1</v>
      </c>
      <c r="I17">
        <f>$I$18+H17/4*($I$18-1)</f>
        <v>1.3910523847297047</v>
      </c>
      <c r="J17">
        <f t="shared" si="0"/>
        <v>0.8012117584010265</v>
      </c>
      <c r="K17">
        <f t="shared" si="1"/>
        <v>1.437760376212302</v>
      </c>
    </row>
    <row r="18" spans="1:16" ht="12">
      <c r="A18" t="s">
        <v>60</v>
      </c>
      <c r="B18">
        <f>$B7*B17</f>
        <v>3.4075974716815827</v>
      </c>
      <c r="H18">
        <v>0</v>
      </c>
      <c r="I18">
        <f>B19</f>
        <v>1.5214031796396061</v>
      </c>
      <c r="J18">
        <f t="shared" si="0"/>
        <v>0.5599432019868631</v>
      </c>
      <c r="K18">
        <f t="shared" si="1"/>
        <v>1.3145759301448057</v>
      </c>
      <c r="L18">
        <f aca="true" t="shared" si="2" ref="L18:L49">$B$1*($B$8+$B$21)/(K18^(1/(1-$B$2))*$B$22)</f>
        <v>3.0428063592792114</v>
      </c>
      <c r="P18">
        <f aca="true" t="shared" si="3" ref="P18:P50">K18*L18</f>
        <v>3.999999999999999</v>
      </c>
    </row>
    <row r="19" spans="1:22" ht="12">
      <c r="A19" t="s">
        <v>61</v>
      </c>
      <c r="B19">
        <f>B17^(-1/$B$4)</f>
        <v>1.5214031796396061</v>
      </c>
      <c r="H19">
        <f>H18+1</f>
        <v>1</v>
      </c>
      <c r="I19">
        <f aca="true" t="shared" si="4" ref="I19:I25">$I$18+H19/4*($I$18-1)</f>
        <v>1.6517539745495076</v>
      </c>
      <c r="J19">
        <f t="shared" si="0"/>
        <v>0.403032262626395</v>
      </c>
      <c r="K19">
        <f t="shared" si="1"/>
        <v>1.2108340774814672</v>
      </c>
      <c r="L19">
        <f t="shared" si="2"/>
        <v>3.5865459320078186</v>
      </c>
      <c r="P19">
        <f t="shared" si="3"/>
        <v>4.342712034927596</v>
      </c>
      <c r="T19">
        <f>$I$18</f>
        <v>1.5214031796396061</v>
      </c>
      <c r="U19">
        <v>0</v>
      </c>
      <c r="V19">
        <v>0</v>
      </c>
    </row>
    <row r="20" spans="1:22" ht="12">
      <c r="A20" t="s">
        <v>62</v>
      </c>
      <c r="B20">
        <f>$B3*($B6/$B5)^(1/$E1)*B19</f>
        <v>2.51031524640535</v>
      </c>
      <c r="H20">
        <f aca="true" t="shared" si="5" ref="H20:H25">H19+1</f>
        <v>2</v>
      </c>
      <c r="I20">
        <f t="shared" si="4"/>
        <v>1.7821047694594092</v>
      </c>
      <c r="J20">
        <f t="shared" si="0"/>
        <v>0.29743243371259726</v>
      </c>
      <c r="K20">
        <f t="shared" si="1"/>
        <v>1.122268473927427</v>
      </c>
      <c r="L20">
        <f t="shared" si="2"/>
        <v>4.174958290914427</v>
      </c>
      <c r="P20">
        <f t="shared" si="3"/>
        <v>4.685424069855192</v>
      </c>
      <c r="T20">
        <f>$I$18</f>
        <v>1.5214031796396061</v>
      </c>
      <c r="U20">
        <f>B4/4</f>
        <v>0.75</v>
      </c>
      <c r="V20">
        <v>10</v>
      </c>
    </row>
    <row r="21" spans="1:22" ht="12">
      <c r="A21" t="s">
        <v>13</v>
      </c>
      <c r="B21">
        <f>$B2*$B1*$B8/($B4-$B2*$B1)</f>
        <v>4.545454545454546</v>
      </c>
      <c r="H21">
        <f t="shared" si="5"/>
        <v>3</v>
      </c>
      <c r="I21">
        <f t="shared" si="4"/>
        <v>1.9124555643693109</v>
      </c>
      <c r="J21">
        <f t="shared" si="0"/>
        <v>0.22426207802292186</v>
      </c>
      <c r="K21">
        <f t="shared" si="1"/>
        <v>1.0457759318761268</v>
      </c>
      <c r="L21">
        <f t="shared" si="2"/>
        <v>4.808043435999039</v>
      </c>
      <c r="P21">
        <f t="shared" si="3"/>
        <v>5.02813610478279</v>
      </c>
      <c r="T21">
        <f>$I$18</f>
        <v>1.5214031796396061</v>
      </c>
      <c r="U21">
        <f>B4/2</f>
        <v>1.5</v>
      </c>
      <c r="V21">
        <v>20</v>
      </c>
    </row>
    <row r="22" spans="1:22" ht="12">
      <c r="A22" t="s">
        <v>41</v>
      </c>
      <c r="B22">
        <f>$B7*$B2^$E1*(1-$B2)*$B4*(B19^($E1-$B4)+$B3^(-$E1)*B20^($E1-$B4))/($B4*(1-$B2)-$B2)</f>
        <v>5.186601748771386</v>
      </c>
      <c r="H22">
        <f t="shared" si="5"/>
        <v>4</v>
      </c>
      <c r="I22">
        <f t="shared" si="4"/>
        <v>2.0428063592792123</v>
      </c>
      <c r="J22">
        <f t="shared" si="0"/>
        <v>0.17227110924357436</v>
      </c>
      <c r="K22">
        <f t="shared" si="1"/>
        <v>0.9790453172006396</v>
      </c>
      <c r="L22">
        <f t="shared" si="2"/>
        <v>5.485801367261653</v>
      </c>
      <c r="P22">
        <f t="shared" si="3"/>
        <v>5.370848139710387</v>
      </c>
      <c r="T22">
        <f>$I$18</f>
        <v>1.5214031796396061</v>
      </c>
      <c r="U22">
        <f>3*B4/4</f>
        <v>2.25</v>
      </c>
      <c r="V22">
        <v>30</v>
      </c>
    </row>
    <row r="23" spans="1:22" ht="12">
      <c r="A23" t="s">
        <v>29</v>
      </c>
      <c r="B23">
        <f>B22^(-1/$E1)</f>
        <v>0.19280446975457144</v>
      </c>
      <c r="H23">
        <f t="shared" si="5"/>
        <v>5</v>
      </c>
      <c r="I23">
        <f t="shared" si="4"/>
        <v>2.1731571541891137</v>
      </c>
      <c r="J23">
        <f t="shared" si="0"/>
        <v>0.134510664761505</v>
      </c>
      <c r="K23">
        <f t="shared" si="1"/>
        <v>0.9203200036153275</v>
      </c>
      <c r="L23">
        <f t="shared" si="2"/>
        <v>6.208232084702269</v>
      </c>
      <c r="P23">
        <f t="shared" si="3"/>
        <v>5.713560174637984</v>
      </c>
      <c r="T23">
        <f>$I$18</f>
        <v>1.5214031796396061</v>
      </c>
      <c r="U23">
        <f>B4</f>
        <v>3</v>
      </c>
      <c r="V23">
        <v>40</v>
      </c>
    </row>
    <row r="24" spans="1:16" ht="12">
      <c r="A24" t="s">
        <v>19</v>
      </c>
      <c r="B24">
        <f>(1-$B1)*($B8+B21)</f>
        <v>27.272727272727273</v>
      </c>
      <c r="H24">
        <f t="shared" si="5"/>
        <v>6</v>
      </c>
      <c r="I24">
        <f t="shared" si="4"/>
        <v>2.303507949099015</v>
      </c>
      <c r="J24">
        <f t="shared" si="0"/>
        <v>0.10655219325197327</v>
      </c>
      <c r="K24">
        <f t="shared" si="1"/>
        <v>0.8682409803631336</v>
      </c>
      <c r="L24">
        <f t="shared" si="2"/>
        <v>6.9753355883208865</v>
      </c>
      <c r="P24">
        <f t="shared" si="3"/>
        <v>6.056272209565582</v>
      </c>
    </row>
    <row r="25" spans="1:21" ht="12">
      <c r="A25" t="s">
        <v>42</v>
      </c>
      <c r="B25">
        <f>1/$B2</f>
        <v>2</v>
      </c>
      <c r="H25">
        <f t="shared" si="5"/>
        <v>7</v>
      </c>
      <c r="I25">
        <f t="shared" si="4"/>
        <v>2.433858744008917</v>
      </c>
      <c r="J25">
        <f t="shared" si="0"/>
        <v>0.0854948152843479</v>
      </c>
      <c r="K25">
        <f t="shared" si="1"/>
        <v>0.8217403762330557</v>
      </c>
      <c r="L25">
        <f t="shared" si="2"/>
        <v>7.787111878117509</v>
      </c>
      <c r="P25">
        <f t="shared" si="3"/>
        <v>6.398984244493179</v>
      </c>
      <c r="T25">
        <f>B20</f>
        <v>2.51031524640535</v>
      </c>
      <c r="U25">
        <v>0</v>
      </c>
    </row>
    <row r="26" spans="1:21" ht="12">
      <c r="A26" t="s">
        <v>43</v>
      </c>
      <c r="B26">
        <f>$B1*($B8+B21)/(B25^(1/(1-$B2))*B22)</f>
        <v>1.3145759301448052</v>
      </c>
      <c r="I26">
        <f>B20</f>
        <v>2.51031524640535</v>
      </c>
      <c r="J26">
        <f t="shared" si="0"/>
        <v>0.07554543035994647</v>
      </c>
      <c r="K26">
        <f t="shared" si="1"/>
        <v>0.7967126849362458</v>
      </c>
      <c r="L26">
        <f t="shared" si="2"/>
        <v>8.284040313137654</v>
      </c>
      <c r="M26">
        <f>$B$3*K26</f>
        <v>0.8763839534298704</v>
      </c>
      <c r="N26">
        <f>$B$3*$B$1*($B$8+$B$21)/(M26^(1/(1-$B$2))*$B$22)</f>
        <v>7.530945739216049</v>
      </c>
      <c r="O26">
        <f aca="true" t="shared" si="6" ref="O26:O82">L26+N26</f>
        <v>15.814986052353703</v>
      </c>
      <c r="P26">
        <f t="shared" si="3"/>
        <v>6.599999999999999</v>
      </c>
      <c r="Q26">
        <f aca="true" t="shared" si="7" ref="Q26:Q82">$K26*N26</f>
        <v>5.999999999999999</v>
      </c>
      <c r="R26">
        <f aca="true" t="shared" si="8" ref="R26:R81">$K26*O26</f>
        <v>12.599999999999998</v>
      </c>
      <c r="T26">
        <f>T25</f>
        <v>2.51031524640535</v>
      </c>
      <c r="U26">
        <f>B$4/4</f>
        <v>0.75</v>
      </c>
    </row>
    <row r="27" spans="1:21" ht="12">
      <c r="A27" t="s">
        <v>44</v>
      </c>
      <c r="B27">
        <f>B25*B26-B26-$B5</f>
        <v>-0.6854240698551948</v>
      </c>
      <c r="H27">
        <f>H25+1</f>
        <v>8</v>
      </c>
      <c r="I27">
        <f aca="true" t="shared" si="9" ref="I27:I58">$I$18+H27/4*($I$18-1)</f>
        <v>2.5642095389188184</v>
      </c>
      <c r="J27">
        <f t="shared" si="0"/>
        <v>0.06939164914738162</v>
      </c>
      <c r="K27">
        <f t="shared" si="1"/>
        <v>0.7799674596184859</v>
      </c>
      <c r="L27">
        <f t="shared" si="2"/>
        <v>8.643560954092132</v>
      </c>
      <c r="M27">
        <f>$B$3*K27</f>
        <v>0.8579642055803346</v>
      </c>
      <c r="N27">
        <f aca="true" t="shared" si="10" ref="N27:N90">$B$3*$B$1*($B$8+$B$21)/(M27^(1/(1-$B$2))*$B$22)</f>
        <v>7.857782685538301</v>
      </c>
      <c r="O27">
        <f t="shared" si="6"/>
        <v>16.501343639630434</v>
      </c>
      <c r="P27">
        <f t="shared" si="3"/>
        <v>6.741696279420776</v>
      </c>
      <c r="Q27">
        <f t="shared" si="7"/>
        <v>6.1288147994734326</v>
      </c>
      <c r="R27">
        <f t="shared" si="8"/>
        <v>12.87051107889421</v>
      </c>
      <c r="T27">
        <f>T26</f>
        <v>2.51031524640535</v>
      </c>
      <c r="U27">
        <f>B$4/2</f>
        <v>1.5</v>
      </c>
    </row>
    <row r="28" spans="1:21" ht="12">
      <c r="A28" t="s">
        <v>63</v>
      </c>
      <c r="B28">
        <f>1/($B2*B19)</f>
        <v>1.3145759301448057</v>
      </c>
      <c r="H28">
        <f aca="true" t="shared" si="11" ref="H28:H51">H27+1</f>
        <v>9</v>
      </c>
      <c r="I28">
        <f t="shared" si="9"/>
        <v>2.69456033382872</v>
      </c>
      <c r="J28">
        <f t="shared" si="0"/>
        <v>0.05690751289233387</v>
      </c>
      <c r="K28">
        <f t="shared" si="1"/>
        <v>0.7422361172956873</v>
      </c>
      <c r="L28">
        <f t="shared" si="2"/>
        <v>9.544682816244755</v>
      </c>
      <c r="M28">
        <f aca="true" t="shared" si="12" ref="M28:M91">$B$3*K28</f>
        <v>0.8164597290252561</v>
      </c>
      <c r="N28">
        <f t="shared" si="10"/>
        <v>8.67698437840432</v>
      </c>
      <c r="O28">
        <f t="shared" si="6"/>
        <v>18.221667194649076</v>
      </c>
      <c r="P28">
        <f t="shared" si="3"/>
        <v>7.084408314348373</v>
      </c>
      <c r="Q28">
        <f t="shared" si="7"/>
        <v>6.440371194862156</v>
      </c>
      <c r="R28">
        <f t="shared" si="8"/>
        <v>13.524779509210529</v>
      </c>
      <c r="T28">
        <f>T27</f>
        <v>2.51031524640535</v>
      </c>
      <c r="U28">
        <f>3*B$4/4</f>
        <v>2.25</v>
      </c>
    </row>
    <row r="29" spans="1:21" ht="12">
      <c r="A29" t="s">
        <v>64</v>
      </c>
      <c r="B29">
        <f>$B1*($B8+B21)/(B28^(1/(1-$B2))*B22)</f>
        <v>3.0428063592792114</v>
      </c>
      <c r="H29">
        <f t="shared" si="11"/>
        <v>10</v>
      </c>
      <c r="I29">
        <f t="shared" si="9"/>
        <v>2.8249111287386217</v>
      </c>
      <c r="J29">
        <f t="shared" si="0"/>
        <v>0.047108805962169285</v>
      </c>
      <c r="K29">
        <f t="shared" si="1"/>
        <v>0.707986874225328</v>
      </c>
      <c r="L29">
        <f t="shared" si="2"/>
        <v>10.490477464575386</v>
      </c>
      <c r="M29">
        <f t="shared" si="12"/>
        <v>0.7787855616478608</v>
      </c>
      <c r="N29">
        <f t="shared" si="10"/>
        <v>9.536797695068532</v>
      </c>
      <c r="O29">
        <f t="shared" si="6"/>
        <v>20.02727515964392</v>
      </c>
      <c r="P29">
        <f t="shared" si="3"/>
        <v>7.427120349275972</v>
      </c>
      <c r="Q29">
        <f t="shared" si="7"/>
        <v>6.751927590250883</v>
      </c>
      <c r="R29">
        <f t="shared" si="8"/>
        <v>14.179047939526857</v>
      </c>
      <c r="T29">
        <f>T28</f>
        <v>2.51031524640535</v>
      </c>
      <c r="U29">
        <f>B$4</f>
        <v>3</v>
      </c>
    </row>
    <row r="30" spans="1:21" ht="12">
      <c r="A30" t="s">
        <v>65</v>
      </c>
      <c r="B30">
        <f>B28*B29-B29/B19-$B5</f>
        <v>0</v>
      </c>
      <c r="H30">
        <f t="shared" si="11"/>
        <v>11</v>
      </c>
      <c r="I30">
        <f t="shared" si="9"/>
        <v>2.955261923648523</v>
      </c>
      <c r="J30">
        <f t="shared" si="0"/>
        <v>0.039331213101763976</v>
      </c>
      <c r="K30">
        <f t="shared" si="1"/>
        <v>0.6767589647454427</v>
      </c>
      <c r="L30">
        <f t="shared" si="2"/>
        <v>11.480944899084012</v>
      </c>
      <c r="M30">
        <f t="shared" si="12"/>
        <v>0.744434861219987</v>
      </c>
      <c r="N30">
        <f t="shared" si="10"/>
        <v>10.43722263553092</v>
      </c>
      <c r="O30">
        <f t="shared" si="6"/>
        <v>21.91816753461493</v>
      </c>
      <c r="P30">
        <f t="shared" si="3"/>
        <v>7.769832384203567</v>
      </c>
      <c r="Q30">
        <f t="shared" si="7"/>
        <v>7.063483985639607</v>
      </c>
      <c r="R30">
        <f t="shared" si="8"/>
        <v>14.833316369843173</v>
      </c>
      <c r="T30">
        <f>T29</f>
        <v>2.51031524640535</v>
      </c>
      <c r="U30">
        <f>B8/4</f>
        <v>12.5</v>
      </c>
    </row>
    <row r="31" spans="1:18" ht="12">
      <c r="A31" t="s">
        <v>67</v>
      </c>
      <c r="B31">
        <f>$B3/($B2*B20)</f>
        <v>0.8763839534298704</v>
      </c>
      <c r="H31">
        <f t="shared" si="11"/>
        <v>12</v>
      </c>
      <c r="I31">
        <f t="shared" si="9"/>
        <v>3.0856127185584246</v>
      </c>
      <c r="J31">
        <f t="shared" si="0"/>
        <v>0.03309448222731411</v>
      </c>
      <c r="K31">
        <f t="shared" si="1"/>
        <v>0.6481694828294541</v>
      </c>
      <c r="L31">
        <f t="shared" si="2"/>
        <v>12.516085119770645</v>
      </c>
      <c r="M31">
        <f t="shared" si="12"/>
        <v>0.7129864311123996</v>
      </c>
      <c r="N31">
        <f t="shared" si="10"/>
        <v>11.378259199791495</v>
      </c>
      <c r="O31">
        <f t="shared" si="6"/>
        <v>23.89434431956214</v>
      </c>
      <c r="P31">
        <f t="shared" si="3"/>
        <v>8.112544419131165</v>
      </c>
      <c r="Q31">
        <f t="shared" si="7"/>
        <v>7.375040381028332</v>
      </c>
      <c r="R31">
        <f t="shared" si="8"/>
        <v>15.487584800159496</v>
      </c>
    </row>
    <row r="32" spans="1:18" ht="12">
      <c r="A32" t="s">
        <v>66</v>
      </c>
      <c r="B32">
        <f>$B1*($B8+B21)/(B31^(1/(1-$B2))*B22)</f>
        <v>6.846314308378226</v>
      </c>
      <c r="H32">
        <f t="shared" si="11"/>
        <v>13</v>
      </c>
      <c r="I32">
        <f t="shared" si="9"/>
        <v>3.215963513468326</v>
      </c>
      <c r="J32">
        <f t="shared" si="0"/>
        <v>0.028046379313346387</v>
      </c>
      <c r="K32">
        <f t="shared" si="1"/>
        <v>0.62189760288762</v>
      </c>
      <c r="L32">
        <f t="shared" si="2"/>
        <v>13.595898126635277</v>
      </c>
      <c r="M32">
        <f t="shared" si="12"/>
        <v>0.684087363176382</v>
      </c>
      <c r="N32">
        <f t="shared" si="10"/>
        <v>12.359907387850253</v>
      </c>
      <c r="O32">
        <f t="shared" si="6"/>
        <v>25.95580551448553</v>
      </c>
      <c r="P32">
        <f t="shared" si="3"/>
        <v>8.45525645405876</v>
      </c>
      <c r="Q32">
        <f t="shared" si="7"/>
        <v>7.686596776417057</v>
      </c>
      <c r="R32">
        <f t="shared" si="8"/>
        <v>16.141853230475817</v>
      </c>
    </row>
    <row r="33" spans="1:18" ht="12">
      <c r="A33" t="s">
        <v>68</v>
      </c>
      <c r="B33">
        <f>B31*B32-$B3*B32/B20-$B6</f>
        <v>0</v>
      </c>
      <c r="H33">
        <f t="shared" si="11"/>
        <v>14</v>
      </c>
      <c r="I33">
        <f t="shared" si="9"/>
        <v>3.3463143083782274</v>
      </c>
      <c r="J33">
        <f t="shared" si="0"/>
        <v>0.023925131479385006</v>
      </c>
      <c r="K33">
        <f t="shared" si="1"/>
        <v>0.5976724885025188</v>
      </c>
      <c r="L33">
        <f t="shared" si="2"/>
        <v>14.720383919677909</v>
      </c>
      <c r="M33">
        <f t="shared" si="12"/>
        <v>0.6574397373527707</v>
      </c>
      <c r="N33">
        <f t="shared" si="10"/>
        <v>13.382167199707188</v>
      </c>
      <c r="O33">
        <f t="shared" si="6"/>
        <v>28.102551119385097</v>
      </c>
      <c r="P33">
        <f t="shared" si="3"/>
        <v>8.797968488986356</v>
      </c>
      <c r="Q33">
        <f t="shared" si="7"/>
        <v>7.998153171805778</v>
      </c>
      <c r="R33">
        <f t="shared" si="8"/>
        <v>16.796121660792135</v>
      </c>
    </row>
    <row r="34" spans="8:18" ht="12">
      <c r="H34">
        <f t="shared" si="11"/>
        <v>15</v>
      </c>
      <c r="I34">
        <f t="shared" si="9"/>
        <v>3.4766651032881293</v>
      </c>
      <c r="J34">
        <f t="shared" si="0"/>
        <v>0.020533823328386658</v>
      </c>
      <c r="K34">
        <f t="shared" si="1"/>
        <v>0.5752639211951873</v>
      </c>
      <c r="L34">
        <f t="shared" si="2"/>
        <v>15.88954249889855</v>
      </c>
      <c r="M34">
        <f t="shared" si="12"/>
        <v>0.6327903133147061</v>
      </c>
      <c r="N34">
        <f t="shared" si="10"/>
        <v>14.445038635362316</v>
      </c>
      <c r="O34">
        <f t="shared" si="6"/>
        <v>30.334581134260866</v>
      </c>
      <c r="P34">
        <f t="shared" si="3"/>
        <v>9.140680523913955</v>
      </c>
      <c r="Q34">
        <f t="shared" si="7"/>
        <v>8.309709567194503</v>
      </c>
      <c r="R34">
        <f t="shared" si="8"/>
        <v>17.45039009110846</v>
      </c>
    </row>
    <row r="35" spans="8:18" ht="12">
      <c r="H35">
        <f t="shared" si="11"/>
        <v>16</v>
      </c>
      <c r="I35">
        <f t="shared" si="9"/>
        <v>3.6070158981980307</v>
      </c>
      <c r="J35">
        <f t="shared" si="0"/>
        <v>0.0177226650127199</v>
      </c>
      <c r="K35">
        <f t="shared" si="1"/>
        <v>0.5544749611442376</v>
      </c>
      <c r="L35">
        <f t="shared" si="2"/>
        <v>17.10337386429719</v>
      </c>
      <c r="M35">
        <f t="shared" si="12"/>
        <v>0.6099224572586613</v>
      </c>
      <c r="N35">
        <f t="shared" si="10"/>
        <v>15.548521694815628</v>
      </c>
      <c r="O35">
        <f t="shared" si="6"/>
        <v>32.651895559112816</v>
      </c>
      <c r="P35">
        <f t="shared" si="3"/>
        <v>9.483392558841553</v>
      </c>
      <c r="Q35">
        <f t="shared" si="7"/>
        <v>8.62126596258323</v>
      </c>
      <c r="R35">
        <f t="shared" si="8"/>
        <v>18.10465852142478</v>
      </c>
    </row>
    <row r="36" spans="8:18" ht="12">
      <c r="H36">
        <f t="shared" si="11"/>
        <v>17</v>
      </c>
      <c r="I36">
        <f t="shared" si="9"/>
        <v>3.737366693107932</v>
      </c>
      <c r="J36">
        <f t="shared" si="0"/>
        <v>0.015376532521354484</v>
      </c>
      <c r="K36">
        <f t="shared" si="1"/>
        <v>0.535136143768872</v>
      </c>
      <c r="L36">
        <f t="shared" si="2"/>
        <v>18.361878015873835</v>
      </c>
      <c r="M36">
        <f t="shared" si="12"/>
        <v>0.5886497581457593</v>
      </c>
      <c r="N36">
        <f t="shared" si="10"/>
        <v>16.69261637806712</v>
      </c>
      <c r="O36">
        <f t="shared" si="6"/>
        <v>35.054494393940956</v>
      </c>
      <c r="P36">
        <f t="shared" si="3"/>
        <v>9.82610459376915</v>
      </c>
      <c r="Q36">
        <f t="shared" si="7"/>
        <v>8.932822357971954</v>
      </c>
      <c r="R36">
        <f t="shared" si="8"/>
        <v>18.758926951741103</v>
      </c>
    </row>
    <row r="37" spans="8:18" ht="12">
      <c r="H37">
        <f t="shared" si="11"/>
        <v>18</v>
      </c>
      <c r="I37">
        <f t="shared" si="9"/>
        <v>3.8677174880178335</v>
      </c>
      <c r="J37">
        <f t="shared" si="0"/>
        <v>0.013406094553551413</v>
      </c>
      <c r="K37">
        <f t="shared" si="1"/>
        <v>0.5171008498412794</v>
      </c>
      <c r="L37">
        <f t="shared" si="2"/>
        <v>19.66505495362848</v>
      </c>
      <c r="M37">
        <f t="shared" si="12"/>
        <v>0.5688109348254073</v>
      </c>
      <c r="N37">
        <f t="shared" si="10"/>
        <v>17.8773226851168</v>
      </c>
      <c r="O37">
        <f t="shared" si="6"/>
        <v>37.54237763874528</v>
      </c>
      <c r="P37">
        <f t="shared" si="3"/>
        <v>10.168816628696748</v>
      </c>
      <c r="Q37">
        <f t="shared" si="7"/>
        <v>9.244378753360678</v>
      </c>
      <c r="R37">
        <f t="shared" si="8"/>
        <v>19.413195382057427</v>
      </c>
    </row>
    <row r="38" spans="8:18" ht="12">
      <c r="H38">
        <f t="shared" si="11"/>
        <v>19</v>
      </c>
      <c r="I38">
        <f t="shared" si="9"/>
        <v>3.9980682829277354</v>
      </c>
      <c r="J38">
        <f t="shared" si="0"/>
        <v>0.011741414666408568</v>
      </c>
      <c r="K38">
        <f t="shared" si="1"/>
        <v>0.5002415813007138</v>
      </c>
      <c r="L38">
        <f t="shared" si="2"/>
        <v>21.012904677561128</v>
      </c>
      <c r="M38">
        <f t="shared" si="12"/>
        <v>0.5502657394307853</v>
      </c>
      <c r="N38">
        <f t="shared" si="10"/>
        <v>19.10264061596466</v>
      </c>
      <c r="O38">
        <f t="shared" si="6"/>
        <v>40.115545293525784</v>
      </c>
      <c r="P38">
        <f t="shared" si="3"/>
        <v>10.511528663624345</v>
      </c>
      <c r="Q38">
        <f t="shared" si="7"/>
        <v>9.555935148749404</v>
      </c>
      <c r="R38">
        <f t="shared" si="8"/>
        <v>20.067463812373745</v>
      </c>
    </row>
    <row r="39" spans="8:18" ht="12">
      <c r="H39">
        <f t="shared" si="11"/>
        <v>20</v>
      </c>
      <c r="I39">
        <f t="shared" si="9"/>
        <v>4.128419077837637</v>
      </c>
      <c r="J39">
        <f t="shared" si="0"/>
        <v>0.010327284695350136</v>
      </c>
      <c r="K39">
        <f t="shared" si="1"/>
        <v>0.4844469425927443</v>
      </c>
      <c r="L39">
        <f t="shared" si="2"/>
        <v>22.40542718767178</v>
      </c>
      <c r="M39">
        <f t="shared" si="12"/>
        <v>0.5328916368520188</v>
      </c>
      <c r="N39">
        <f t="shared" si="10"/>
        <v>20.368570170610706</v>
      </c>
      <c r="O39">
        <f t="shared" si="6"/>
        <v>42.773997358282486</v>
      </c>
      <c r="P39">
        <f t="shared" si="3"/>
        <v>10.854240698551942</v>
      </c>
      <c r="Q39">
        <f t="shared" si="7"/>
        <v>9.867491544138128</v>
      </c>
      <c r="R39">
        <f t="shared" si="8"/>
        <v>20.72173224269007</v>
      </c>
    </row>
    <row r="40" spans="8:18" ht="12">
      <c r="H40">
        <f t="shared" si="11"/>
        <v>21</v>
      </c>
      <c r="I40">
        <f t="shared" si="9"/>
        <v>4.258769872747538</v>
      </c>
      <c r="J40">
        <f t="shared" si="0"/>
        <v>0.009119784207863954</v>
      </c>
      <c r="K40">
        <f t="shared" si="1"/>
        <v>0.4696191763725668</v>
      </c>
      <c r="L40">
        <f t="shared" si="2"/>
        <v>23.842622483960426</v>
      </c>
      <c r="M40">
        <f t="shared" si="12"/>
        <v>0.5165810940098235</v>
      </c>
      <c r="N40">
        <f t="shared" si="10"/>
        <v>21.67511134905493</v>
      </c>
      <c r="O40">
        <f t="shared" si="6"/>
        <v>45.517733833015356</v>
      </c>
      <c r="P40">
        <f t="shared" si="3"/>
        <v>11.196952733479538</v>
      </c>
      <c r="Q40">
        <f t="shared" si="7"/>
        <v>10.179047939526852</v>
      </c>
      <c r="R40">
        <f t="shared" si="8"/>
        <v>21.376000673006388</v>
      </c>
    </row>
    <row r="41" spans="8:18" ht="12">
      <c r="H41">
        <f t="shared" si="11"/>
        <v>22</v>
      </c>
      <c r="I41">
        <f t="shared" si="9"/>
        <v>4.389120667657441</v>
      </c>
      <c r="J41">
        <f t="shared" si="0"/>
        <v>0.008083718309793816</v>
      </c>
      <c r="K41">
        <f t="shared" si="1"/>
        <v>0.45567213832547443</v>
      </c>
      <c r="L41">
        <f t="shared" si="2"/>
        <v>25.324490566427095</v>
      </c>
      <c r="M41">
        <f t="shared" si="12"/>
        <v>0.501239352158022</v>
      </c>
      <c r="N41">
        <f t="shared" si="10"/>
        <v>23.022264151297346</v>
      </c>
      <c r="O41">
        <f t="shared" si="6"/>
        <v>48.34675471772444</v>
      </c>
      <c r="P41">
        <f t="shared" si="3"/>
        <v>11.539664768407139</v>
      </c>
      <c r="Q41">
        <f t="shared" si="7"/>
        <v>10.490604334915576</v>
      </c>
      <c r="R41">
        <f t="shared" si="8"/>
        <v>22.030269103322713</v>
      </c>
    </row>
    <row r="42" spans="8:18" ht="12">
      <c r="H42">
        <f t="shared" si="11"/>
        <v>23</v>
      </c>
      <c r="I42">
        <f t="shared" si="9"/>
        <v>4.519471462567342</v>
      </c>
      <c r="J42">
        <f t="shared" si="0"/>
        <v>0.007190691568397744</v>
      </c>
      <c r="K42">
        <f t="shared" si="1"/>
        <v>0.44252962244923105</v>
      </c>
      <c r="L42">
        <f t="shared" si="2"/>
        <v>26.85103143507175</v>
      </c>
      <c r="M42">
        <f t="shared" si="12"/>
        <v>0.4867825846941542</v>
      </c>
      <c r="N42">
        <f t="shared" si="10"/>
        <v>24.41002857733795</v>
      </c>
      <c r="O42">
        <f t="shared" si="6"/>
        <v>51.2610600124097</v>
      </c>
      <c r="P42">
        <f t="shared" si="3"/>
        <v>11.882376803334736</v>
      </c>
      <c r="Q42">
        <f t="shared" si="7"/>
        <v>10.802160730304303</v>
      </c>
      <c r="R42">
        <f t="shared" si="8"/>
        <v>22.68453753363904</v>
      </c>
    </row>
    <row r="43" spans="8:18" ht="12">
      <c r="H43">
        <f t="shared" si="11"/>
        <v>24</v>
      </c>
      <c r="I43">
        <f t="shared" si="9"/>
        <v>4.649822257477243</v>
      </c>
      <c r="J43">
        <f t="shared" si="0"/>
        <v>0.006417647316725668</v>
      </c>
      <c r="K43">
        <f t="shared" si="1"/>
        <v>0.430123968025629</v>
      </c>
      <c r="L43">
        <f t="shared" si="2"/>
        <v>28.4222450898944</v>
      </c>
      <c r="M43">
        <f t="shared" si="12"/>
        <v>0.47313636482819194</v>
      </c>
      <c r="N43">
        <f t="shared" si="10"/>
        <v>25.83840462717673</v>
      </c>
      <c r="O43">
        <f t="shared" si="6"/>
        <v>54.26064971707113</v>
      </c>
      <c r="P43">
        <f t="shared" si="3"/>
        <v>12.22508883826233</v>
      </c>
      <c r="Q43">
        <f t="shared" si="7"/>
        <v>11.113717125693029</v>
      </c>
      <c r="R43">
        <f t="shared" si="8"/>
        <v>23.33880596395536</v>
      </c>
    </row>
    <row r="44" spans="8:18" ht="12">
      <c r="H44">
        <f t="shared" si="11"/>
        <v>25</v>
      </c>
      <c r="I44">
        <f t="shared" si="9"/>
        <v>4.780173052387145</v>
      </c>
      <c r="J44">
        <f t="shared" si="0"/>
        <v>0.005745750686399441</v>
      </c>
      <c r="K44">
        <f t="shared" si="1"/>
        <v>0.41839489451145095</v>
      </c>
      <c r="L44">
        <f t="shared" si="2"/>
        <v>30.03813153089506</v>
      </c>
      <c r="M44">
        <f t="shared" si="12"/>
        <v>0.4602343839625961</v>
      </c>
      <c r="N44">
        <f t="shared" si="10"/>
        <v>27.30739230081369</v>
      </c>
      <c r="O44">
        <f t="shared" si="6"/>
        <v>57.345523831708746</v>
      </c>
      <c r="P44">
        <f t="shared" si="3"/>
        <v>12.567800873189928</v>
      </c>
      <c r="Q44">
        <f t="shared" si="7"/>
        <v>11.42527352108175</v>
      </c>
      <c r="R44">
        <f t="shared" si="8"/>
        <v>23.993074394271677</v>
      </c>
    </row>
    <row r="45" spans="8:18" ht="12">
      <c r="H45">
        <f t="shared" si="11"/>
        <v>26</v>
      </c>
      <c r="I45">
        <f t="shared" si="9"/>
        <v>4.910523847297046</v>
      </c>
      <c r="J45">
        <f t="shared" si="0"/>
        <v>0.00515952780000751</v>
      </c>
      <c r="K45">
        <f t="shared" si="1"/>
        <v>0.40728852199768506</v>
      </c>
      <c r="L45">
        <f t="shared" si="2"/>
        <v>31.69869075807372</v>
      </c>
      <c r="M45">
        <f t="shared" si="12"/>
        <v>0.4480173741974536</v>
      </c>
      <c r="N45">
        <f t="shared" si="10"/>
        <v>28.816991598248837</v>
      </c>
      <c r="O45">
        <f t="shared" si="6"/>
        <v>60.51568235632256</v>
      </c>
      <c r="P45">
        <f t="shared" si="3"/>
        <v>12.910512908117525</v>
      </c>
      <c r="Q45">
        <f t="shared" si="7"/>
        <v>11.736829916470477</v>
      </c>
      <c r="R45">
        <f t="shared" si="8"/>
        <v>24.647342824588</v>
      </c>
    </row>
    <row r="46" spans="8:18" ht="12">
      <c r="H46">
        <f t="shared" si="11"/>
        <v>27</v>
      </c>
      <c r="I46">
        <f t="shared" si="9"/>
        <v>5.040874642206948</v>
      </c>
      <c r="J46">
        <f t="shared" si="0"/>
        <v>0.004646197481091625</v>
      </c>
      <c r="K46">
        <f t="shared" si="1"/>
        <v>0.39675654364703244</v>
      </c>
      <c r="L46">
        <f t="shared" si="2"/>
        <v>33.40392277143039</v>
      </c>
      <c r="M46">
        <f t="shared" si="12"/>
        <v>0.4364321980117357</v>
      </c>
      <c r="N46">
        <f t="shared" si="10"/>
        <v>30.36720251948217</v>
      </c>
      <c r="O46">
        <f t="shared" si="6"/>
        <v>63.77112529091256</v>
      </c>
      <c r="P46">
        <f t="shared" si="3"/>
        <v>13.253224943045122</v>
      </c>
      <c r="Q46">
        <f t="shared" si="7"/>
        <v>12.0483863118592</v>
      </c>
      <c r="R46">
        <f t="shared" si="8"/>
        <v>25.301611254904323</v>
      </c>
    </row>
    <row r="47" spans="8:18" ht="12">
      <c r="H47">
        <f t="shared" si="11"/>
        <v>28</v>
      </c>
      <c r="I47">
        <f t="shared" si="9"/>
        <v>5.171225437116849</v>
      </c>
      <c r="J47">
        <f aca="true" t="shared" si="13" ref="J47:J78">$B$4*I47^(-$B$4-1)</f>
        <v>0.004195148808406972</v>
      </c>
      <c r="K47">
        <f aca="true" t="shared" si="14" ref="K47:K78">1/($B$2*I47)</f>
        <v>0.38675552329334817</v>
      </c>
      <c r="L47">
        <f t="shared" si="2"/>
        <v>35.15382757096505</v>
      </c>
      <c r="M47">
        <f t="shared" si="12"/>
        <v>0.425431075622683</v>
      </c>
      <c r="N47">
        <f t="shared" si="10"/>
        <v>31.95802506451368</v>
      </c>
      <c r="O47">
        <f t="shared" si="6"/>
        <v>67.11185263547873</v>
      </c>
      <c r="P47">
        <f t="shared" si="3"/>
        <v>13.595936977972718</v>
      </c>
      <c r="Q47">
        <f t="shared" si="7"/>
        <v>12.359942707247926</v>
      </c>
      <c r="R47">
        <f t="shared" si="8"/>
        <v>25.95587968522064</v>
      </c>
    </row>
    <row r="48" spans="8:18" ht="12">
      <c r="H48">
        <f t="shared" si="11"/>
        <v>29</v>
      </c>
      <c r="I48">
        <f t="shared" si="9"/>
        <v>5.3015762320267505</v>
      </c>
      <c r="J48">
        <f t="shared" si="13"/>
        <v>0.003797529991689295</v>
      </c>
      <c r="K48">
        <f t="shared" si="14"/>
        <v>0.377246296661364</v>
      </c>
      <c r="L48">
        <f t="shared" si="2"/>
        <v>36.94840515667772</v>
      </c>
      <c r="M48">
        <f t="shared" si="12"/>
        <v>0.41497092632750043</v>
      </c>
      <c r="N48">
        <f t="shared" si="10"/>
        <v>33.58945923334338</v>
      </c>
      <c r="O48">
        <f t="shared" si="6"/>
        <v>70.5378643900211</v>
      </c>
      <c r="P48">
        <f t="shared" si="3"/>
        <v>13.938649012900315</v>
      </c>
      <c r="Q48">
        <f t="shared" si="7"/>
        <v>12.67149910263665</v>
      </c>
      <c r="R48">
        <f t="shared" si="8"/>
        <v>26.610148115536962</v>
      </c>
    </row>
    <row r="49" spans="8:18" ht="12">
      <c r="H49">
        <f t="shared" si="11"/>
        <v>30</v>
      </c>
      <c r="I49">
        <f t="shared" si="9"/>
        <v>5.431927026936652</v>
      </c>
      <c r="J49">
        <f t="shared" si="13"/>
        <v>0.0034459228262026373</v>
      </c>
      <c r="K49">
        <f t="shared" si="14"/>
        <v>0.36819345880055104</v>
      </c>
      <c r="L49">
        <f t="shared" si="2"/>
        <v>38.78765552856839</v>
      </c>
      <c r="M49">
        <f t="shared" si="12"/>
        <v>0.4050128046806062</v>
      </c>
      <c r="N49">
        <f t="shared" si="10"/>
        <v>35.26150502597126</v>
      </c>
      <c r="O49">
        <f t="shared" si="6"/>
        <v>74.04916055453965</v>
      </c>
      <c r="P49">
        <f t="shared" si="3"/>
        <v>14.281361047827913</v>
      </c>
      <c r="Q49">
        <f t="shared" si="7"/>
        <v>12.983055498025372</v>
      </c>
      <c r="R49">
        <f t="shared" si="8"/>
        <v>27.264416545853287</v>
      </c>
    </row>
    <row r="50" spans="8:18" ht="12">
      <c r="H50">
        <f t="shared" si="11"/>
        <v>31</v>
      </c>
      <c r="I50">
        <f t="shared" si="9"/>
        <v>5.562277821846553</v>
      </c>
      <c r="J50">
        <f t="shared" si="13"/>
        <v>0.00313408338273869</v>
      </c>
      <c r="K50">
        <f t="shared" si="14"/>
        <v>0.35956492359025033</v>
      </c>
      <c r="L50">
        <f aca="true" t="shared" si="15" ref="L50:L81">$B$1*($B$8+$B$21)/(K50^(1/(1-$B$2))*$B$22)</f>
        <v>40.67157868663706</v>
      </c>
      <c r="M50">
        <f t="shared" si="12"/>
        <v>0.39552141594927537</v>
      </c>
      <c r="N50">
        <f t="shared" si="10"/>
        <v>36.97416244239733</v>
      </c>
      <c r="O50">
        <f t="shared" si="6"/>
        <v>77.64574112903439</v>
      </c>
      <c r="P50">
        <f t="shared" si="3"/>
        <v>14.624073082755508</v>
      </c>
      <c r="Q50">
        <f t="shared" si="7"/>
        <v>13.2946118934141</v>
      </c>
      <c r="R50">
        <f t="shared" si="8"/>
        <v>27.918684976169608</v>
      </c>
    </row>
    <row r="51" spans="8:18" ht="12">
      <c r="H51">
        <f t="shared" si="11"/>
        <v>32</v>
      </c>
      <c r="I51">
        <f t="shared" si="9"/>
        <v>5.692628616756455</v>
      </c>
      <c r="J51">
        <f t="shared" si="13"/>
        <v>0.0028567342922443846</v>
      </c>
      <c r="K51">
        <f t="shared" si="14"/>
        <v>0.3513315437639703</v>
      </c>
      <c r="L51">
        <f t="shared" si="15"/>
        <v>42.600174630883735</v>
      </c>
      <c r="M51">
        <f t="shared" si="12"/>
        <v>0.3864646981403674</v>
      </c>
      <c r="N51">
        <f t="shared" si="10"/>
        <v>38.72743148262157</v>
      </c>
      <c r="O51">
        <f t="shared" si="6"/>
        <v>81.32760611350531</v>
      </c>
      <c r="P51">
        <f aca="true" t="shared" si="16" ref="P51:P82">K51*L51</f>
        <v>14.966785117683106</v>
      </c>
      <c r="Q51">
        <f t="shared" si="7"/>
        <v>13.60616828880282</v>
      </c>
      <c r="R51">
        <f t="shared" si="8"/>
        <v>28.57295340648593</v>
      </c>
    </row>
    <row r="52" spans="8:18" ht="12">
      <c r="H52">
        <f aca="true" t="shared" si="17" ref="H52:H83">H51+1</f>
        <v>33</v>
      </c>
      <c r="I52">
        <f t="shared" si="9"/>
        <v>5.822979411666356</v>
      </c>
      <c r="J52">
        <f t="shared" si="13"/>
        <v>0.002609397466725797</v>
      </c>
      <c r="K52">
        <f t="shared" si="14"/>
        <v>0.34346678196955227</v>
      </c>
      <c r="L52">
        <f t="shared" si="15"/>
        <v>44.57344336130841</v>
      </c>
      <c r="M52">
        <f t="shared" si="12"/>
        <v>0.3778134601665075</v>
      </c>
      <c r="N52">
        <f t="shared" si="10"/>
        <v>40.52131214664401</v>
      </c>
      <c r="O52">
        <f t="shared" si="6"/>
        <v>85.09475550795241</v>
      </c>
      <c r="P52">
        <f t="shared" si="16"/>
        <v>15.309497152610701</v>
      </c>
      <c r="Q52">
        <f t="shared" si="7"/>
        <v>13.917724684191548</v>
      </c>
      <c r="R52">
        <f t="shared" si="8"/>
        <v>29.227221836802247</v>
      </c>
    </row>
    <row r="53" spans="8:18" ht="12">
      <c r="H53">
        <f t="shared" si="17"/>
        <v>34</v>
      </c>
      <c r="I53">
        <f t="shared" si="9"/>
        <v>5.953330206576258</v>
      </c>
      <c r="J53">
        <f t="shared" si="13"/>
        <v>0.00238825869612717</v>
      </c>
      <c r="K53">
        <f t="shared" si="14"/>
        <v>0.33594642504303385</v>
      </c>
      <c r="L53">
        <f t="shared" si="15"/>
        <v>46.591384877911096</v>
      </c>
      <c r="M53">
        <f t="shared" si="12"/>
        <v>0.3695410675473373</v>
      </c>
      <c r="N53">
        <f t="shared" si="10"/>
        <v>42.35580443446462</v>
      </c>
      <c r="O53">
        <f t="shared" si="6"/>
        <v>88.94718931237571</v>
      </c>
      <c r="P53">
        <f t="shared" si="16"/>
        <v>15.6522091875383</v>
      </c>
      <c r="Q53">
        <f t="shared" si="7"/>
        <v>14.22928107958027</v>
      </c>
      <c r="R53">
        <f t="shared" si="8"/>
        <v>29.88149026711857</v>
      </c>
    </row>
    <row r="54" spans="8:18" ht="12">
      <c r="H54">
        <f t="shared" si="17"/>
        <v>35</v>
      </c>
      <c r="I54">
        <f t="shared" si="9"/>
        <v>6.083681001486159</v>
      </c>
      <c r="J54">
        <f t="shared" si="13"/>
        <v>0.002190057512773442</v>
      </c>
      <c r="K54">
        <f t="shared" si="14"/>
        <v>0.3287483350148418</v>
      </c>
      <c r="L54">
        <f t="shared" si="15"/>
        <v>48.65399918069177</v>
      </c>
      <c r="M54">
        <f t="shared" si="12"/>
        <v>0.36162316851632603</v>
      </c>
      <c r="N54">
        <f t="shared" si="10"/>
        <v>44.23090834608342</v>
      </c>
      <c r="O54">
        <f t="shared" si="6"/>
        <v>92.88490752677518</v>
      </c>
      <c r="P54">
        <f t="shared" si="16"/>
        <v>15.994921222465896</v>
      </c>
      <c r="Q54">
        <f t="shared" si="7"/>
        <v>14.540837474968994</v>
      </c>
      <c r="R54">
        <f t="shared" si="8"/>
        <v>30.535758697434886</v>
      </c>
    </row>
    <row r="55" spans="8:18" ht="12">
      <c r="H55">
        <f t="shared" si="17"/>
        <v>36</v>
      </c>
      <c r="I55">
        <f t="shared" si="9"/>
        <v>6.2140317963960605</v>
      </c>
      <c r="J55">
        <f t="shared" si="13"/>
        <v>0.0020119971912397347</v>
      </c>
      <c r="K55">
        <f t="shared" si="14"/>
        <v>0.32185223145461467</v>
      </c>
      <c r="L55">
        <f t="shared" si="15"/>
        <v>50.76128626965047</v>
      </c>
      <c r="M55">
        <f t="shared" si="12"/>
        <v>0.3540374546000762</v>
      </c>
      <c r="N55">
        <f t="shared" si="10"/>
        <v>46.14662388150041</v>
      </c>
      <c r="O55">
        <f t="shared" si="6"/>
        <v>96.90791015115087</v>
      </c>
      <c r="P55">
        <f t="shared" si="16"/>
        <v>16.337633257393495</v>
      </c>
      <c r="Q55">
        <f t="shared" si="7"/>
        <v>14.85239387035772</v>
      </c>
      <c r="R55">
        <f t="shared" si="8"/>
        <v>31.190027127751215</v>
      </c>
    </row>
    <row r="56" spans="8:18" ht="12">
      <c r="H56">
        <f t="shared" si="17"/>
        <v>37</v>
      </c>
      <c r="I56">
        <f t="shared" si="9"/>
        <v>6.344382591305964</v>
      </c>
      <c r="J56">
        <f t="shared" si="13"/>
        <v>0.0018516708752110407</v>
      </c>
      <c r="K56">
        <f t="shared" si="14"/>
        <v>0.3152395006475025</v>
      </c>
      <c r="L56">
        <f t="shared" si="15"/>
        <v>52.91324614478717</v>
      </c>
      <c r="M56">
        <f t="shared" si="12"/>
        <v>0.3467634507122528</v>
      </c>
      <c r="N56">
        <f t="shared" si="10"/>
        <v>48.1029510407156</v>
      </c>
      <c r="O56">
        <f t="shared" si="6"/>
        <v>101.01619718550278</v>
      </c>
      <c r="P56">
        <f t="shared" si="16"/>
        <v>16.680345292321096</v>
      </c>
      <c r="Q56">
        <f t="shared" si="7"/>
        <v>15.163950265746447</v>
      </c>
      <c r="R56">
        <f t="shared" si="8"/>
        <v>31.844295558067543</v>
      </c>
    </row>
    <row r="57" spans="8:18" ht="12">
      <c r="H57">
        <f t="shared" si="17"/>
        <v>38</v>
      </c>
      <c r="I57">
        <f t="shared" si="9"/>
        <v>6.474733386215865</v>
      </c>
      <c r="J57">
        <f t="shared" si="13"/>
        <v>0.0017070006834531094</v>
      </c>
      <c r="K57">
        <f t="shared" si="14"/>
        <v>0.30889302782070116</v>
      </c>
      <c r="L57">
        <f t="shared" si="15"/>
        <v>55.10987880610187</v>
      </c>
      <c r="M57">
        <f t="shared" si="12"/>
        <v>0.3397823306027713</v>
      </c>
      <c r="N57">
        <f t="shared" si="10"/>
        <v>50.099889823728965</v>
      </c>
      <c r="O57">
        <f t="shared" si="6"/>
        <v>105.20976862983083</v>
      </c>
      <c r="P57">
        <f t="shared" si="16"/>
        <v>17.023057327248694</v>
      </c>
      <c r="Q57">
        <f t="shared" si="7"/>
        <v>15.475506661135174</v>
      </c>
      <c r="R57">
        <f t="shared" si="8"/>
        <v>32.498563988383864</v>
      </c>
    </row>
    <row r="58" spans="8:18" ht="12">
      <c r="H58">
        <f t="shared" si="17"/>
        <v>39</v>
      </c>
      <c r="I58">
        <f t="shared" si="9"/>
        <v>6.605084181125767</v>
      </c>
      <c r="J58">
        <f t="shared" si="13"/>
        <v>0.0015761873099038684</v>
      </c>
      <c r="K58">
        <f t="shared" si="14"/>
        <v>0.3027970492359601</v>
      </c>
      <c r="L58">
        <f t="shared" si="15"/>
        <v>57.35118425359454</v>
      </c>
      <c r="M58">
        <f t="shared" si="12"/>
        <v>0.3330767541595562</v>
      </c>
      <c r="N58">
        <f t="shared" si="10"/>
        <v>52.13744023054048</v>
      </c>
      <c r="O58">
        <f t="shared" si="6"/>
        <v>109.48862448413502</v>
      </c>
      <c r="P58">
        <f t="shared" si="16"/>
        <v>17.365769362176287</v>
      </c>
      <c r="Q58">
        <f t="shared" si="7"/>
        <v>15.787063056523893</v>
      </c>
      <c r="R58">
        <f t="shared" si="8"/>
        <v>33.15283241870018</v>
      </c>
    </row>
    <row r="59" spans="8:18" ht="12">
      <c r="H59">
        <f t="shared" si="17"/>
        <v>40</v>
      </c>
      <c r="I59">
        <f aca="true" t="shared" si="18" ref="I59:I90">$I$18+H59/4*($I$18-1)</f>
        <v>6.735434976035668</v>
      </c>
      <c r="J59">
        <f t="shared" si="13"/>
        <v>0.0014576681463737357</v>
      </c>
      <c r="K59">
        <f t="shared" si="14"/>
        <v>0.29693702145680234</v>
      </c>
      <c r="L59">
        <f t="shared" si="15"/>
        <v>59.637162487265236</v>
      </c>
      <c r="M59">
        <f t="shared" si="12"/>
        <v>0.3266307236024826</v>
      </c>
      <c r="N59">
        <f t="shared" si="10"/>
        <v>54.21560226115022</v>
      </c>
      <c r="O59">
        <f t="shared" si="6"/>
        <v>113.85276474841545</v>
      </c>
      <c r="P59">
        <f t="shared" si="16"/>
        <v>17.708481397103885</v>
      </c>
      <c r="Q59">
        <f t="shared" si="7"/>
        <v>16.098619451912622</v>
      </c>
      <c r="R59">
        <f t="shared" si="8"/>
        <v>33.80710084901651</v>
      </c>
    </row>
    <row r="60" spans="8:18" ht="12">
      <c r="H60">
        <f t="shared" si="17"/>
        <v>41</v>
      </c>
      <c r="I60">
        <f t="shared" si="18"/>
        <v>6.865785770945569</v>
      </c>
      <c r="J60">
        <f t="shared" si="13"/>
        <v>0.001350082356219065</v>
      </c>
      <c r="K60">
        <f t="shared" si="14"/>
        <v>0.2912995055079553</v>
      </c>
      <c r="L60">
        <f t="shared" si="15"/>
        <v>61.96781350711393</v>
      </c>
      <c r="M60">
        <f t="shared" si="12"/>
        <v>0.32042945605875084</v>
      </c>
      <c r="N60">
        <f t="shared" si="10"/>
        <v>56.33437591555812</v>
      </c>
      <c r="O60">
        <f t="shared" si="6"/>
        <v>118.30218942267206</v>
      </c>
      <c r="P60">
        <f t="shared" si="16"/>
        <v>18.051193432031482</v>
      </c>
      <c r="Q60">
        <f t="shared" si="7"/>
        <v>16.410175847301346</v>
      </c>
      <c r="R60">
        <f t="shared" si="8"/>
        <v>34.46136927933283</v>
      </c>
    </row>
    <row r="61" spans="8:18" ht="12">
      <c r="H61">
        <f t="shared" si="17"/>
        <v>42</v>
      </c>
      <c r="I61">
        <f t="shared" si="18"/>
        <v>6.996136565855471</v>
      </c>
      <c r="J61">
        <f t="shared" si="13"/>
        <v>0.0012522416403590404</v>
      </c>
      <c r="K61">
        <f t="shared" si="14"/>
        <v>0.2858720639847094</v>
      </c>
      <c r="L61">
        <f t="shared" si="15"/>
        <v>64.34313731314062</v>
      </c>
      <c r="M61">
        <f t="shared" si="12"/>
        <v>0.31445927038318033</v>
      </c>
      <c r="N61">
        <f t="shared" si="10"/>
        <v>58.4937611937642</v>
      </c>
      <c r="O61">
        <f t="shared" si="6"/>
        <v>122.83689850690482</v>
      </c>
      <c r="P61">
        <f t="shared" si="16"/>
        <v>18.393905466959076</v>
      </c>
      <c r="Q61">
        <f t="shared" si="7"/>
        <v>16.72173224269007</v>
      </c>
      <c r="R61">
        <f t="shared" si="8"/>
        <v>35.11563770964914</v>
      </c>
    </row>
    <row r="62" spans="8:18" ht="12">
      <c r="H62">
        <f t="shared" si="17"/>
        <v>43</v>
      </c>
      <c r="I62">
        <f t="shared" si="18"/>
        <v>7.126487360765372</v>
      </c>
      <c r="J62">
        <f t="shared" si="13"/>
        <v>0.0011631056832217693</v>
      </c>
      <c r="K62">
        <f t="shared" si="14"/>
        <v>0.2806431694541311</v>
      </c>
      <c r="L62">
        <f t="shared" si="15"/>
        <v>66.76313390534534</v>
      </c>
      <c r="M62">
        <f t="shared" si="12"/>
        <v>0.3087074863995442</v>
      </c>
      <c r="N62">
        <f t="shared" si="10"/>
        <v>60.6937580957685</v>
      </c>
      <c r="O62">
        <f t="shared" si="6"/>
        <v>127.45689200111384</v>
      </c>
      <c r="P62">
        <f t="shared" si="16"/>
        <v>18.736617501886677</v>
      </c>
      <c r="Q62">
        <f t="shared" si="7"/>
        <v>17.0332886380788</v>
      </c>
      <c r="R62">
        <f t="shared" si="8"/>
        <v>35.76990613996548</v>
      </c>
    </row>
    <row r="63" spans="8:18" ht="12">
      <c r="H63">
        <f t="shared" si="17"/>
        <v>44</v>
      </c>
      <c r="I63">
        <f t="shared" si="18"/>
        <v>7.256838155675274</v>
      </c>
      <c r="J63">
        <f t="shared" si="13"/>
        <v>0.0010817614607990203</v>
      </c>
      <c r="K63">
        <f t="shared" si="14"/>
        <v>0.27560212272832385</v>
      </c>
      <c r="L63">
        <f t="shared" si="15"/>
        <v>69.22780328372802</v>
      </c>
      <c r="M63">
        <f t="shared" si="12"/>
        <v>0.30316233500115625</v>
      </c>
      <c r="N63">
        <f t="shared" si="10"/>
        <v>62.93436662157092</v>
      </c>
      <c r="O63">
        <f t="shared" si="6"/>
        <v>132.16216990529895</v>
      </c>
      <c r="P63">
        <f t="shared" si="16"/>
        <v>19.07932953681427</v>
      </c>
      <c r="Q63">
        <f t="shared" si="7"/>
        <v>17.344845033467518</v>
      </c>
      <c r="R63">
        <f t="shared" si="8"/>
        <v>36.42417457028179</v>
      </c>
    </row>
    <row r="64" spans="8:18" ht="12">
      <c r="H64">
        <f t="shared" si="17"/>
        <v>45</v>
      </c>
      <c r="I64">
        <f t="shared" si="18"/>
        <v>7.387188950585175</v>
      </c>
      <c r="J64">
        <f t="shared" si="13"/>
        <v>0.0010074057474838383</v>
      </c>
      <c r="K64">
        <f t="shared" si="14"/>
        <v>0.27073897979035316</v>
      </c>
      <c r="L64">
        <f t="shared" si="15"/>
        <v>71.73714544828874</v>
      </c>
      <c r="M64">
        <f t="shared" si="12"/>
        <v>0.29781287776938853</v>
      </c>
      <c r="N64">
        <f t="shared" si="10"/>
        <v>65.21558677117157</v>
      </c>
      <c r="O64">
        <f t="shared" si="6"/>
        <v>136.9527322194603</v>
      </c>
      <c r="P64">
        <f t="shared" si="16"/>
        <v>19.42204157174187</v>
      </c>
      <c r="Q64">
        <f t="shared" si="7"/>
        <v>17.656401428856242</v>
      </c>
      <c r="R64">
        <f t="shared" si="8"/>
        <v>37.078443000598114</v>
      </c>
    </row>
    <row r="65" spans="8:18" ht="12">
      <c r="H65">
        <f t="shared" si="17"/>
        <v>46</v>
      </c>
      <c r="I65">
        <f t="shared" si="18"/>
        <v>7.5175397454950765</v>
      </c>
      <c r="J65">
        <f t="shared" si="13"/>
        <v>0.0009393302815608915</v>
      </c>
      <c r="K65">
        <f t="shared" si="14"/>
        <v>0.2660444863226044</v>
      </c>
      <c r="L65">
        <f t="shared" si="15"/>
        <v>74.29116039902743</v>
      </c>
      <c r="M65">
        <f t="shared" si="12"/>
        <v>0.2926489349548649</v>
      </c>
      <c r="N65">
        <f t="shared" si="10"/>
        <v>67.5374185445704</v>
      </c>
      <c r="O65">
        <f t="shared" si="6"/>
        <v>141.82857894359785</v>
      </c>
      <c r="P65">
        <f t="shared" si="16"/>
        <v>19.764753606669466</v>
      </c>
      <c r="Q65">
        <f t="shared" si="7"/>
        <v>17.96795782424497</v>
      </c>
      <c r="R65">
        <f t="shared" si="8"/>
        <v>37.732711430914435</v>
      </c>
    </row>
    <row r="66" spans="8:18" ht="12">
      <c r="H66">
        <f t="shared" si="17"/>
        <v>47</v>
      </c>
      <c r="I66">
        <f t="shared" si="18"/>
        <v>7.647890540404978</v>
      </c>
      <c r="J66">
        <f t="shared" si="13"/>
        <v>0.0008769091478707258</v>
      </c>
      <c r="K66">
        <f t="shared" si="14"/>
        <v>0.26151001893053955</v>
      </c>
      <c r="L66">
        <f t="shared" si="15"/>
        <v>76.88984813594413</v>
      </c>
      <c r="M66">
        <f t="shared" si="12"/>
        <v>0.2876610208235935</v>
      </c>
      <c r="N66">
        <f t="shared" si="10"/>
        <v>69.8998619417674</v>
      </c>
      <c r="O66">
        <f t="shared" si="6"/>
        <v>146.78971007771153</v>
      </c>
      <c r="P66">
        <f t="shared" si="16"/>
        <v>20.107465641597063</v>
      </c>
      <c r="Q66">
        <f t="shared" si="7"/>
        <v>18.279514219633693</v>
      </c>
      <c r="R66">
        <f t="shared" si="8"/>
        <v>38.386979861230756</v>
      </c>
    </row>
    <row r="67" spans="8:18" ht="12">
      <c r="H67">
        <f t="shared" si="17"/>
        <v>48</v>
      </c>
      <c r="I67">
        <f t="shared" si="18"/>
        <v>7.778241335314879</v>
      </c>
      <c r="J67">
        <f t="shared" si="13"/>
        <v>0.0008195880154867026</v>
      </c>
      <c r="K67">
        <f t="shared" si="14"/>
        <v>0.25712753227642504</v>
      </c>
      <c r="L67">
        <f t="shared" si="15"/>
        <v>79.53320865903885</v>
      </c>
      <c r="M67">
        <f t="shared" si="12"/>
        <v>0.2828402855040676</v>
      </c>
      <c r="N67">
        <f t="shared" si="10"/>
        <v>72.30291696276258</v>
      </c>
      <c r="O67">
        <f t="shared" si="6"/>
        <v>151.83612562180144</v>
      </c>
      <c r="P67">
        <f t="shared" si="16"/>
        <v>20.45017767652466</v>
      </c>
      <c r="Q67">
        <f t="shared" si="7"/>
        <v>18.591070615022414</v>
      </c>
      <c r="R67">
        <f t="shared" si="8"/>
        <v>39.04124829154708</v>
      </c>
    </row>
    <row r="68" spans="8:18" ht="12">
      <c r="H68">
        <f t="shared" si="17"/>
        <v>49</v>
      </c>
      <c r="I68">
        <f t="shared" si="18"/>
        <v>7.908592130224781</v>
      </c>
      <c r="J68">
        <f t="shared" si="13"/>
        <v>0.0007668749322658423</v>
      </c>
      <c r="K68">
        <f t="shared" si="14"/>
        <v>0.2528895114411666</v>
      </c>
      <c r="L68">
        <f t="shared" si="15"/>
        <v>82.22124196831157</v>
      </c>
      <c r="M68">
        <f t="shared" si="12"/>
        <v>0.2781784625852833</v>
      </c>
      <c r="N68">
        <f t="shared" si="10"/>
        <v>74.74658360755598</v>
      </c>
      <c r="O68">
        <f t="shared" si="6"/>
        <v>156.96782557586755</v>
      </c>
      <c r="P68">
        <f t="shared" si="16"/>
        <v>20.792889711452258</v>
      </c>
      <c r="Q68">
        <f t="shared" si="7"/>
        <v>18.902627010411145</v>
      </c>
      <c r="R68">
        <f t="shared" si="8"/>
        <v>39.695516721863406</v>
      </c>
    </row>
    <row r="69" spans="8:18" ht="12">
      <c r="H69">
        <f t="shared" si="17"/>
        <v>50</v>
      </c>
      <c r="I69">
        <f t="shared" si="18"/>
        <v>8.038942925134682</v>
      </c>
      <c r="J69">
        <f t="shared" si="13"/>
        <v>0.000718332430006574</v>
      </c>
      <c r="K69">
        <f t="shared" si="14"/>
        <v>0.24878892892083726</v>
      </c>
      <c r="L69">
        <f t="shared" si="15"/>
        <v>84.95394806376228</v>
      </c>
      <c r="M69">
        <f t="shared" si="12"/>
        <v>0.273667821812921</v>
      </c>
      <c r="N69">
        <f t="shared" si="10"/>
        <v>77.23086187614753</v>
      </c>
      <c r="O69">
        <f t="shared" si="6"/>
        <v>162.18480993990983</v>
      </c>
      <c r="P69">
        <f t="shared" si="16"/>
        <v>21.135601746379855</v>
      </c>
      <c r="Q69">
        <f t="shared" si="7"/>
        <v>19.21418340579987</v>
      </c>
      <c r="R69">
        <f t="shared" si="8"/>
        <v>40.34978515217973</v>
      </c>
    </row>
    <row r="70" spans="8:18" ht="12">
      <c r="H70">
        <f t="shared" si="17"/>
        <v>51</v>
      </c>
      <c r="I70">
        <f t="shared" si="18"/>
        <v>8.169293720044584</v>
      </c>
      <c r="J70">
        <f t="shared" si="13"/>
        <v>0.0006735707361266798</v>
      </c>
      <c r="K70">
        <f t="shared" si="14"/>
        <v>0.24481920574023444</v>
      </c>
      <c r="L70">
        <f t="shared" si="15"/>
        <v>87.73132694539098</v>
      </c>
      <c r="M70">
        <f t="shared" si="12"/>
        <v>0.2693011263142579</v>
      </c>
      <c r="N70">
        <f t="shared" si="10"/>
        <v>79.75575176853727</v>
      </c>
      <c r="O70">
        <f t="shared" si="6"/>
        <v>167.48707871392824</v>
      </c>
      <c r="P70">
        <f t="shared" si="16"/>
        <v>21.478313781307445</v>
      </c>
      <c r="Q70">
        <f t="shared" si="7"/>
        <v>19.525739801188593</v>
      </c>
      <c r="R70">
        <f t="shared" si="8"/>
        <v>41.00405358249604</v>
      </c>
    </row>
    <row r="71" spans="8:18" ht="12">
      <c r="H71">
        <f t="shared" si="17"/>
        <v>52</v>
      </c>
      <c r="I71">
        <f t="shared" si="18"/>
        <v>8.299644514954485</v>
      </c>
      <c r="J71">
        <f t="shared" si="13"/>
        <v>0.0006322419221949358</v>
      </c>
      <c r="K71">
        <f t="shared" si="14"/>
        <v>0.24097417623084402</v>
      </c>
      <c r="L71">
        <f t="shared" si="15"/>
        <v>90.55337861319772</v>
      </c>
      <c r="M71">
        <f t="shared" si="12"/>
        <v>0.2650715938539284</v>
      </c>
      <c r="N71">
        <f t="shared" si="10"/>
        <v>82.3212532847252</v>
      </c>
      <c r="O71">
        <f t="shared" si="6"/>
        <v>172.87463189792294</v>
      </c>
      <c r="P71">
        <f t="shared" si="16"/>
        <v>21.82102581623505</v>
      </c>
      <c r="Q71">
        <f t="shared" si="7"/>
        <v>19.837296196577316</v>
      </c>
      <c r="R71">
        <f t="shared" si="8"/>
        <v>41.65832201281237</v>
      </c>
    </row>
    <row r="72" spans="8:18" ht="12">
      <c r="H72">
        <f t="shared" si="17"/>
        <v>53</v>
      </c>
      <c r="I72">
        <f t="shared" si="18"/>
        <v>8.429995309864388</v>
      </c>
      <c r="J72">
        <f t="shared" si="13"/>
        <v>0.0005940348478332732</v>
      </c>
      <c r="K72">
        <f t="shared" si="14"/>
        <v>0.23724805607657848</v>
      </c>
      <c r="L72">
        <f t="shared" si="15"/>
        <v>93.42010306718248</v>
      </c>
      <c r="M72">
        <f t="shared" si="12"/>
        <v>0.26097286168423633</v>
      </c>
      <c r="N72">
        <f t="shared" si="10"/>
        <v>84.92736642471134</v>
      </c>
      <c r="O72">
        <f t="shared" si="6"/>
        <v>178.34746949189383</v>
      </c>
      <c r="P72">
        <f t="shared" si="16"/>
        <v>22.16373785116265</v>
      </c>
      <c r="Q72">
        <f t="shared" si="7"/>
        <v>20.148852591966044</v>
      </c>
      <c r="R72">
        <f t="shared" si="8"/>
        <v>42.3125904431287</v>
      </c>
    </row>
    <row r="73" spans="8:18" ht="12">
      <c r="H73">
        <f t="shared" si="17"/>
        <v>54</v>
      </c>
      <c r="I73">
        <f t="shared" si="18"/>
        <v>8.56034610477429</v>
      </c>
      <c r="J73">
        <f t="shared" si="13"/>
        <v>0.0005586707816587306</v>
      </c>
      <c r="K73">
        <f t="shared" si="14"/>
        <v>0.2336354132789744</v>
      </c>
      <c r="L73">
        <f t="shared" si="15"/>
        <v>96.3315003073452</v>
      </c>
      <c r="M73">
        <f t="shared" si="12"/>
        <v>0.2569989546068719</v>
      </c>
      <c r="N73">
        <f t="shared" si="10"/>
        <v>87.57409118849563</v>
      </c>
      <c r="O73">
        <f t="shared" si="6"/>
        <v>183.90559149584084</v>
      </c>
      <c r="P73">
        <f t="shared" si="16"/>
        <v>22.506449886090245</v>
      </c>
      <c r="Q73">
        <f t="shared" si="7"/>
        <v>20.460408987354768</v>
      </c>
      <c r="R73">
        <f t="shared" si="8"/>
        <v>42.96685887344502</v>
      </c>
    </row>
    <row r="74" spans="8:18" ht="12">
      <c r="H74">
        <f t="shared" si="17"/>
        <v>55</v>
      </c>
      <c r="I74">
        <f t="shared" si="18"/>
        <v>8.690696899684191</v>
      </c>
      <c r="J74">
        <f t="shared" si="13"/>
        <v>0.0005258996000145991</v>
      </c>
      <c r="K74">
        <f t="shared" si="14"/>
        <v>0.2301311417353282</v>
      </c>
      <c r="L74">
        <f t="shared" si="15"/>
        <v>99.28757033368592</v>
      </c>
      <c r="M74">
        <f t="shared" si="12"/>
        <v>0.253144255908861</v>
      </c>
      <c r="N74">
        <f t="shared" si="10"/>
        <v>90.26142757607812</v>
      </c>
      <c r="O74">
        <f t="shared" si="6"/>
        <v>189.54899790976404</v>
      </c>
      <c r="P74">
        <f t="shared" si="16"/>
        <v>22.849161921017842</v>
      </c>
      <c r="Q74">
        <f t="shared" si="7"/>
        <v>20.771965382743495</v>
      </c>
      <c r="R74">
        <f t="shared" si="8"/>
        <v>43.621127303761334</v>
      </c>
    </row>
    <row r="75" spans="8:18" ht="12">
      <c r="H75">
        <f t="shared" si="17"/>
        <v>56</v>
      </c>
      <c r="I75">
        <f t="shared" si="18"/>
        <v>8.821047694594093</v>
      </c>
      <c r="J75">
        <f t="shared" si="13"/>
        <v>0.0004954964800127177</v>
      </c>
      <c r="K75">
        <f t="shared" si="14"/>
        <v>0.2267304371594866</v>
      </c>
      <c r="L75">
        <f t="shared" si="15"/>
        <v>102.28831314620464</v>
      </c>
      <c r="M75">
        <f t="shared" si="12"/>
        <v>0.2494034808754353</v>
      </c>
      <c r="N75">
        <f t="shared" si="10"/>
        <v>92.98937558745877</v>
      </c>
      <c r="O75">
        <f t="shared" si="6"/>
        <v>195.2776887336634</v>
      </c>
      <c r="P75">
        <f t="shared" si="16"/>
        <v>23.19187395594544</v>
      </c>
      <c r="Q75">
        <f t="shared" si="7"/>
        <v>21.083521778132216</v>
      </c>
      <c r="R75">
        <f t="shared" si="8"/>
        <v>44.275395734077655</v>
      </c>
    </row>
    <row r="76" spans="8:18" ht="12">
      <c r="H76">
        <f t="shared" si="17"/>
        <v>57</v>
      </c>
      <c r="I76">
        <f t="shared" si="18"/>
        <v>8.951398489503994</v>
      </c>
      <c r="J76">
        <f t="shared" si="13"/>
        <v>0.000467259016486104</v>
      </c>
      <c r="K76">
        <f t="shared" si="14"/>
        <v>0.22342877510649423</v>
      </c>
      <c r="L76">
        <f t="shared" si="15"/>
        <v>105.33372874490138</v>
      </c>
      <c r="M76">
        <f t="shared" si="12"/>
        <v>0.24577165261714368</v>
      </c>
      <c r="N76">
        <f t="shared" si="10"/>
        <v>95.75793522263761</v>
      </c>
      <c r="O76">
        <f t="shared" si="6"/>
        <v>201.09166396753898</v>
      </c>
      <c r="P76">
        <f t="shared" si="16"/>
        <v>23.534585990873037</v>
      </c>
      <c r="Q76">
        <f t="shared" si="7"/>
        <v>21.39507817352094</v>
      </c>
      <c r="R76">
        <f t="shared" si="8"/>
        <v>44.92966416439398</v>
      </c>
    </row>
    <row r="77" spans="8:18" ht="12">
      <c r="H77">
        <f t="shared" si="17"/>
        <v>58</v>
      </c>
      <c r="I77">
        <f t="shared" si="18"/>
        <v>9.081749284413895</v>
      </c>
      <c r="J77">
        <f t="shared" si="13"/>
        <v>0.00044100470332500007</v>
      </c>
      <c r="K77">
        <f t="shared" si="14"/>
        <v>0.22022189088972116</v>
      </c>
      <c r="L77">
        <f t="shared" si="15"/>
        <v>108.4238171297761</v>
      </c>
      <c r="M77">
        <f t="shared" si="12"/>
        <v>0.2422440799786933</v>
      </c>
      <c r="N77">
        <f t="shared" si="10"/>
        <v>98.56710648161464</v>
      </c>
      <c r="O77">
        <f t="shared" si="6"/>
        <v>206.99092361139074</v>
      </c>
      <c r="P77">
        <f t="shared" si="16"/>
        <v>23.87729802580063</v>
      </c>
      <c r="Q77">
        <f t="shared" si="7"/>
        <v>21.706634568909667</v>
      </c>
      <c r="R77">
        <f t="shared" si="8"/>
        <v>45.5839325947103</v>
      </c>
    </row>
    <row r="78" spans="8:18" ht="12">
      <c r="H78">
        <f t="shared" si="17"/>
        <v>59</v>
      </c>
      <c r="I78">
        <f t="shared" si="18"/>
        <v>9.212100079323797</v>
      </c>
      <c r="J78">
        <f t="shared" si="13"/>
        <v>0.0004165687287365073</v>
      </c>
      <c r="K78">
        <f t="shared" si="14"/>
        <v>0.21710576120302066</v>
      </c>
      <c r="L78">
        <f t="shared" si="15"/>
        <v>111.55857830082884</v>
      </c>
      <c r="M78">
        <f t="shared" si="12"/>
        <v>0.23881633732332275</v>
      </c>
      <c r="N78">
        <f t="shared" si="10"/>
        <v>101.41688936438985</v>
      </c>
      <c r="O78">
        <f t="shared" si="6"/>
        <v>212.97546766521867</v>
      </c>
      <c r="P78">
        <f t="shared" si="16"/>
        <v>24.220010060728228</v>
      </c>
      <c r="Q78">
        <f t="shared" si="7"/>
        <v>22.018190964298388</v>
      </c>
      <c r="R78">
        <f t="shared" si="8"/>
        <v>46.23820102502661</v>
      </c>
    </row>
    <row r="79" spans="8:18" ht="12">
      <c r="H79">
        <f t="shared" si="17"/>
        <v>60</v>
      </c>
      <c r="I79">
        <f t="shared" si="18"/>
        <v>9.342450874233698</v>
      </c>
      <c r="J79">
        <f aca="true" t="shared" si="19" ref="J79:J110">$B$4*I79^(-$B$4-1)</f>
        <v>0.0003938020415490982</v>
      </c>
      <c r="K79">
        <f aca="true" t="shared" si="20" ref="K79:K110">1/($B$2*I79)</f>
        <v>0.21407658728139123</v>
      </c>
      <c r="L79">
        <f t="shared" si="15"/>
        <v>114.73801225805957</v>
      </c>
      <c r="M79">
        <f t="shared" si="12"/>
        <v>0.23548424600953036</v>
      </c>
      <c r="N79">
        <f t="shared" si="10"/>
        <v>104.30728387096323</v>
      </c>
      <c r="O79">
        <f t="shared" si="6"/>
        <v>219.0452961290228</v>
      </c>
      <c r="P79">
        <f t="shared" si="16"/>
        <v>24.562722095655825</v>
      </c>
      <c r="Q79">
        <f t="shared" si="7"/>
        <v>22.32974735968711</v>
      </c>
      <c r="R79">
        <f t="shared" si="8"/>
        <v>46.89246945534294</v>
      </c>
    </row>
    <row r="80" spans="8:18" ht="12">
      <c r="H80">
        <f t="shared" si="17"/>
        <v>61</v>
      </c>
      <c r="I80">
        <f t="shared" si="18"/>
        <v>9.4728016691436</v>
      </c>
      <c r="J80">
        <f t="shared" si="19"/>
        <v>0.00037256965203865403</v>
      </c>
      <c r="K80">
        <f t="shared" si="20"/>
        <v>0.21113077945194778</v>
      </c>
      <c r="L80">
        <f t="shared" si="15"/>
        <v>117.96211900146831</v>
      </c>
      <c r="M80">
        <f t="shared" si="12"/>
        <v>0.23224385739714257</v>
      </c>
      <c r="N80">
        <f t="shared" si="10"/>
        <v>107.23829000133483</v>
      </c>
      <c r="O80">
        <f t="shared" si="6"/>
        <v>225.20040900280316</v>
      </c>
      <c r="P80">
        <f t="shared" si="16"/>
        <v>24.905434130583423</v>
      </c>
      <c r="Q80">
        <f t="shared" si="7"/>
        <v>22.641303755075842</v>
      </c>
      <c r="R80">
        <f t="shared" si="8"/>
        <v>47.54673788565927</v>
      </c>
    </row>
    <row r="81" spans="8:18" ht="12">
      <c r="H81">
        <f t="shared" si="17"/>
        <v>62</v>
      </c>
      <c r="I81">
        <f t="shared" si="18"/>
        <v>9.603152464053501</v>
      </c>
      <c r="J81">
        <f t="shared" si="19"/>
        <v>0.00035274913609414883</v>
      </c>
      <c r="K81">
        <f t="shared" si="20"/>
        <v>0.20826494294310077</v>
      </c>
      <c r="L81">
        <f t="shared" si="15"/>
        <v>121.23089853105506</v>
      </c>
      <c r="M81">
        <f t="shared" si="12"/>
        <v>0.22909143723741088</v>
      </c>
      <c r="N81">
        <f t="shared" si="10"/>
        <v>110.20990775550459</v>
      </c>
      <c r="O81">
        <f t="shared" si="6"/>
        <v>231.44080628655965</v>
      </c>
      <c r="P81">
        <f t="shared" si="16"/>
        <v>25.24814616551102</v>
      </c>
      <c r="Q81">
        <f t="shared" si="7"/>
        <v>22.952860150464563</v>
      </c>
      <c r="R81">
        <f t="shared" si="8"/>
        <v>48.20100631597558</v>
      </c>
    </row>
    <row r="82" spans="8:18" ht="12">
      <c r="H82">
        <f t="shared" si="17"/>
        <v>63</v>
      </c>
      <c r="I82">
        <f t="shared" si="18"/>
        <v>9.733503258963403</v>
      </c>
      <c r="J82">
        <f t="shared" si="19"/>
        <v>0.0003342293160415839</v>
      </c>
      <c r="K82">
        <f t="shared" si="20"/>
        <v>0.20547586483399358</v>
      </c>
      <c r="L82">
        <f aca="true" t="shared" si="21" ref="L82:L113">$B$1*($B$8+$B$21)/(K82^(1/(1-$B$2))*$B$22)</f>
        <v>124.54435084681978</v>
      </c>
      <c r="M82">
        <f t="shared" si="12"/>
        <v>0.22602345131739296</v>
      </c>
      <c r="N82">
        <f t="shared" si="10"/>
        <v>113.22213713347253</v>
      </c>
      <c r="O82">
        <f t="shared" si="6"/>
        <v>237.7664879802923</v>
      </c>
      <c r="P82">
        <f t="shared" si="16"/>
        <v>25.590858200438614</v>
      </c>
      <c r="Q82">
        <f t="shared" si="7"/>
        <v>23.264416545853287</v>
      </c>
      <c r="R82">
        <f aca="true" t="shared" si="22" ref="R82:R145">$K82*O82</f>
        <v>48.855274746291904</v>
      </c>
    </row>
    <row r="83" spans="8:18" ht="12">
      <c r="H83">
        <f t="shared" si="17"/>
        <v>64</v>
      </c>
      <c r="I83">
        <f t="shared" si="18"/>
        <v>9.863854053873304</v>
      </c>
      <c r="J83">
        <f t="shared" si="19"/>
        <v>0.00031690909524586896</v>
      </c>
      <c r="K83">
        <f t="shared" si="20"/>
        <v>0.2027605020387185</v>
      </c>
      <c r="L83">
        <f t="shared" si="21"/>
        <v>127.90247594876257</v>
      </c>
      <c r="M83">
        <f t="shared" si="12"/>
        <v>0.2230365522425904</v>
      </c>
      <c r="N83">
        <f t="shared" si="10"/>
        <v>116.27497813523867</v>
      </c>
      <c r="O83">
        <f aca="true" t="shared" si="23" ref="O83:O146">L83+N83</f>
        <v>244.17745408400123</v>
      </c>
      <c r="P83">
        <f aca="true" t="shared" si="24" ref="P83:P114">K83*L83</f>
        <v>25.93357023536622</v>
      </c>
      <c r="Q83">
        <f aca="true" t="shared" si="25" ref="Q83:Q146">$K83*N83</f>
        <v>23.57597294124201</v>
      </c>
      <c r="R83">
        <f t="shared" si="22"/>
        <v>49.509543176608226</v>
      </c>
    </row>
    <row r="84" spans="8:18" ht="12">
      <c r="H84">
        <f aca="true" t="shared" si="26" ref="H84:H115">H83+1</f>
        <v>65</v>
      </c>
      <c r="I84">
        <f t="shared" si="18"/>
        <v>9.994204848783205</v>
      </c>
      <c r="J84">
        <f t="shared" si="19"/>
        <v>0.00030069642682826797</v>
      </c>
      <c r="K84">
        <f t="shared" si="20"/>
        <v>0.20011597023083832</v>
      </c>
      <c r="L84">
        <f t="shared" si="21"/>
        <v>131.3052738368833</v>
      </c>
      <c r="M84">
        <f t="shared" si="12"/>
        <v>0.22012756725392219</v>
      </c>
      <c r="N84">
        <f t="shared" si="10"/>
        <v>119.36843076080297</v>
      </c>
      <c r="O84">
        <f t="shared" si="23"/>
        <v>250.67370459768625</v>
      </c>
      <c r="P84">
        <f t="shared" si="24"/>
        <v>26.27628227029381</v>
      </c>
      <c r="Q84">
        <f t="shared" si="25"/>
        <v>23.88752933663073</v>
      </c>
      <c r="R84">
        <f t="shared" si="22"/>
        <v>50.16381160692454</v>
      </c>
    </row>
    <row r="85" spans="8:18" ht="12">
      <c r="H85">
        <f t="shared" si="26"/>
        <v>66</v>
      </c>
      <c r="I85">
        <f t="shared" si="18"/>
        <v>10.124555643693107</v>
      </c>
      <c r="J85">
        <f t="shared" si="19"/>
        <v>0.0002855073995674885</v>
      </c>
      <c r="K85">
        <f t="shared" si="20"/>
        <v>0.19753953362346927</v>
      </c>
      <c r="L85">
        <f t="shared" si="21"/>
        <v>134.75274451118204</v>
      </c>
      <c r="M85">
        <f t="shared" si="12"/>
        <v>0.21729348698581621</v>
      </c>
      <c r="N85">
        <f t="shared" si="10"/>
        <v>122.50249501016548</v>
      </c>
      <c r="O85">
        <f t="shared" si="23"/>
        <v>257.2552395213475</v>
      </c>
      <c r="P85">
        <f t="shared" si="24"/>
        <v>26.61899430522141</v>
      </c>
      <c r="Q85">
        <f t="shared" si="25"/>
        <v>24.19908573201946</v>
      </c>
      <c r="R85">
        <f t="shared" si="22"/>
        <v>50.81808003724087</v>
      </c>
    </row>
    <row r="86" spans="8:18" ht="12">
      <c r="H86">
        <f t="shared" si="26"/>
        <v>67</v>
      </c>
      <c r="I86">
        <f t="shared" si="18"/>
        <v>10.254906438603008</v>
      </c>
      <c r="J86">
        <f t="shared" si="19"/>
        <v>0.0002712654263744872</v>
      </c>
      <c r="K86">
        <f t="shared" si="20"/>
        <v>0.1950285955288007</v>
      </c>
      <c r="L86">
        <f t="shared" si="21"/>
        <v>138.24488797165876</v>
      </c>
      <c r="M86">
        <f t="shared" si="12"/>
        <v>0.21453145508168078</v>
      </c>
      <c r="N86">
        <f t="shared" si="10"/>
        <v>125.67717088332616</v>
      </c>
      <c r="O86">
        <f t="shared" si="23"/>
        <v>263.9220588549849</v>
      </c>
      <c r="P86">
        <f t="shared" si="24"/>
        <v>26.961706340149</v>
      </c>
      <c r="Q86">
        <f t="shared" si="25"/>
        <v>24.510642127408186</v>
      </c>
      <c r="R86">
        <f t="shared" si="22"/>
        <v>51.47234846755719</v>
      </c>
    </row>
    <row r="87" spans="8:18" ht="12">
      <c r="H87">
        <f t="shared" si="26"/>
        <v>68</v>
      </c>
      <c r="I87">
        <f t="shared" si="18"/>
        <v>10.38525723351291</v>
      </c>
      <c r="J87">
        <f t="shared" si="19"/>
        <v>0.00025790052270996</v>
      </c>
      <c r="K87">
        <f t="shared" si="20"/>
        <v>0.19258068962856892</v>
      </c>
      <c r="L87">
        <f t="shared" si="21"/>
        <v>141.78170421831354</v>
      </c>
      <c r="M87">
        <f t="shared" si="12"/>
        <v>0.21183875859142584</v>
      </c>
      <c r="N87">
        <f t="shared" si="10"/>
        <v>128.892458380285</v>
      </c>
      <c r="O87">
        <f t="shared" si="23"/>
        <v>270.6741625985985</v>
      </c>
      <c r="P87">
        <f t="shared" si="24"/>
        <v>27.3044183750766</v>
      </c>
      <c r="Q87">
        <f t="shared" si="25"/>
        <v>24.822198522796903</v>
      </c>
      <c r="R87">
        <f t="shared" si="22"/>
        <v>52.1266168978735</v>
      </c>
    </row>
    <row r="88" spans="8:18" ht="12">
      <c r="H88">
        <f t="shared" si="26"/>
        <v>69</v>
      </c>
      <c r="I88">
        <f t="shared" si="18"/>
        <v>10.515608028422811</v>
      </c>
      <c r="J88">
        <f t="shared" si="19"/>
        <v>0.00024534866400355553</v>
      </c>
      <c r="K88">
        <f t="shared" si="20"/>
        <v>0.1901934718937951</v>
      </c>
      <c r="L88">
        <f t="shared" si="21"/>
        <v>145.3631932511463</v>
      </c>
      <c r="M88">
        <f t="shared" si="12"/>
        <v>0.20921281908317463</v>
      </c>
      <c r="N88">
        <f t="shared" si="10"/>
        <v>132.14835750104209</v>
      </c>
      <c r="O88">
        <f t="shared" si="23"/>
        <v>277.5115507521884</v>
      </c>
      <c r="P88">
        <f t="shared" si="24"/>
        <v>27.6471304100042</v>
      </c>
      <c r="Q88">
        <f t="shared" si="25"/>
        <v>25.133754918185634</v>
      </c>
      <c r="R88">
        <f t="shared" si="22"/>
        <v>52.78088532818983</v>
      </c>
    </row>
    <row r="89" spans="8:18" ht="12">
      <c r="H89">
        <f t="shared" si="26"/>
        <v>70</v>
      </c>
      <c r="I89">
        <f t="shared" si="18"/>
        <v>10.645958823332712</v>
      </c>
      <c r="J89">
        <f t="shared" si="19"/>
        <v>0.00023355121258018758</v>
      </c>
      <c r="K89">
        <f t="shared" si="20"/>
        <v>0.18786471309813885</v>
      </c>
      <c r="L89">
        <f t="shared" si="21"/>
        <v>148.98935507015707</v>
      </c>
      <c r="M89">
        <f t="shared" si="12"/>
        <v>0.20665118440795274</v>
      </c>
      <c r="N89">
        <f t="shared" si="10"/>
        <v>135.44486824559732</v>
      </c>
      <c r="O89">
        <f t="shared" si="23"/>
        <v>284.43422331575437</v>
      </c>
      <c r="P89">
        <f t="shared" si="24"/>
        <v>27.989842444931796</v>
      </c>
      <c r="Q89">
        <f t="shared" si="25"/>
        <v>25.445311313574358</v>
      </c>
      <c r="R89">
        <f t="shared" si="22"/>
        <v>53.43515375850615</v>
      </c>
    </row>
    <row r="90" spans="8:18" ht="12">
      <c r="H90">
        <f t="shared" si="26"/>
        <v>71</v>
      </c>
      <c r="I90">
        <f t="shared" si="18"/>
        <v>10.776309618242614</v>
      </c>
      <c r="J90">
        <f t="shared" si="19"/>
        <v>0.00022245440583907103</v>
      </c>
      <c r="K90">
        <f t="shared" si="20"/>
        <v>0.18559229187460533</v>
      </c>
      <c r="L90">
        <f t="shared" si="21"/>
        <v>152.66018967534583</v>
      </c>
      <c r="M90">
        <f t="shared" si="12"/>
        <v>0.20415152106206588</v>
      </c>
      <c r="N90">
        <f t="shared" si="10"/>
        <v>138.78199061395074</v>
      </c>
      <c r="O90">
        <f t="shared" si="23"/>
        <v>291.4421802892966</v>
      </c>
      <c r="P90">
        <f t="shared" si="24"/>
        <v>28.332554479859393</v>
      </c>
      <c r="Q90">
        <f t="shared" si="25"/>
        <v>25.75686770896308</v>
      </c>
      <c r="R90">
        <f t="shared" si="22"/>
        <v>54.089422188822475</v>
      </c>
    </row>
    <row r="91" spans="8:18" ht="12">
      <c r="H91">
        <f t="shared" si="26"/>
        <v>72</v>
      </c>
      <c r="I91">
        <f aca="true" t="shared" si="27" ref="I91:I122">$I$18+H91/4*($I$18-1)</f>
        <v>10.906660413152515</v>
      </c>
      <c r="J91">
        <f t="shared" si="19"/>
        <v>0.0002120088984966953</v>
      </c>
      <c r="K91">
        <f t="shared" si="20"/>
        <v>0.18337418827014804</v>
      </c>
      <c r="L91">
        <f t="shared" si="21"/>
        <v>156.3756970667126</v>
      </c>
      <c r="M91">
        <f t="shared" si="12"/>
        <v>0.20171160709716285</v>
      </c>
      <c r="N91">
        <f aca="true" t="shared" si="28" ref="N91:N154">$B$3*$B$1*($B$8+$B$21)/(M91^(1/(1-$B$2))*$B$22)</f>
        <v>142.15972460610234</v>
      </c>
      <c r="O91">
        <f t="shared" si="23"/>
        <v>298.53542167281495</v>
      </c>
      <c r="P91">
        <f t="shared" si="24"/>
        <v>28.675266514786994</v>
      </c>
      <c r="Q91">
        <f t="shared" si="25"/>
        <v>26.06842410435181</v>
      </c>
      <c r="R91">
        <f t="shared" si="22"/>
        <v>54.7436906191388</v>
      </c>
    </row>
    <row r="92" spans="8:18" ht="12">
      <c r="H92">
        <f t="shared" si="26"/>
        <v>73</v>
      </c>
      <c r="I92">
        <f t="shared" si="27"/>
        <v>11.037011208062419</v>
      </c>
      <c r="J92">
        <f t="shared" si="19"/>
        <v>0.00020216935262221716</v>
      </c>
      <c r="K92">
        <f t="shared" si="20"/>
        <v>0.18120847775700558</v>
      </c>
      <c r="L92">
        <f t="shared" si="21"/>
        <v>160.13587724425741</v>
      </c>
      <c r="M92">
        <f aca="true" t="shared" si="29" ref="M92:M155">$B$3*K92</f>
        <v>0.19932932553270616</v>
      </c>
      <c r="N92">
        <f t="shared" si="28"/>
        <v>145.57807022205213</v>
      </c>
      <c r="O92">
        <f t="shared" si="23"/>
        <v>305.71394746630955</v>
      </c>
      <c r="P92">
        <f t="shared" si="24"/>
        <v>29.017978549714595</v>
      </c>
      <c r="Q92">
        <f t="shared" si="25"/>
        <v>26.37998049974053</v>
      </c>
      <c r="R92">
        <f t="shared" si="22"/>
        <v>55.397959049455125</v>
      </c>
    </row>
    <row r="93" spans="8:18" ht="12">
      <c r="H93">
        <f t="shared" si="26"/>
        <v>74</v>
      </c>
      <c r="I93">
        <f t="shared" si="27"/>
        <v>11.16736200297232</v>
      </c>
      <c r="J93">
        <f t="shared" si="19"/>
        <v>0.00019289406998481204</v>
      </c>
      <c r="K93">
        <f t="shared" si="20"/>
        <v>0.17909332566345368</v>
      </c>
      <c r="L93">
        <f t="shared" si="21"/>
        <v>163.94073020798012</v>
      </c>
      <c r="M93">
        <f t="shared" si="29"/>
        <v>0.19700265822979907</v>
      </c>
      <c r="N93">
        <f t="shared" si="28"/>
        <v>149.03702746180014</v>
      </c>
      <c r="O93">
        <f t="shared" si="23"/>
        <v>312.97775766978026</v>
      </c>
      <c r="P93">
        <f t="shared" si="24"/>
        <v>29.36069058464218</v>
      </c>
      <c r="Q93">
        <f t="shared" si="25"/>
        <v>26.69153689512926</v>
      </c>
      <c r="R93">
        <f t="shared" si="22"/>
        <v>56.052227479771446</v>
      </c>
    </row>
    <row r="94" spans="8:18" ht="12">
      <c r="H94">
        <f t="shared" si="26"/>
        <v>75</v>
      </c>
      <c r="I94">
        <f t="shared" si="27"/>
        <v>11.297712797882221</v>
      </c>
      <c r="J94">
        <f t="shared" si="19"/>
        <v>0.00018414466191596268</v>
      </c>
      <c r="K94">
        <f t="shared" si="20"/>
        <v>0.1770269819900984</v>
      </c>
      <c r="L94">
        <f t="shared" si="21"/>
        <v>167.7902559578809</v>
      </c>
      <c r="M94">
        <f t="shared" si="29"/>
        <v>0.19472968018910825</v>
      </c>
      <c r="N94">
        <f t="shared" si="28"/>
        <v>152.53659632534627</v>
      </c>
      <c r="O94">
        <f t="shared" si="23"/>
        <v>320.32685228322714</v>
      </c>
      <c r="P94">
        <f t="shared" si="24"/>
        <v>29.703402619569783</v>
      </c>
      <c r="Q94">
        <f t="shared" si="25"/>
        <v>27.00309329051798</v>
      </c>
      <c r="R94">
        <f t="shared" si="22"/>
        <v>56.70649591008776</v>
      </c>
    </row>
    <row r="95" spans="8:18" ht="12">
      <c r="H95">
        <f t="shared" si="26"/>
        <v>76</v>
      </c>
      <c r="I95">
        <f t="shared" si="27"/>
        <v>11.428063592792123</v>
      </c>
      <c r="J95">
        <f t="shared" si="19"/>
        <v>0.00017588575248117953</v>
      </c>
      <c r="K95">
        <f t="shared" si="20"/>
        <v>0.1750077765809279</v>
      </c>
      <c r="L95">
        <f t="shared" si="21"/>
        <v>171.68445449395972</v>
      </c>
      <c r="M95">
        <f t="shared" si="29"/>
        <v>0.1925085542390207</v>
      </c>
      <c r="N95">
        <f t="shared" si="28"/>
        <v>156.07677681269064</v>
      </c>
      <c r="O95">
        <f t="shared" si="23"/>
        <v>327.76123130665036</v>
      </c>
      <c r="P95">
        <f t="shared" si="24"/>
        <v>30.046114654497384</v>
      </c>
      <c r="Q95">
        <f t="shared" si="25"/>
        <v>27.314649685906712</v>
      </c>
      <c r="R95">
        <f t="shared" si="22"/>
        <v>57.360764340404096</v>
      </c>
    </row>
    <row r="96" spans="8:18" ht="12">
      <c r="H96">
        <f t="shared" si="26"/>
        <v>77</v>
      </c>
      <c r="I96">
        <f t="shared" si="27"/>
        <v>11.558414387702024</v>
      </c>
      <c r="J96">
        <f t="shared" si="19"/>
        <v>0.000168084711268471</v>
      </c>
      <c r="K96">
        <f t="shared" si="20"/>
        <v>0.173034114621117</v>
      </c>
      <c r="L96">
        <f t="shared" si="21"/>
        <v>175.62332581621646</v>
      </c>
      <c r="M96">
        <f t="shared" si="29"/>
        <v>0.19033752608322874</v>
      </c>
      <c r="N96">
        <f t="shared" si="28"/>
        <v>159.6575689238331</v>
      </c>
      <c r="O96">
        <f t="shared" si="23"/>
        <v>335.2808947400496</v>
      </c>
      <c r="P96">
        <f t="shared" si="24"/>
        <v>30.388826689424977</v>
      </c>
      <c r="Q96">
        <f t="shared" si="25"/>
        <v>27.62620608129543</v>
      </c>
      <c r="R96">
        <f t="shared" si="22"/>
        <v>58.0150327707204</v>
      </c>
    </row>
    <row r="97" spans="8:18" ht="12">
      <c r="H97">
        <f t="shared" si="26"/>
        <v>78</v>
      </c>
      <c r="I97">
        <f t="shared" si="27"/>
        <v>11.688765182611926</v>
      </c>
      <c r="J97">
        <f t="shared" si="19"/>
        <v>0.0001607114125462373</v>
      </c>
      <c r="K97">
        <f t="shared" si="20"/>
        <v>0.1711044724360771</v>
      </c>
      <c r="L97">
        <f t="shared" si="21"/>
        <v>179.60686992465128</v>
      </c>
      <c r="M97">
        <f t="shared" si="29"/>
        <v>0.18821491967968482</v>
      </c>
      <c r="N97">
        <f t="shared" si="28"/>
        <v>163.27897265877388</v>
      </c>
      <c r="O97">
        <f t="shared" si="23"/>
        <v>342.8858425834252</v>
      </c>
      <c r="P97">
        <f t="shared" si="24"/>
        <v>30.73153872435258</v>
      </c>
      <c r="Q97">
        <f t="shared" si="25"/>
        <v>27.937762476684163</v>
      </c>
      <c r="R97">
        <f t="shared" si="22"/>
        <v>58.669301201036745</v>
      </c>
    </row>
    <row r="98" spans="8:18" ht="12">
      <c r="H98">
        <f t="shared" si="26"/>
        <v>79</v>
      </c>
      <c r="I98">
        <f t="shared" si="27"/>
        <v>11.819115977521827</v>
      </c>
      <c r="J98">
        <f t="shared" si="19"/>
        <v>0.00015373801793066428</v>
      </c>
      <c r="K98">
        <f t="shared" si="20"/>
        <v>0.16921739356849513</v>
      </c>
      <c r="L98">
        <f t="shared" si="21"/>
        <v>183.63508681926402</v>
      </c>
      <c r="M98">
        <f t="shared" si="29"/>
        <v>0.18613913292534467</v>
      </c>
      <c r="N98">
        <f t="shared" si="28"/>
        <v>166.9409880175127</v>
      </c>
      <c r="O98">
        <f t="shared" si="23"/>
        <v>350.5760748367767</v>
      </c>
      <c r="P98">
        <f t="shared" si="24"/>
        <v>31.074250759280172</v>
      </c>
      <c r="Q98">
        <f t="shared" si="25"/>
        <v>28.249318872072877</v>
      </c>
      <c r="R98">
        <f t="shared" si="22"/>
        <v>59.323569631353045</v>
      </c>
    </row>
    <row r="99" spans="8:18" ht="12">
      <c r="H99">
        <f t="shared" si="26"/>
        <v>80</v>
      </c>
      <c r="I99">
        <f t="shared" si="27"/>
        <v>11.949466772431729</v>
      </c>
      <c r="J99">
        <f t="shared" si="19"/>
        <v>0.00014713878004021314</v>
      </c>
      <c r="K99">
        <f t="shared" si="20"/>
        <v>0.16737148511213426</v>
      </c>
      <c r="L99">
        <f t="shared" si="21"/>
        <v>187.7079765000548</v>
      </c>
      <c r="M99">
        <f t="shared" si="29"/>
        <v>0.1841086336233477</v>
      </c>
      <c r="N99">
        <f t="shared" si="28"/>
        <v>170.6436150000498</v>
      </c>
      <c r="O99">
        <f t="shared" si="23"/>
        <v>358.35159150010463</v>
      </c>
      <c r="P99">
        <f t="shared" si="24"/>
        <v>31.41696279420777</v>
      </c>
      <c r="Q99">
        <f t="shared" si="25"/>
        <v>28.560875267461608</v>
      </c>
      <c r="R99">
        <f t="shared" si="22"/>
        <v>59.97783806166938</v>
      </c>
    </row>
    <row r="100" spans="8:18" ht="12">
      <c r="H100">
        <f t="shared" si="26"/>
        <v>81</v>
      </c>
      <c r="I100">
        <f t="shared" si="27"/>
        <v>12.07981756734163</v>
      </c>
      <c r="J100">
        <f t="shared" si="19"/>
        <v>0.00014088986490933583</v>
      </c>
      <c r="K100">
        <f t="shared" si="20"/>
        <v>0.1655654142830018</v>
      </c>
      <c r="L100">
        <f t="shared" si="21"/>
        <v>191.8255389670236</v>
      </c>
      <c r="M100">
        <f t="shared" si="29"/>
        <v>0.18212195571130202</v>
      </c>
      <c r="N100">
        <f t="shared" si="28"/>
        <v>174.38685360638502</v>
      </c>
      <c r="O100">
        <f t="shared" si="23"/>
        <v>366.2123925734086</v>
      </c>
      <c r="P100">
        <f t="shared" si="24"/>
        <v>31.759674829135367</v>
      </c>
      <c r="Q100">
        <f t="shared" si="25"/>
        <v>28.872431662850325</v>
      </c>
      <c r="R100">
        <f t="shared" si="22"/>
        <v>60.63210649198569</v>
      </c>
    </row>
    <row r="101" spans="8:18" ht="12">
      <c r="H101">
        <f t="shared" si="26"/>
        <v>82</v>
      </c>
      <c r="I101">
        <f t="shared" si="27"/>
        <v>12.210168362251531</v>
      </c>
      <c r="J101">
        <f t="shared" si="19"/>
        <v>0.00013496919119095242</v>
      </c>
      <c r="K101">
        <f t="shared" si="20"/>
        <v>0.163797905210146</v>
      </c>
      <c r="L101">
        <f t="shared" si="21"/>
        <v>195.98777422017034</v>
      </c>
      <c r="M101">
        <f t="shared" si="29"/>
        <v>0.18017769573116063</v>
      </c>
      <c r="N101">
        <f t="shared" si="28"/>
        <v>178.17070383651847</v>
      </c>
      <c r="O101">
        <f t="shared" si="23"/>
        <v>374.1584780566888</v>
      </c>
      <c r="P101">
        <f t="shared" si="24"/>
        <v>32.10238686406296</v>
      </c>
      <c r="Q101">
        <f t="shared" si="25"/>
        <v>29.18398805823905</v>
      </c>
      <c r="R101">
        <f t="shared" si="22"/>
        <v>61.28637492230201</v>
      </c>
    </row>
    <row r="102" spans="8:18" ht="12">
      <c r="H102">
        <f t="shared" si="26"/>
        <v>83</v>
      </c>
      <c r="I102">
        <f t="shared" si="27"/>
        <v>12.340519157161433</v>
      </c>
      <c r="J102">
        <f t="shared" si="19"/>
        <v>0.00012935628440252972</v>
      </c>
      <c r="K102">
        <f t="shared" si="20"/>
        <v>0.16206773592984236</v>
      </c>
      <c r="L102">
        <f t="shared" si="21"/>
        <v>200.19468225949518</v>
      </c>
      <c r="M102">
        <f t="shared" si="29"/>
        <v>0.1782745095228266</v>
      </c>
      <c r="N102">
        <f t="shared" si="28"/>
        <v>181.99516569045014</v>
      </c>
      <c r="O102">
        <f t="shared" si="23"/>
        <v>382.1898479499453</v>
      </c>
      <c r="P102">
        <f t="shared" si="24"/>
        <v>32.445098898990565</v>
      </c>
      <c r="Q102">
        <f t="shared" si="25"/>
        <v>29.49554445362778</v>
      </c>
      <c r="R102">
        <f t="shared" si="22"/>
        <v>61.94064335261834</v>
      </c>
    </row>
    <row r="103" spans="8:18" ht="12">
      <c r="H103">
        <f t="shared" si="26"/>
        <v>84</v>
      </c>
      <c r="I103">
        <f t="shared" si="27"/>
        <v>12.470869952071334</v>
      </c>
      <c r="J103">
        <f t="shared" si="19"/>
        <v>0.00012403214466808857</v>
      </c>
      <c r="K103">
        <f t="shared" si="20"/>
        <v>0.16037373556828827</v>
      </c>
      <c r="L103">
        <f t="shared" si="21"/>
        <v>204.44626308499795</v>
      </c>
      <c r="M103">
        <f t="shared" si="29"/>
        <v>0.17641110912511712</v>
      </c>
      <c r="N103">
        <f t="shared" si="28"/>
        <v>185.86023916817993</v>
      </c>
      <c r="O103">
        <f t="shared" si="23"/>
        <v>390.3065022531779</v>
      </c>
      <c r="P103">
        <f t="shared" si="24"/>
        <v>32.78781093391816</v>
      </c>
      <c r="Q103">
        <f t="shared" si="25"/>
        <v>29.807100849016503</v>
      </c>
      <c r="R103">
        <f t="shared" si="22"/>
        <v>62.59491178293466</v>
      </c>
    </row>
    <row r="104" spans="8:18" ht="12">
      <c r="H104">
        <f t="shared" si="26"/>
        <v>85</v>
      </c>
      <c r="I104">
        <f t="shared" si="27"/>
        <v>12.601220746981236</v>
      </c>
      <c r="J104">
        <f t="shared" si="19"/>
        <v>0.00011897912658182488</v>
      </c>
      <c r="K104">
        <f t="shared" si="20"/>
        <v>0.15871478169915582</v>
      </c>
      <c r="L104">
        <f t="shared" si="21"/>
        <v>208.74251669667876</v>
      </c>
      <c r="M104">
        <f t="shared" si="29"/>
        <v>0.17458625986907142</v>
      </c>
      <c r="N104">
        <f t="shared" si="28"/>
        <v>189.7659242697079</v>
      </c>
      <c r="O104">
        <f t="shared" si="23"/>
        <v>398.5084409663867</v>
      </c>
      <c r="P104">
        <f t="shared" si="24"/>
        <v>33.13052296884576</v>
      </c>
      <c r="Q104">
        <f t="shared" si="25"/>
        <v>30.118657244405224</v>
      </c>
      <c r="R104">
        <f t="shared" si="22"/>
        <v>63.24918021325098</v>
      </c>
    </row>
    <row r="105" spans="8:18" ht="12">
      <c r="H105">
        <f t="shared" si="26"/>
        <v>86</v>
      </c>
      <c r="I105">
        <f t="shared" si="27"/>
        <v>12.731571541891137</v>
      </c>
      <c r="J105">
        <f t="shared" si="19"/>
        <v>0.00011418082997141796</v>
      </c>
      <c r="K105">
        <f t="shared" si="20"/>
        <v>0.1570897978634711</v>
      </c>
      <c r="L105">
        <f t="shared" si="21"/>
        <v>213.08344309453756</v>
      </c>
      <c r="M105">
        <f t="shared" si="29"/>
        <v>0.17279877764981824</v>
      </c>
      <c r="N105">
        <f t="shared" si="28"/>
        <v>193.71222099503407</v>
      </c>
      <c r="O105">
        <f t="shared" si="23"/>
        <v>406.79566408957163</v>
      </c>
      <c r="P105">
        <f t="shared" si="24"/>
        <v>33.473235003773354</v>
      </c>
      <c r="Q105">
        <f t="shared" si="25"/>
        <v>30.430213639793944</v>
      </c>
      <c r="R105">
        <f t="shared" si="22"/>
        <v>63.9034486435673</v>
      </c>
    </row>
    <row r="106" spans="8:18" ht="12">
      <c r="H106">
        <f t="shared" si="26"/>
        <v>87</v>
      </c>
      <c r="I106">
        <f t="shared" si="27"/>
        <v>12.861922336801038</v>
      </c>
      <c r="J106">
        <f t="shared" si="19"/>
        <v>0.00010962200047323785</v>
      </c>
      <c r="K106">
        <f t="shared" si="20"/>
        <v>0.1554977512403042</v>
      </c>
      <c r="L106">
        <f t="shared" si="21"/>
        <v>217.46904227857428</v>
      </c>
      <c r="M106">
        <f t="shared" si="29"/>
        <v>0.17104752636433465</v>
      </c>
      <c r="N106">
        <f t="shared" si="28"/>
        <v>197.69912934415842</v>
      </c>
      <c r="O106">
        <f t="shared" si="23"/>
        <v>415.1681716227327</v>
      </c>
      <c r="P106">
        <f t="shared" si="24"/>
        <v>33.81594703870094</v>
      </c>
      <c r="Q106">
        <f t="shared" si="25"/>
        <v>30.74177003518267</v>
      </c>
      <c r="R106">
        <f t="shared" si="22"/>
        <v>64.55771707388361</v>
      </c>
    </row>
    <row r="107" spans="8:18" ht="12">
      <c r="H107">
        <f t="shared" si="26"/>
        <v>88</v>
      </c>
      <c r="I107">
        <f t="shared" si="27"/>
        <v>12.992273131710942</v>
      </c>
      <c r="J107">
        <f t="shared" si="19"/>
        <v>0.00010528843894989967</v>
      </c>
      <c r="K107">
        <f t="shared" si="20"/>
        <v>0.15393765045767796</v>
      </c>
      <c r="L107">
        <f t="shared" si="21"/>
        <v>221.8993142487892</v>
      </c>
      <c r="M107">
        <f t="shared" si="29"/>
        <v>0.16933141550344577</v>
      </c>
      <c r="N107">
        <f t="shared" si="28"/>
        <v>201.72664931708104</v>
      </c>
      <c r="O107">
        <f t="shared" si="23"/>
        <v>423.6259635658703</v>
      </c>
      <c r="P107">
        <f t="shared" si="24"/>
        <v>34.15865907362855</v>
      </c>
      <c r="Q107">
        <f t="shared" si="25"/>
        <v>31.053326430571403</v>
      </c>
      <c r="R107">
        <f t="shared" si="22"/>
        <v>65.21198550419996</v>
      </c>
    </row>
    <row r="108" spans="8:18" ht="12">
      <c r="H108">
        <f t="shared" si="26"/>
        <v>89</v>
      </c>
      <c r="I108">
        <f t="shared" si="27"/>
        <v>13.122623926620843</v>
      </c>
      <c r="J108">
        <f t="shared" si="19"/>
        <v>0.00010116691888496286</v>
      </c>
      <c r="K108">
        <f t="shared" si="20"/>
        <v>0.15240854353394645</v>
      </c>
      <c r="L108">
        <f t="shared" si="21"/>
        <v>226.37425900518195</v>
      </c>
      <c r="M108">
        <f t="shared" si="29"/>
        <v>0.1676493978873411</v>
      </c>
      <c r="N108">
        <f t="shared" si="28"/>
        <v>205.7947809138018</v>
      </c>
      <c r="O108">
        <f t="shared" si="23"/>
        <v>432.16903991898374</v>
      </c>
      <c r="P108">
        <f t="shared" si="24"/>
        <v>34.50137110855614</v>
      </c>
      <c r="Q108">
        <f t="shared" si="25"/>
        <v>31.36488282596013</v>
      </c>
      <c r="R108">
        <f t="shared" si="22"/>
        <v>65.86625393451628</v>
      </c>
    </row>
    <row r="109" spans="8:18" ht="12">
      <c r="H109">
        <f t="shared" si="26"/>
        <v>90</v>
      </c>
      <c r="I109">
        <f t="shared" si="27"/>
        <v>13.252974721530745</v>
      </c>
      <c r="J109">
        <f t="shared" si="19"/>
        <v>9.724511098179385E-05</v>
      </c>
      <c r="K109">
        <f t="shared" si="20"/>
        <v>0.1509095159406594</v>
      </c>
      <c r="L109">
        <f t="shared" si="21"/>
        <v>230.89387654775274</v>
      </c>
      <c r="M109">
        <f t="shared" si="29"/>
        <v>0.16600046753472536</v>
      </c>
      <c r="N109">
        <f t="shared" si="28"/>
        <v>209.90352413432066</v>
      </c>
      <c r="O109">
        <f t="shared" si="23"/>
        <v>440.79740068207343</v>
      </c>
      <c r="P109">
        <f t="shared" si="24"/>
        <v>34.844083143483736</v>
      </c>
      <c r="Q109">
        <f t="shared" si="25"/>
        <v>31.67643922134885</v>
      </c>
      <c r="R109">
        <f t="shared" si="22"/>
        <v>66.52052236483259</v>
      </c>
    </row>
    <row r="110" spans="8:18" ht="12">
      <c r="H110">
        <f t="shared" si="26"/>
        <v>91</v>
      </c>
      <c r="I110">
        <f t="shared" si="27"/>
        <v>13.383325516440646</v>
      </c>
      <c r="J110">
        <f t="shared" si="19"/>
        <v>9.351151427520977E-05</v>
      </c>
      <c r="K110">
        <f t="shared" si="20"/>
        <v>0.14943968877863092</v>
      </c>
      <c r="L110">
        <f t="shared" si="21"/>
        <v>235.45816687650154</v>
      </c>
      <c r="M110">
        <f t="shared" si="29"/>
        <v>0.16438365765649404</v>
      </c>
      <c r="N110">
        <f t="shared" si="28"/>
        <v>214.0528789786377</v>
      </c>
      <c r="O110">
        <f t="shared" si="23"/>
        <v>449.51104585513923</v>
      </c>
      <c r="P110">
        <f t="shared" si="24"/>
        <v>35.18679517841134</v>
      </c>
      <c r="Q110">
        <f t="shared" si="25"/>
        <v>31.987995616737567</v>
      </c>
      <c r="R110">
        <f t="shared" si="22"/>
        <v>67.1747907951489</v>
      </c>
    </row>
    <row r="111" spans="8:18" ht="12">
      <c r="H111">
        <f t="shared" si="26"/>
        <v>92</v>
      </c>
      <c r="I111">
        <f t="shared" si="27"/>
        <v>13.513676311350547</v>
      </c>
      <c r="J111">
        <f aca="true" t="shared" si="30" ref="J111:J142">$B$4*I111^(-$B$4-1)</f>
        <v>8.995539313681146E-05</v>
      </c>
      <c r="K111">
        <f aca="true" t="shared" si="31" ref="K111:K142">1/($B$2*I111)</f>
        <v>0.14799821705956795</v>
      </c>
      <c r="L111">
        <f t="shared" si="21"/>
        <v>240.0671299914284</v>
      </c>
      <c r="M111">
        <f t="shared" si="29"/>
        <v>0.16279803876552476</v>
      </c>
      <c r="N111">
        <f t="shared" si="28"/>
        <v>218.24284544675305</v>
      </c>
      <c r="O111">
        <f t="shared" si="23"/>
        <v>458.3099754381815</v>
      </c>
      <c r="P111">
        <f t="shared" si="24"/>
        <v>35.52950721333894</v>
      </c>
      <c r="Q111">
        <f t="shared" si="25"/>
        <v>32.2995520121263</v>
      </c>
      <c r="R111">
        <f t="shared" si="22"/>
        <v>67.82905922546524</v>
      </c>
    </row>
    <row r="112" spans="8:18" ht="12">
      <c r="H112">
        <f t="shared" si="26"/>
        <v>93</v>
      </c>
      <c r="I112">
        <f t="shared" si="27"/>
        <v>13.644027106260449</v>
      </c>
      <c r="J112">
        <f t="shared" si="30"/>
        <v>8.656671961903835E-05</v>
      </c>
      <c r="K112">
        <f t="shared" si="31"/>
        <v>0.14658428808619975</v>
      </c>
      <c r="L112">
        <f t="shared" si="21"/>
        <v>244.7207658925332</v>
      </c>
      <c r="M112">
        <f t="shared" si="29"/>
        <v>0.16124271689481973</v>
      </c>
      <c r="N112">
        <f t="shared" si="28"/>
        <v>222.47342353866654</v>
      </c>
      <c r="O112">
        <f t="shared" si="23"/>
        <v>467.19418943119973</v>
      </c>
      <c r="P112">
        <f t="shared" si="24"/>
        <v>35.87221924826653</v>
      </c>
      <c r="Q112">
        <f t="shared" si="25"/>
        <v>32.611108407515026</v>
      </c>
      <c r="R112">
        <f t="shared" si="22"/>
        <v>68.48332765578157</v>
      </c>
    </row>
    <row r="113" spans="8:18" ht="12">
      <c r="H113">
        <f t="shared" si="26"/>
        <v>94</v>
      </c>
      <c r="I113">
        <f t="shared" si="27"/>
        <v>13.77437790117035</v>
      </c>
      <c r="J113">
        <f t="shared" si="30"/>
        <v>8.333612063992378E-05</v>
      </c>
      <c r="K113">
        <f t="shared" si="31"/>
        <v>0.14519711992438283</v>
      </c>
      <c r="L113">
        <f t="shared" si="21"/>
        <v>249.41907457981603</v>
      </c>
      <c r="M113">
        <f t="shared" si="29"/>
        <v>0.15971683191682112</v>
      </c>
      <c r="N113">
        <f t="shared" si="28"/>
        <v>226.74461325437818</v>
      </c>
      <c r="O113">
        <f t="shared" si="23"/>
        <v>476.1636878341942</v>
      </c>
      <c r="P113">
        <f t="shared" si="24"/>
        <v>36.21493128319413</v>
      </c>
      <c r="Q113">
        <f t="shared" si="25"/>
        <v>32.92266480290375</v>
      </c>
      <c r="R113">
        <f t="shared" si="22"/>
        <v>69.13759608609789</v>
      </c>
    </row>
    <row r="114" spans="8:18" ht="12">
      <c r="H114">
        <f t="shared" si="26"/>
        <v>95</v>
      </c>
      <c r="I114">
        <f t="shared" si="27"/>
        <v>13.904728696080252</v>
      </c>
      <c r="J114">
        <f t="shared" si="30"/>
        <v>8.02548295611583E-05</v>
      </c>
      <c r="K114">
        <f t="shared" si="31"/>
        <v>0.14383595996114623</v>
      </c>
      <c r="L114">
        <f aca="true" t="shared" si="32" ref="L114:L145">$B$1*($B$8+$B$21)/(K114^(1/(1-$B$2))*$B$22)</f>
        <v>254.16205605327679</v>
      </c>
      <c r="M114">
        <f t="shared" si="29"/>
        <v>0.15821955595726087</v>
      </c>
      <c r="N114">
        <f t="shared" si="28"/>
        <v>231.05641459388798</v>
      </c>
      <c r="O114">
        <f t="shared" si="23"/>
        <v>485.21847064716474</v>
      </c>
      <c r="P114">
        <f t="shared" si="24"/>
        <v>36.55764331812173</v>
      </c>
      <c r="Q114">
        <f t="shared" si="25"/>
        <v>33.234221198292474</v>
      </c>
      <c r="R114">
        <f t="shared" si="22"/>
        <v>69.7918645164142</v>
      </c>
    </row>
    <row r="115" spans="8:18" ht="12">
      <c r="H115">
        <f t="shared" si="26"/>
        <v>96</v>
      </c>
      <c r="I115">
        <f t="shared" si="27"/>
        <v>14.035079490990153</v>
      </c>
      <c r="J115">
        <f t="shared" si="30"/>
        <v>7.731464175713666E-05</v>
      </c>
      <c r="K115">
        <f t="shared" si="31"/>
        <v>0.14250008354308957</v>
      </c>
      <c r="L115">
        <f t="shared" si="32"/>
        <v>258.94971031291567</v>
      </c>
      <c r="M115">
        <f t="shared" si="29"/>
        <v>0.15675009189739855</v>
      </c>
      <c r="N115">
        <f t="shared" si="28"/>
        <v>235.408827557196</v>
      </c>
      <c r="O115">
        <f t="shared" si="23"/>
        <v>494.35853787011166</v>
      </c>
      <c r="P115">
        <f aca="true" t="shared" si="33" ref="P115:P146">K115*L115</f>
        <v>36.90035535304933</v>
      </c>
      <c r="Q115">
        <f t="shared" si="25"/>
        <v>33.545777593681194</v>
      </c>
      <c r="R115">
        <f t="shared" si="22"/>
        <v>70.44613294673053</v>
      </c>
    </row>
    <row r="116" spans="8:18" ht="12">
      <c r="H116">
        <f aca="true" t="shared" si="34" ref="H116:H147">H115+1</f>
        <v>97</v>
      </c>
      <c r="I116">
        <f t="shared" si="27"/>
        <v>14.165430285900054</v>
      </c>
      <c r="J116">
        <f t="shared" si="30"/>
        <v>7.450787381282274E-05</v>
      </c>
      <c r="K116">
        <f t="shared" si="31"/>
        <v>0.14118879268995832</v>
      </c>
      <c r="L116">
        <f t="shared" si="32"/>
        <v>263.78203735873245</v>
      </c>
      <c r="M116">
        <f t="shared" si="29"/>
        <v>0.15530767195895417</v>
      </c>
      <c r="N116">
        <f t="shared" si="28"/>
        <v>239.80185214430222</v>
      </c>
      <c r="O116">
        <f t="shared" si="23"/>
        <v>503.5838895030347</v>
      </c>
      <c r="P116">
        <f t="shared" si="33"/>
        <v>37.243067387976915</v>
      </c>
      <c r="Q116">
        <f t="shared" si="25"/>
        <v>33.85733398906992</v>
      </c>
      <c r="R116">
        <f t="shared" si="22"/>
        <v>71.10040137704685</v>
      </c>
    </row>
    <row r="117" spans="8:18" ht="12">
      <c r="H117">
        <f t="shared" si="34"/>
        <v>98</v>
      </c>
      <c r="I117">
        <f t="shared" si="27"/>
        <v>14.295781080809956</v>
      </c>
      <c r="J117">
        <f t="shared" si="30"/>
        <v>7.182732602409254E-05</v>
      </c>
      <c r="K117">
        <f t="shared" si="31"/>
        <v>0.13990141487859759</v>
      </c>
      <c r="L117">
        <f t="shared" si="32"/>
        <v>268.6590371907273</v>
      </c>
      <c r="M117">
        <f t="shared" si="29"/>
        <v>0.15389155636645735</v>
      </c>
      <c r="N117">
        <f t="shared" si="28"/>
        <v>244.23548835520666</v>
      </c>
      <c r="O117">
        <f t="shared" si="23"/>
        <v>512.8945255459339</v>
      </c>
      <c r="P117">
        <f t="shared" si="33"/>
        <v>37.585779422904515</v>
      </c>
      <c r="Q117">
        <f t="shared" si="25"/>
        <v>34.168890384458656</v>
      </c>
      <c r="R117">
        <f t="shared" si="22"/>
        <v>71.75466980736317</v>
      </c>
    </row>
    <row r="118" spans="8:18" ht="12">
      <c r="H118">
        <f t="shared" si="34"/>
        <v>99</v>
      </c>
      <c r="I118">
        <f t="shared" si="27"/>
        <v>14.426131875719857</v>
      </c>
      <c r="J118">
        <f t="shared" si="30"/>
        <v>6.926624790620961E-05</v>
      </c>
      <c r="K118">
        <f t="shared" si="31"/>
        <v>0.13863730189283335</v>
      </c>
      <c r="L118">
        <f t="shared" si="32"/>
        <v>273.58070980890005</v>
      </c>
      <c r="M118">
        <f t="shared" si="29"/>
        <v>0.1525010320821167</v>
      </c>
      <c r="N118">
        <f t="shared" si="28"/>
        <v>248.70973618990905</v>
      </c>
      <c r="O118">
        <f t="shared" si="23"/>
        <v>522.2904459988091</v>
      </c>
      <c r="P118">
        <f t="shared" si="33"/>
        <v>37.92849145783211</v>
      </c>
      <c r="Q118">
        <f t="shared" si="25"/>
        <v>34.48044677984736</v>
      </c>
      <c r="R118">
        <f t="shared" si="22"/>
        <v>72.40893823767948</v>
      </c>
    </row>
    <row r="119" spans="8:18" ht="12">
      <c r="H119">
        <f t="shared" si="34"/>
        <v>100</v>
      </c>
      <c r="I119">
        <f t="shared" si="27"/>
        <v>14.556482670629759</v>
      </c>
      <c r="J119">
        <f t="shared" si="30"/>
        <v>6.681830644468986E-05</v>
      </c>
      <c r="K119">
        <f t="shared" si="31"/>
        <v>0.13739582873514827</v>
      </c>
      <c r="L119">
        <f t="shared" si="32"/>
        <v>278.54705521325087</v>
      </c>
      <c r="M119">
        <f t="shared" si="29"/>
        <v>0.15113541160866312</v>
      </c>
      <c r="N119">
        <f t="shared" si="28"/>
        <v>253.22459564840986</v>
      </c>
      <c r="O119">
        <f t="shared" si="23"/>
        <v>531.7716508616608</v>
      </c>
      <c r="P119">
        <f t="shared" si="33"/>
        <v>38.27120349275971</v>
      </c>
      <c r="Q119">
        <f t="shared" si="25"/>
        <v>34.7920031752361</v>
      </c>
      <c r="R119">
        <f t="shared" si="22"/>
        <v>73.0632066679958</v>
      </c>
    </row>
    <row r="120" spans="8:18" ht="12">
      <c r="H120">
        <f t="shared" si="34"/>
        <v>101</v>
      </c>
      <c r="I120">
        <f t="shared" si="27"/>
        <v>14.68683346553966</v>
      </c>
      <c r="J120">
        <f t="shared" si="30"/>
        <v>6.447755684840987E-05</v>
      </c>
      <c r="K120">
        <f t="shared" si="31"/>
        <v>0.1361763925963132</v>
      </c>
      <c r="L120">
        <f t="shared" si="32"/>
        <v>283.55807340377976</v>
      </c>
      <c r="M120">
        <f t="shared" si="29"/>
        <v>0.14979403185594453</v>
      </c>
      <c r="N120">
        <f t="shared" si="28"/>
        <v>257.7800667307089</v>
      </c>
      <c r="O120">
        <f t="shared" si="23"/>
        <v>541.3381401344886</v>
      </c>
      <c r="P120">
        <f t="shared" si="33"/>
        <v>38.61391552768731</v>
      </c>
      <c r="Q120">
        <f t="shared" si="25"/>
        <v>35.103559570624824</v>
      </c>
      <c r="R120">
        <f t="shared" si="22"/>
        <v>73.71747509831214</v>
      </c>
    </row>
    <row r="121" spans="8:18" ht="12">
      <c r="H121">
        <f t="shared" si="34"/>
        <v>102</v>
      </c>
      <c r="I121">
        <f t="shared" si="27"/>
        <v>14.817184260449562</v>
      </c>
      <c r="J121">
        <f t="shared" si="30"/>
        <v>6.223841558774381E-05</v>
      </c>
      <c r="K121">
        <f t="shared" si="31"/>
        <v>0.13497841187940515</v>
      </c>
      <c r="L121">
        <f t="shared" si="32"/>
        <v>288.6137643804865</v>
      </c>
      <c r="M121">
        <f t="shared" si="29"/>
        <v>0.1484762530673457</v>
      </c>
      <c r="N121">
        <f t="shared" si="28"/>
        <v>262.37614943680586</v>
      </c>
      <c r="O121">
        <f t="shared" si="23"/>
        <v>550.9899138172923</v>
      </c>
      <c r="P121">
        <f t="shared" si="33"/>
        <v>38.9566275626149</v>
      </c>
      <c r="Q121">
        <f t="shared" si="25"/>
        <v>35.41511596601354</v>
      </c>
      <c r="R121">
        <f t="shared" si="22"/>
        <v>74.37174352862843</v>
      </c>
    </row>
    <row r="122" spans="8:18" ht="12">
      <c r="H122">
        <f t="shared" si="34"/>
        <v>103</v>
      </c>
      <c r="I122">
        <f t="shared" si="27"/>
        <v>14.947535055359463</v>
      </c>
      <c r="J122">
        <f t="shared" si="30"/>
        <v>6.009563552107609E-05</v>
      </c>
      <c r="K122">
        <f t="shared" si="31"/>
        <v>0.13380132527489186</v>
      </c>
      <c r="L122">
        <f t="shared" si="32"/>
        <v>293.7141281433714</v>
      </c>
      <c r="M122">
        <f t="shared" si="29"/>
        <v>0.14718145780238107</v>
      </c>
      <c r="N122">
        <f t="shared" si="28"/>
        <v>267.01284376670117</v>
      </c>
      <c r="O122">
        <f t="shared" si="23"/>
        <v>560.7269719100725</v>
      </c>
      <c r="P122">
        <f t="shared" si="33"/>
        <v>39.299339597542506</v>
      </c>
      <c r="Q122">
        <f t="shared" si="25"/>
        <v>35.726672361402265</v>
      </c>
      <c r="R122">
        <f t="shared" si="22"/>
        <v>75.02601195894476</v>
      </c>
    </row>
    <row r="123" spans="8:18" ht="12">
      <c r="H123">
        <f t="shared" si="34"/>
        <v>104</v>
      </c>
      <c r="I123">
        <f aca="true" t="shared" si="35" ref="I123:I154">$I$18+H123/4*($I$18-1)</f>
        <v>15.077885850269364</v>
      </c>
      <c r="J123">
        <f t="shared" si="30"/>
        <v>5.80442829314954E-05</v>
      </c>
      <c r="K123">
        <f t="shared" si="31"/>
        <v>0.13264459088369276</v>
      </c>
      <c r="L123">
        <f t="shared" si="32"/>
        <v>298.8591646924342</v>
      </c>
      <c r="M123">
        <f t="shared" si="29"/>
        <v>0.14590904997206205</v>
      </c>
      <c r="N123">
        <f t="shared" si="28"/>
        <v>271.69014972039474</v>
      </c>
      <c r="O123">
        <f t="shared" si="23"/>
        <v>570.549314412829</v>
      </c>
      <c r="P123">
        <f t="shared" si="33"/>
        <v>39.64205163247009</v>
      </c>
      <c r="Q123">
        <f t="shared" si="25"/>
        <v>36.03822875679099</v>
      </c>
      <c r="R123">
        <f t="shared" si="22"/>
        <v>75.68028038926109</v>
      </c>
    </row>
    <row r="124" spans="8:18" ht="12">
      <c r="H124">
        <f t="shared" si="34"/>
        <v>105</v>
      </c>
      <c r="I124">
        <f t="shared" si="35"/>
        <v>15.208236645179268</v>
      </c>
      <c r="J124">
        <f t="shared" si="30"/>
        <v>5.607971631205837E-05</v>
      </c>
      <c r="K124">
        <f t="shared" si="31"/>
        <v>0.13150768538533777</v>
      </c>
      <c r="L124">
        <f t="shared" si="32"/>
        <v>304.04887402767514</v>
      </c>
      <c r="M124">
        <f t="shared" si="29"/>
        <v>0.14465845392387155</v>
      </c>
      <c r="N124">
        <f t="shared" si="28"/>
        <v>276.4080672978865</v>
      </c>
      <c r="O124">
        <f t="shared" si="23"/>
        <v>580.4569413255616</v>
      </c>
      <c r="P124">
        <f t="shared" si="33"/>
        <v>39.9847636673977</v>
      </c>
      <c r="Q124">
        <f t="shared" si="25"/>
        <v>36.34978515217973</v>
      </c>
      <c r="R124">
        <f t="shared" si="22"/>
        <v>76.33454881957742</v>
      </c>
    </row>
    <row r="125" spans="8:18" ht="12">
      <c r="H125">
        <f t="shared" si="34"/>
        <v>106</v>
      </c>
      <c r="I125">
        <f t="shared" si="35"/>
        <v>15.338587440089169</v>
      </c>
      <c r="J125">
        <f t="shared" si="30"/>
        <v>5.4197566752925525E-05</v>
      </c>
      <c r="K125">
        <f t="shared" si="31"/>
        <v>0.13039010324854095</v>
      </c>
      <c r="L125">
        <f t="shared" si="32"/>
        <v>309.2832561490939</v>
      </c>
      <c r="M125">
        <f t="shared" si="29"/>
        <v>0.14342911357339505</v>
      </c>
      <c r="N125">
        <f t="shared" si="28"/>
        <v>281.1665964991763</v>
      </c>
      <c r="O125">
        <f t="shared" si="23"/>
        <v>590.4498526482703</v>
      </c>
      <c r="P125">
        <f t="shared" si="33"/>
        <v>40.327475702325295</v>
      </c>
      <c r="Q125">
        <f t="shared" si="25"/>
        <v>36.66134154756845</v>
      </c>
      <c r="R125">
        <f t="shared" si="22"/>
        <v>76.98881724989374</v>
      </c>
    </row>
    <row r="126" spans="8:18" ht="12">
      <c r="H126">
        <f t="shared" si="34"/>
        <v>107</v>
      </c>
      <c r="I126">
        <f t="shared" si="35"/>
        <v>15.46893823499907</v>
      </c>
      <c r="J126">
        <f t="shared" si="30"/>
        <v>5.239371979709717E-05</v>
      </c>
      <c r="K126">
        <f t="shared" si="31"/>
        <v>0.1292913559816874</v>
      </c>
      <c r="L126">
        <f t="shared" si="32"/>
        <v>314.5623110566908</v>
      </c>
      <c r="M126">
        <f t="shared" si="29"/>
        <v>0.14222049157985614</v>
      </c>
      <c r="N126">
        <f t="shared" si="28"/>
        <v>285.96573732426435</v>
      </c>
      <c r="O126">
        <f t="shared" si="23"/>
        <v>600.5280483809552</v>
      </c>
      <c r="P126">
        <f t="shared" si="33"/>
        <v>40.670187737252895</v>
      </c>
      <c r="Q126">
        <f t="shared" si="25"/>
        <v>36.972897942957175</v>
      </c>
      <c r="R126">
        <f t="shared" si="22"/>
        <v>77.64308568021006</v>
      </c>
    </row>
    <row r="127" spans="8:18" ht="12">
      <c r="H127">
        <f t="shared" si="34"/>
        <v>108</v>
      </c>
      <c r="I127">
        <f t="shared" si="35"/>
        <v>15.599289029908972</v>
      </c>
      <c r="J127">
        <f t="shared" si="30"/>
        <v>5.0664298643573184E-05</v>
      </c>
      <c r="K127">
        <f t="shared" si="31"/>
        <v>0.12821097142089885</v>
      </c>
      <c r="L127">
        <f t="shared" si="32"/>
        <v>319.88603875046556</v>
      </c>
      <c r="M127">
        <f t="shared" si="29"/>
        <v>0.14103206856298875</v>
      </c>
      <c r="N127">
        <f t="shared" si="28"/>
        <v>290.8054897731505</v>
      </c>
      <c r="O127">
        <f t="shared" si="23"/>
        <v>610.6915285236161</v>
      </c>
      <c r="P127">
        <f t="shared" si="33"/>
        <v>41.01289977218048</v>
      </c>
      <c r="Q127">
        <f t="shared" si="25"/>
        <v>37.28445433834589</v>
      </c>
      <c r="R127">
        <f t="shared" si="22"/>
        <v>78.29735411052637</v>
      </c>
    </row>
    <row r="128" spans="8:18" ht="12">
      <c r="H128">
        <f t="shared" si="34"/>
        <v>109</v>
      </c>
      <c r="I128">
        <f t="shared" si="35"/>
        <v>15.729639824818873</v>
      </c>
      <c r="J128">
        <f t="shared" si="30"/>
        <v>4.900564858766821E-05</v>
      </c>
      <c r="K128">
        <f t="shared" si="31"/>
        <v>0.12714849305349749</v>
      </c>
      <c r="L128">
        <f t="shared" si="32"/>
        <v>325.25443923041854</v>
      </c>
      <c r="M128">
        <f t="shared" si="29"/>
        <v>0.13986334235884726</v>
      </c>
      <c r="N128">
        <f t="shared" si="28"/>
        <v>295.6858538458349</v>
      </c>
      <c r="O128">
        <f t="shared" si="23"/>
        <v>620.9402930762535</v>
      </c>
      <c r="P128">
        <f t="shared" si="33"/>
        <v>41.35561180710809</v>
      </c>
      <c r="Q128">
        <f t="shared" si="25"/>
        <v>37.596010733734616</v>
      </c>
      <c r="R128">
        <f t="shared" si="22"/>
        <v>78.9516225408427</v>
      </c>
    </row>
    <row r="129" spans="8:18" ht="12">
      <c r="H129">
        <f t="shared" si="34"/>
        <v>110</v>
      </c>
      <c r="I129">
        <f t="shared" si="35"/>
        <v>15.859990619728775</v>
      </c>
      <c r="J129">
        <f t="shared" si="30"/>
        <v>4.7414322598059665E-05</v>
      </c>
      <c r="K129">
        <f t="shared" si="31"/>
        <v>0.1261034793748322</v>
      </c>
      <c r="L129">
        <f t="shared" si="32"/>
        <v>330.66751249654936</v>
      </c>
      <c r="M129">
        <f t="shared" si="29"/>
        <v>0.13871382731231544</v>
      </c>
      <c r="N129">
        <f t="shared" si="28"/>
        <v>300.60682954231766</v>
      </c>
      <c r="O129">
        <f t="shared" si="23"/>
        <v>631.274342038867</v>
      </c>
      <c r="P129">
        <f t="shared" si="33"/>
        <v>41.698323842035684</v>
      </c>
      <c r="Q129">
        <f t="shared" si="25"/>
        <v>37.90756712912336</v>
      </c>
      <c r="R129">
        <f t="shared" si="22"/>
        <v>79.60589097115904</v>
      </c>
    </row>
    <row r="130" spans="8:18" ht="12">
      <c r="H130">
        <f t="shared" si="34"/>
        <v>111</v>
      </c>
      <c r="I130">
        <f t="shared" si="35"/>
        <v>15.990341414638676</v>
      </c>
      <c r="J130">
        <f t="shared" si="30"/>
        <v>4.588706793904038E-05</v>
      </c>
      <c r="K130">
        <f t="shared" si="31"/>
        <v>0.12507550327656294</v>
      </c>
      <c r="L130">
        <f t="shared" si="32"/>
        <v>336.12525854885826</v>
      </c>
      <c r="M130">
        <f t="shared" si="29"/>
        <v>0.13758305360421924</v>
      </c>
      <c r="N130">
        <f t="shared" si="28"/>
        <v>305.5684168625984</v>
      </c>
      <c r="O130">
        <f t="shared" si="23"/>
        <v>641.6936754114566</v>
      </c>
      <c r="P130">
        <f t="shared" si="33"/>
        <v>42.041035876963285</v>
      </c>
      <c r="Q130">
        <f t="shared" si="25"/>
        <v>38.21912352451208</v>
      </c>
      <c r="R130">
        <f t="shared" si="22"/>
        <v>80.26015940147536</v>
      </c>
    </row>
    <row r="131" spans="8:18" ht="12">
      <c r="H131">
        <f t="shared" si="34"/>
        <v>112</v>
      </c>
      <c r="I131">
        <f t="shared" si="35"/>
        <v>16.12069220954858</v>
      </c>
      <c r="J131">
        <f t="shared" si="30"/>
        <v>4.4420813754489165E-05</v>
      </c>
      <c r="K131">
        <f t="shared" si="31"/>
        <v>0.12406415146462281</v>
      </c>
      <c r="L131">
        <f t="shared" si="32"/>
        <v>341.62767738734516</v>
      </c>
      <c r="M131">
        <f t="shared" si="29"/>
        <v>0.13647056661108511</v>
      </c>
      <c r="N131">
        <f t="shared" si="28"/>
        <v>310.5706158066773</v>
      </c>
      <c r="O131">
        <f t="shared" si="23"/>
        <v>652.1982931940224</v>
      </c>
      <c r="P131">
        <f t="shared" si="33"/>
        <v>42.383747911890886</v>
      </c>
      <c r="Q131">
        <f t="shared" si="25"/>
        <v>38.53067991990079</v>
      </c>
      <c r="R131">
        <f t="shared" si="22"/>
        <v>80.91442783179167</v>
      </c>
    </row>
    <row r="132" spans="8:18" ht="12">
      <c r="H132">
        <f t="shared" si="34"/>
        <v>113</v>
      </c>
      <c r="I132">
        <f t="shared" si="35"/>
        <v>16.25104300445848</v>
      </c>
      <c r="J132">
        <f t="shared" si="30"/>
        <v>4.3012659537350394E-05</v>
      </c>
      <c r="K132">
        <f t="shared" si="31"/>
        <v>0.12306902390519175</v>
      </c>
      <c r="L132">
        <f t="shared" si="32"/>
        <v>347.17476901200996</v>
      </c>
      <c r="M132">
        <f t="shared" si="29"/>
        <v>0.13537592629571094</v>
      </c>
      <c r="N132">
        <f t="shared" si="28"/>
        <v>315.6134263745545</v>
      </c>
      <c r="O132">
        <f t="shared" si="23"/>
        <v>662.7881953865644</v>
      </c>
      <c r="P132">
        <f t="shared" si="33"/>
        <v>42.72645994681848</v>
      </c>
      <c r="Q132">
        <f t="shared" si="25"/>
        <v>38.842236315289526</v>
      </c>
      <c r="R132">
        <f t="shared" si="22"/>
        <v>81.568696262108</v>
      </c>
    </row>
    <row r="133" spans="8:18" ht="12">
      <c r="H133">
        <f t="shared" si="34"/>
        <v>114</v>
      </c>
      <c r="I133">
        <f t="shared" si="35"/>
        <v>16.381393799368382</v>
      </c>
      <c r="J133">
        <f t="shared" si="30"/>
        <v>4.165986441500346E-05</v>
      </c>
      <c r="K133">
        <f t="shared" si="31"/>
        <v>0.12208973329712115</v>
      </c>
      <c r="L133">
        <f t="shared" si="32"/>
        <v>352.76653342285283</v>
      </c>
      <c r="M133">
        <f t="shared" si="29"/>
        <v>0.13429870662683327</v>
      </c>
      <c r="N133">
        <f t="shared" si="28"/>
        <v>320.6968485662299</v>
      </c>
      <c r="O133">
        <f t="shared" si="23"/>
        <v>673.4633819890828</v>
      </c>
      <c r="P133">
        <f t="shared" si="33"/>
        <v>43.06917198174608</v>
      </c>
      <c r="Q133">
        <f t="shared" si="25"/>
        <v>39.15379271067826</v>
      </c>
      <c r="R133">
        <f t="shared" si="22"/>
        <v>82.22296469242434</v>
      </c>
    </row>
    <row r="134" spans="8:18" ht="12">
      <c r="H134">
        <f t="shared" si="34"/>
        <v>115</v>
      </c>
      <c r="I134">
        <f t="shared" si="35"/>
        <v>16.511744594278284</v>
      </c>
      <c r="J134">
        <f t="shared" si="30"/>
        <v>4.035983718687744E-05</v>
      </c>
      <c r="K134">
        <f t="shared" si="31"/>
        <v>0.12112590456934806</v>
      </c>
      <c r="L134">
        <f t="shared" si="32"/>
        <v>358.4029706198736</v>
      </c>
      <c r="M134">
        <f t="shared" si="29"/>
        <v>0.13323849502628288</v>
      </c>
      <c r="N134">
        <f t="shared" si="28"/>
        <v>325.82088238170326</v>
      </c>
      <c r="O134">
        <f t="shared" si="23"/>
        <v>684.2238530015768</v>
      </c>
      <c r="P134">
        <f t="shared" si="33"/>
        <v>43.41188401667367</v>
      </c>
      <c r="Q134">
        <f t="shared" si="25"/>
        <v>39.46534910606697</v>
      </c>
      <c r="R134">
        <f t="shared" si="22"/>
        <v>82.87723312274063</v>
      </c>
    </row>
    <row r="135" spans="8:18" ht="12">
      <c r="H135">
        <f t="shared" si="34"/>
        <v>116</v>
      </c>
      <c r="I135">
        <f t="shared" si="35"/>
        <v>16.642095389188185</v>
      </c>
      <c r="J135">
        <f t="shared" si="30"/>
        <v>3.911012705608478E-05</v>
      </c>
      <c r="K135">
        <f t="shared" si="31"/>
        <v>0.12017717440192859</v>
      </c>
      <c r="L135">
        <f t="shared" si="32"/>
        <v>364.0840806030725</v>
      </c>
      <c r="M135">
        <f t="shared" si="29"/>
        <v>0.13219489184212146</v>
      </c>
      <c r="N135">
        <f t="shared" si="28"/>
        <v>330.98552782097494</v>
      </c>
      <c r="O135">
        <f t="shared" si="23"/>
        <v>695.0696084240474</v>
      </c>
      <c r="P135">
        <f t="shared" si="33"/>
        <v>43.75459605160127</v>
      </c>
      <c r="Q135">
        <f t="shared" si="25"/>
        <v>39.776905501455694</v>
      </c>
      <c r="R135">
        <f t="shared" si="22"/>
        <v>83.53150155305696</v>
      </c>
    </row>
    <row r="136" spans="8:18" ht="12">
      <c r="H136">
        <f t="shared" si="34"/>
        <v>117</v>
      </c>
      <c r="I136">
        <f t="shared" si="35"/>
        <v>16.772446184098087</v>
      </c>
      <c r="J136">
        <f t="shared" si="30"/>
        <v>3.790841500176721E-05</v>
      </c>
      <c r="K136">
        <f t="shared" si="31"/>
        <v>0.11924319076940577</v>
      </c>
      <c r="L136">
        <f t="shared" si="32"/>
        <v>369.80986337244934</v>
      </c>
      <c r="M136">
        <f t="shared" si="29"/>
        <v>0.13116750984634637</v>
      </c>
      <c r="N136">
        <f t="shared" si="28"/>
        <v>336.19078488404483</v>
      </c>
      <c r="O136">
        <f t="shared" si="23"/>
        <v>706.0006482564942</v>
      </c>
      <c r="P136">
        <f t="shared" si="33"/>
        <v>44.09730808652886</v>
      </c>
      <c r="Q136">
        <f t="shared" si="25"/>
        <v>40.088461896844414</v>
      </c>
      <c r="R136">
        <f t="shared" si="22"/>
        <v>84.18576998337328</v>
      </c>
    </row>
    <row r="137" spans="8:18" ht="12">
      <c r="H137">
        <f t="shared" si="34"/>
        <v>118</v>
      </c>
      <c r="I137">
        <f t="shared" si="35"/>
        <v>16.902796979007988</v>
      </c>
      <c r="J137">
        <f t="shared" si="30"/>
        <v>3.675250574331675E-05</v>
      </c>
      <c r="K137">
        <f t="shared" si="31"/>
        <v>0.11832361250530611</v>
      </c>
      <c r="L137">
        <f t="shared" si="32"/>
        <v>375.58031892800426</v>
      </c>
      <c r="M137">
        <f t="shared" si="29"/>
        <v>0.13015597375583673</v>
      </c>
      <c r="N137">
        <f t="shared" si="28"/>
        <v>341.43665357091294</v>
      </c>
      <c r="O137">
        <f t="shared" si="23"/>
        <v>717.0169724989172</v>
      </c>
      <c r="P137">
        <f t="shared" si="33"/>
        <v>44.44002012145646</v>
      </c>
      <c r="Q137">
        <f t="shared" si="25"/>
        <v>40.40001829223314</v>
      </c>
      <c r="R137">
        <f t="shared" si="22"/>
        <v>84.84003841368961</v>
      </c>
    </row>
    <row r="138" spans="8:18" ht="12">
      <c r="H138">
        <f t="shared" si="34"/>
        <v>119</v>
      </c>
      <c r="I138">
        <f t="shared" si="35"/>
        <v>17.03314777391789</v>
      </c>
      <c r="J138">
        <f t="shared" si="30"/>
        <v>3.564032025169833E-05</v>
      </c>
      <c r="K138">
        <f t="shared" si="31"/>
        <v>0.11741810888663293</v>
      </c>
      <c r="L138">
        <f t="shared" si="32"/>
        <v>381.39544726973713</v>
      </c>
      <c r="M138">
        <f t="shared" si="29"/>
        <v>0.12915991977529623</v>
      </c>
      <c r="N138">
        <f t="shared" si="28"/>
        <v>346.7231338815792</v>
      </c>
      <c r="O138">
        <f t="shared" si="23"/>
        <v>728.1185811513163</v>
      </c>
      <c r="P138">
        <f t="shared" si="33"/>
        <v>44.782732156384064</v>
      </c>
      <c r="Q138">
        <f t="shared" si="25"/>
        <v>40.71157468762188</v>
      </c>
      <c r="R138">
        <f t="shared" si="22"/>
        <v>85.49430684400593</v>
      </c>
    </row>
    <row r="139" spans="8:18" ht="12">
      <c r="H139">
        <f t="shared" si="34"/>
        <v>120</v>
      </c>
      <c r="I139">
        <f t="shared" si="35"/>
        <v>17.16349856882779</v>
      </c>
      <c r="J139">
        <f t="shared" si="30"/>
        <v>3.45698887667981E-05</v>
      </c>
      <c r="K139">
        <f t="shared" si="31"/>
        <v>0.1165263592372935</v>
      </c>
      <c r="L139">
        <f t="shared" si="32"/>
        <v>387.25524839764796</v>
      </c>
      <c r="M139">
        <f t="shared" si="29"/>
        <v>0.12817899516102285</v>
      </c>
      <c r="N139">
        <f t="shared" si="28"/>
        <v>352.0502258160436</v>
      </c>
      <c r="O139">
        <f t="shared" si="23"/>
        <v>739.3054742136916</v>
      </c>
      <c r="P139">
        <f t="shared" si="33"/>
        <v>45.12544419131166</v>
      </c>
      <c r="Q139">
        <f t="shared" si="25"/>
        <v>41.0231310830106</v>
      </c>
      <c r="R139">
        <f t="shared" si="22"/>
        <v>86.14857527432225</v>
      </c>
    </row>
    <row r="140" spans="8:18" ht="12">
      <c r="H140">
        <f t="shared" si="34"/>
        <v>121</v>
      </c>
      <c r="I140">
        <f t="shared" si="35"/>
        <v>17.293849363737692</v>
      </c>
      <c r="J140">
        <f t="shared" si="30"/>
        <v>3.3539344283088724E-05</v>
      </c>
      <c r="K140">
        <f t="shared" si="31"/>
        <v>0.11564805254946103</v>
      </c>
      <c r="L140">
        <f t="shared" si="32"/>
        <v>393.1597223117369</v>
      </c>
      <c r="M140">
        <f t="shared" si="29"/>
        <v>0.12721285780440714</v>
      </c>
      <c r="N140">
        <f t="shared" si="28"/>
        <v>357.4179293743063</v>
      </c>
      <c r="O140">
        <f t="shared" si="23"/>
        <v>750.5776516860433</v>
      </c>
      <c r="P140">
        <f t="shared" si="33"/>
        <v>45.46815622623926</v>
      </c>
      <c r="Q140">
        <f t="shared" si="25"/>
        <v>41.33468747839933</v>
      </c>
      <c r="R140">
        <f t="shared" si="22"/>
        <v>86.80284370463859</v>
      </c>
    </row>
    <row r="141" spans="8:18" ht="12">
      <c r="H141">
        <f t="shared" si="34"/>
        <v>122</v>
      </c>
      <c r="I141">
        <f t="shared" si="35"/>
        <v>17.424200158647594</v>
      </c>
      <c r="J141">
        <f t="shared" si="30"/>
        <v>3.254691646897093E-05</v>
      </c>
      <c r="K141">
        <f t="shared" si="31"/>
        <v>0.1147828871219322</v>
      </c>
      <c r="L141">
        <f t="shared" si="32"/>
        <v>399.1088690120037</v>
      </c>
      <c r="M141">
        <f t="shared" si="29"/>
        <v>0.12626117583412544</v>
      </c>
      <c r="N141">
        <f t="shared" si="28"/>
        <v>362.826244556367</v>
      </c>
      <c r="O141">
        <f t="shared" si="23"/>
        <v>761.9351135683708</v>
      </c>
      <c r="P141">
        <f t="shared" si="33"/>
        <v>45.810868261166846</v>
      </c>
      <c r="Q141">
        <f t="shared" si="25"/>
        <v>41.64624387378804</v>
      </c>
      <c r="R141">
        <f t="shared" si="22"/>
        <v>87.4571121349549</v>
      </c>
    </row>
    <row r="142" spans="8:18" ht="12">
      <c r="H142">
        <f t="shared" si="34"/>
        <v>123</v>
      </c>
      <c r="I142">
        <f t="shared" si="35"/>
        <v>17.554550953557495</v>
      </c>
      <c r="J142">
        <f t="shared" si="30"/>
        <v>3.159092598794833E-05</v>
      </c>
      <c r="K142">
        <f t="shared" si="31"/>
        <v>0.11393057021459684</v>
      </c>
      <c r="L142">
        <f t="shared" si="32"/>
        <v>405.1026884984485</v>
      </c>
      <c r="M142">
        <f t="shared" si="29"/>
        <v>0.12532362723605653</v>
      </c>
      <c r="N142">
        <f t="shared" si="28"/>
        <v>368.27517136222593</v>
      </c>
      <c r="O142">
        <f t="shared" si="23"/>
        <v>773.3778598606744</v>
      </c>
      <c r="P142">
        <f t="shared" si="33"/>
        <v>46.15358029609444</v>
      </c>
      <c r="Q142">
        <f t="shared" si="25"/>
        <v>41.957800269176765</v>
      </c>
      <c r="R142">
        <f t="shared" si="22"/>
        <v>88.1113805652712</v>
      </c>
    </row>
    <row r="143" spans="8:18" ht="12">
      <c r="H143">
        <f t="shared" si="34"/>
        <v>124</v>
      </c>
      <c r="I143">
        <f t="shared" si="35"/>
        <v>17.684901748467396</v>
      </c>
      <c r="J143">
        <f aca="true" t="shared" si="36" ref="J143:J174">$B$4*I143^(-$B$4-1)</f>
        <v>3.066977919234593E-05</v>
      </c>
      <c r="K143">
        <f aca="true" t="shared" si="37" ref="K143:K174">1/($B$2*I143)</f>
        <v>0.11309081771818853</v>
      </c>
      <c r="L143">
        <f t="shared" si="32"/>
        <v>411.14118077107145</v>
      </c>
      <c r="M143">
        <f t="shared" si="29"/>
        <v>0.12439989949000739</v>
      </c>
      <c r="N143">
        <f t="shared" si="28"/>
        <v>373.76470979188315</v>
      </c>
      <c r="O143">
        <f t="shared" si="23"/>
        <v>784.9058905629546</v>
      </c>
      <c r="P143">
        <f t="shared" si="33"/>
        <v>46.49629233102204</v>
      </c>
      <c r="Q143">
        <f t="shared" si="25"/>
        <v>42.26935666456549</v>
      </c>
      <c r="R143">
        <f t="shared" si="22"/>
        <v>88.76564899558754</v>
      </c>
    </row>
    <row r="144" spans="8:18" ht="12">
      <c r="H144">
        <f t="shared" si="34"/>
        <v>125</v>
      </c>
      <c r="I144">
        <f t="shared" si="35"/>
        <v>17.815252543377298</v>
      </c>
      <c r="J144">
        <f t="shared" si="36"/>
        <v>2.978196316261393E-05</v>
      </c>
      <c r="K144">
        <f t="shared" si="37"/>
        <v>0.11226335383853353</v>
      </c>
      <c r="L144">
        <f t="shared" si="32"/>
        <v>417.2243458298724</v>
      </c>
      <c r="M144">
        <f t="shared" si="29"/>
        <v>0.1234896892223869</v>
      </c>
      <c r="N144">
        <f t="shared" si="28"/>
        <v>379.2948598453384</v>
      </c>
      <c r="O144">
        <f t="shared" si="23"/>
        <v>796.5192056752107</v>
      </c>
      <c r="P144">
        <f t="shared" si="33"/>
        <v>46.83900436594965</v>
      </c>
      <c r="Q144">
        <f t="shared" si="25"/>
        <v>42.580913059954206</v>
      </c>
      <c r="R144">
        <f t="shared" si="22"/>
        <v>89.41991742590385</v>
      </c>
    </row>
    <row r="145" spans="8:18" ht="12">
      <c r="H145">
        <f t="shared" si="34"/>
        <v>126</v>
      </c>
      <c r="I145">
        <f t="shared" si="35"/>
        <v>17.9456033382872</v>
      </c>
      <c r="J145">
        <f t="shared" si="36"/>
        <v>2.8926041067388677E-05</v>
      </c>
      <c r="K145">
        <f t="shared" si="37"/>
        <v>0.11144791079456057</v>
      </c>
      <c r="L145">
        <f t="shared" si="32"/>
        <v>423.3521836748512</v>
      </c>
      <c r="M145">
        <f t="shared" si="29"/>
        <v>0.12259270187401664</v>
      </c>
      <c r="N145">
        <f t="shared" si="28"/>
        <v>384.8656215225919</v>
      </c>
      <c r="O145">
        <f t="shared" si="23"/>
        <v>808.2178051974431</v>
      </c>
      <c r="P145">
        <f t="shared" si="33"/>
        <v>47.181716400877235</v>
      </c>
      <c r="Q145">
        <f t="shared" si="25"/>
        <v>42.892469455342926</v>
      </c>
      <c r="R145">
        <f t="shared" si="22"/>
        <v>90.07418585622017</v>
      </c>
    </row>
    <row r="146" spans="8:18" ht="12">
      <c r="H146">
        <f t="shared" si="34"/>
        <v>127</v>
      </c>
      <c r="I146">
        <f t="shared" si="35"/>
        <v>18.0759541331971</v>
      </c>
      <c r="J146">
        <f t="shared" si="36"/>
        <v>2.8100647821431222E-05</v>
      </c>
      <c r="K146">
        <f t="shared" si="37"/>
        <v>0.11064422852937718</v>
      </c>
      <c r="L146">
        <f aca="true" t="shared" si="38" ref="L146:L177">$B$1*($B$8+$B$21)/(K146^(1/(1-$B$2))*$B$22)</f>
        <v>429.5246943060081</v>
      </c>
      <c r="M146">
        <f t="shared" si="29"/>
        <v>0.1217086513823149</v>
      </c>
      <c r="N146">
        <f t="shared" si="28"/>
        <v>390.47699482364374</v>
      </c>
      <c r="O146">
        <f t="shared" si="23"/>
        <v>820.0016891296518</v>
      </c>
      <c r="P146">
        <f t="shared" si="33"/>
        <v>47.52442843580483</v>
      </c>
      <c r="Q146">
        <f t="shared" si="25"/>
        <v>43.20402585073167</v>
      </c>
      <c r="R146">
        <f aca="true" t="shared" si="39" ref="R146:R206">$K146*O146</f>
        <v>90.7284542865365</v>
      </c>
    </row>
    <row r="147" spans="8:18" ht="12">
      <c r="H147">
        <f t="shared" si="34"/>
        <v>128</v>
      </c>
      <c r="I147">
        <f t="shared" si="35"/>
        <v>18.206304928107002</v>
      </c>
      <c r="J147">
        <f t="shared" si="36"/>
        <v>2.7304486020345912E-05</v>
      </c>
      <c r="K147">
        <f t="shared" si="37"/>
        <v>0.10985205443375762</v>
      </c>
      <c r="L147">
        <f t="shared" si="38"/>
        <v>435.74187772334295</v>
      </c>
      <c r="M147">
        <f t="shared" si="29"/>
        <v>0.1208372598771334</v>
      </c>
      <c r="N147">
        <f t="shared" si="28"/>
        <v>396.1289797484936</v>
      </c>
      <c r="O147">
        <f aca="true" t="shared" si="40" ref="O147:O206">L147+N147</f>
        <v>831.8708574718365</v>
      </c>
      <c r="P147">
        <f aca="true" t="shared" si="41" ref="P147:P178">K147*L147</f>
        <v>47.86714047073242</v>
      </c>
      <c r="Q147">
        <f aca="true" t="shared" si="42" ref="Q147:Q206">$K147*N147</f>
        <v>43.51558224612039</v>
      </c>
      <c r="R147">
        <f t="shared" si="39"/>
        <v>91.38272271685281</v>
      </c>
    </row>
    <row r="148" spans="8:18" ht="12">
      <c r="H148">
        <f aca="true" t="shared" si="43" ref="H148:H179">H147+1</f>
        <v>129</v>
      </c>
      <c r="I148">
        <f t="shared" si="35"/>
        <v>18.336655723016904</v>
      </c>
      <c r="J148">
        <f t="shared" si="36"/>
        <v>2.653632213261378E-05</v>
      </c>
      <c r="K148">
        <f t="shared" si="37"/>
        <v>0.1090711430814246</v>
      </c>
      <c r="L148">
        <f t="shared" si="38"/>
        <v>442.0037339268559</v>
      </c>
      <c r="M148">
        <f t="shared" si="29"/>
        <v>0.11997825738956706</v>
      </c>
      <c r="N148">
        <f t="shared" si="28"/>
        <v>401.8215762971417</v>
      </c>
      <c r="O148">
        <f t="shared" si="40"/>
        <v>843.8253102239976</v>
      </c>
      <c r="P148">
        <f t="shared" si="41"/>
        <v>48.209852505660024</v>
      </c>
      <c r="Q148">
        <f t="shared" si="42"/>
        <v>43.827138641509116</v>
      </c>
      <c r="R148">
        <f t="shared" si="39"/>
        <v>92.03699114716913</v>
      </c>
    </row>
    <row r="149" spans="8:18" ht="12">
      <c r="H149">
        <f t="shared" si="43"/>
        <v>130</v>
      </c>
      <c r="I149">
        <f t="shared" si="35"/>
        <v>18.467006517926805</v>
      </c>
      <c r="J149">
        <f t="shared" si="36"/>
        <v>2.579498293097075E-05</v>
      </c>
      <c r="K149">
        <f t="shared" si="37"/>
        <v>0.10830125597554235</v>
      </c>
      <c r="L149">
        <f t="shared" si="38"/>
        <v>448.3102629165468</v>
      </c>
      <c r="M149">
        <f t="shared" si="29"/>
        <v>0.11913138157309659</v>
      </c>
      <c r="N149">
        <f t="shared" si="28"/>
        <v>407.55478446958796</v>
      </c>
      <c r="O149">
        <f t="shared" si="40"/>
        <v>855.8650473861347</v>
      </c>
      <c r="P149">
        <f t="shared" si="41"/>
        <v>48.552564540587625</v>
      </c>
      <c r="Q149">
        <f t="shared" si="42"/>
        <v>44.138695036897836</v>
      </c>
      <c r="R149">
        <f t="shared" si="39"/>
        <v>92.69125957748547</v>
      </c>
    </row>
    <row r="150" spans="8:18" ht="12">
      <c r="H150">
        <f t="shared" si="43"/>
        <v>131</v>
      </c>
      <c r="I150">
        <f t="shared" si="35"/>
        <v>18.597357312836706</v>
      </c>
      <c r="J150">
        <f t="shared" si="36"/>
        <v>2.5079352146531632E-05</v>
      </c>
      <c r="K150">
        <f t="shared" si="37"/>
        <v>0.10754216130587074</v>
      </c>
      <c r="L150">
        <f t="shared" si="38"/>
        <v>454.6614646924157</v>
      </c>
      <c r="M150">
        <f t="shared" si="29"/>
        <v>0.11829637743645782</v>
      </c>
      <c r="N150">
        <f t="shared" si="28"/>
        <v>413.32860426583244</v>
      </c>
      <c r="O150">
        <f t="shared" si="40"/>
        <v>867.9900689582481</v>
      </c>
      <c r="P150">
        <f t="shared" si="41"/>
        <v>48.89527657551522</v>
      </c>
      <c r="Q150">
        <f t="shared" si="42"/>
        <v>44.450251432286564</v>
      </c>
      <c r="R150">
        <f t="shared" si="39"/>
        <v>93.34552800780179</v>
      </c>
    </row>
    <row r="151" spans="8:18" ht="12">
      <c r="H151">
        <f t="shared" si="43"/>
        <v>132</v>
      </c>
      <c r="I151">
        <f t="shared" si="35"/>
        <v>18.727708107746608</v>
      </c>
      <c r="J151">
        <f t="shared" si="36"/>
        <v>2.438836733031818E-05</v>
      </c>
      <c r="K151">
        <f t="shared" si="37"/>
        <v>0.10679363371606115</v>
      </c>
      <c r="L151">
        <f t="shared" si="38"/>
        <v>461.0573392544626</v>
      </c>
      <c r="M151">
        <f t="shared" si="29"/>
        <v>0.11747299708766727</v>
      </c>
      <c r="N151">
        <f t="shared" si="28"/>
        <v>419.1430356858751</v>
      </c>
      <c r="O151">
        <f t="shared" si="40"/>
        <v>880.2003749403377</v>
      </c>
      <c r="P151">
        <f t="shared" si="41"/>
        <v>49.23798861044282</v>
      </c>
      <c r="Q151">
        <f t="shared" si="42"/>
        <v>44.76180782767529</v>
      </c>
      <c r="R151">
        <f t="shared" si="39"/>
        <v>93.99979643811812</v>
      </c>
    </row>
    <row r="152" spans="8:18" ht="12">
      <c r="H152">
        <f t="shared" si="43"/>
        <v>133</v>
      </c>
      <c r="I152">
        <f t="shared" si="35"/>
        <v>18.85805890265651</v>
      </c>
      <c r="J152">
        <f t="shared" si="36"/>
        <v>2.372101690800426E-05</v>
      </c>
      <c r="K152">
        <f t="shared" si="37"/>
        <v>0.10605545408060332</v>
      </c>
      <c r="L152">
        <f t="shared" si="38"/>
        <v>467.4978866026874</v>
      </c>
      <c r="M152">
        <f t="shared" si="29"/>
        <v>0.11666099948866367</v>
      </c>
      <c r="N152">
        <f t="shared" si="28"/>
        <v>424.9980787297157</v>
      </c>
      <c r="O152">
        <f t="shared" si="40"/>
        <v>892.4959653324031</v>
      </c>
      <c r="P152">
        <f t="shared" si="41"/>
        <v>49.58070064537041</v>
      </c>
      <c r="Q152">
        <f t="shared" si="42"/>
        <v>45.073364223064</v>
      </c>
      <c r="R152">
        <f t="shared" si="39"/>
        <v>94.65406486843442</v>
      </c>
    </row>
    <row r="153" spans="8:18" ht="12">
      <c r="H153">
        <f t="shared" si="43"/>
        <v>134</v>
      </c>
      <c r="I153">
        <f t="shared" si="35"/>
        <v>18.98840969756641</v>
      </c>
      <c r="J153">
        <f t="shared" si="36"/>
        <v>2.3076337414750946E-05</v>
      </c>
      <c r="K153">
        <f t="shared" si="37"/>
        <v>0.1053274092909594</v>
      </c>
      <c r="L153">
        <f t="shared" si="38"/>
        <v>473.98310673709034</v>
      </c>
      <c r="M153">
        <f t="shared" si="29"/>
        <v>0.11586015022005536</v>
      </c>
      <c r="N153">
        <f t="shared" si="28"/>
        <v>430.89373339735477</v>
      </c>
      <c r="O153">
        <f t="shared" si="40"/>
        <v>904.876840134445</v>
      </c>
      <c r="P153">
        <f t="shared" si="41"/>
        <v>49.923412680298014</v>
      </c>
      <c r="Q153">
        <f t="shared" si="42"/>
        <v>45.38492061845273</v>
      </c>
      <c r="R153">
        <f t="shared" si="39"/>
        <v>95.30833329875074</v>
      </c>
    </row>
    <row r="154" spans="8:18" ht="12">
      <c r="H154">
        <f t="shared" si="43"/>
        <v>135</v>
      </c>
      <c r="I154">
        <f t="shared" si="35"/>
        <v>19.118760492476312</v>
      </c>
      <c r="J154">
        <f t="shared" si="36"/>
        <v>2.2453410897979114E-05</v>
      </c>
      <c r="K154">
        <f t="shared" si="37"/>
        <v>0.10460929205044688</v>
      </c>
      <c r="L154">
        <f t="shared" si="38"/>
        <v>480.51299965767123</v>
      </c>
      <c r="M154">
        <f t="shared" si="29"/>
        <v>0.11507022125549157</v>
      </c>
      <c r="N154">
        <f t="shared" si="28"/>
        <v>436.82999968879204</v>
      </c>
      <c r="O154">
        <f t="shared" si="40"/>
        <v>917.3429993464633</v>
      </c>
      <c r="P154">
        <f t="shared" si="41"/>
        <v>50.26612471522561</v>
      </c>
      <c r="Q154">
        <f t="shared" si="42"/>
        <v>45.696477013841466</v>
      </c>
      <c r="R154">
        <f t="shared" si="39"/>
        <v>95.96260172906707</v>
      </c>
    </row>
    <row r="155" spans="8:18" ht="12">
      <c r="H155">
        <f t="shared" si="43"/>
        <v>136</v>
      </c>
      <c r="I155">
        <f aca="true" t="shared" si="44" ref="I155:I186">$I$18+H155/4*($I$18-1)</f>
        <v>19.249111287386214</v>
      </c>
      <c r="J155">
        <f t="shared" si="36"/>
        <v>2.185136247682288E-05</v>
      </c>
      <c r="K155">
        <f t="shared" si="37"/>
        <v>0.10390090067745537</v>
      </c>
      <c r="L155">
        <f t="shared" si="38"/>
        <v>487.0875653644301</v>
      </c>
      <c r="M155">
        <f t="shared" si="29"/>
        <v>0.11429099074520092</v>
      </c>
      <c r="N155">
        <f aca="true" t="shared" si="45" ref="N155:N206">$B$3*$B$1*($B$8+$B$21)/(M155^(1/(1-$B$2))*$B$22)</f>
        <v>442.8068776040273</v>
      </c>
      <c r="O155">
        <f t="shared" si="40"/>
        <v>929.8944429684574</v>
      </c>
      <c r="P155">
        <f t="shared" si="41"/>
        <v>50.6088367501532</v>
      </c>
      <c r="Q155">
        <f t="shared" si="42"/>
        <v>46.00803340923018</v>
      </c>
      <c r="R155">
        <f t="shared" si="39"/>
        <v>96.61687015938338</v>
      </c>
    </row>
    <row r="156" spans="8:18" ht="12">
      <c r="H156">
        <f t="shared" si="43"/>
        <v>137</v>
      </c>
      <c r="I156">
        <f t="shared" si="44"/>
        <v>19.379462082296115</v>
      </c>
      <c r="J156">
        <f t="shared" si="36"/>
        <v>2.1269358047831817E-05</v>
      </c>
      <c r="K156">
        <f t="shared" si="37"/>
        <v>0.10320203891660527</v>
      </c>
      <c r="L156">
        <f t="shared" si="38"/>
        <v>493.70680385736705</v>
      </c>
      <c r="M156">
        <f aca="true" t="shared" si="46" ref="M156:M206">$B$3*K156</f>
        <v>0.11352224280826581</v>
      </c>
      <c r="N156">
        <f t="shared" si="45"/>
        <v>448.824367143061</v>
      </c>
      <c r="O156">
        <f t="shared" si="40"/>
        <v>942.531171000428</v>
      </c>
      <c r="P156">
        <f t="shared" si="41"/>
        <v>50.9515487850808</v>
      </c>
      <c r="Q156">
        <f t="shared" si="42"/>
        <v>46.319589804618914</v>
      </c>
      <c r="R156">
        <f t="shared" si="39"/>
        <v>97.27113858969972</v>
      </c>
    </row>
    <row r="157" spans="8:18" ht="12">
      <c r="H157">
        <f t="shared" si="43"/>
        <v>138</v>
      </c>
      <c r="I157">
        <f t="shared" si="44"/>
        <v>19.509812877206016</v>
      </c>
      <c r="J157">
        <f t="shared" si="36"/>
        <v>2.070660212724874E-05</v>
      </c>
      <c r="K157">
        <f t="shared" si="37"/>
        <v>0.10251251575747651</v>
      </c>
      <c r="L157">
        <f t="shared" si="38"/>
        <v>500.370715136482</v>
      </c>
      <c r="M157">
        <f t="shared" si="46"/>
        <v>0.11276376733322417</v>
      </c>
      <c r="N157">
        <f t="shared" si="45"/>
        <v>454.8824683058927</v>
      </c>
      <c r="O157">
        <f t="shared" si="40"/>
        <v>955.2531834423746</v>
      </c>
      <c r="P157">
        <f t="shared" si="41"/>
        <v>51.2942608200084</v>
      </c>
      <c r="Q157">
        <f t="shared" si="42"/>
        <v>46.631146200007635</v>
      </c>
      <c r="R157">
        <f t="shared" si="39"/>
        <v>97.92540702001602</v>
      </c>
    </row>
    <row r="158" spans="8:18" ht="12">
      <c r="H158">
        <f t="shared" si="43"/>
        <v>139</v>
      </c>
      <c r="I158">
        <f t="shared" si="44"/>
        <v>19.640163672115918</v>
      </c>
      <c r="J158">
        <f t="shared" si="36"/>
        <v>2.0162335820889093E-05</v>
      </c>
      <c r="K158">
        <f t="shared" si="37"/>
        <v>0.10183214526055584</v>
      </c>
      <c r="L158">
        <f t="shared" si="38"/>
        <v>507.07929920177486</v>
      </c>
      <c r="M158">
        <f t="shared" si="46"/>
        <v>0.11201535978661144</v>
      </c>
      <c r="N158">
        <f t="shared" si="45"/>
        <v>460.98118109252255</v>
      </c>
      <c r="O158">
        <f t="shared" si="40"/>
        <v>968.0604802942973</v>
      </c>
      <c r="P158">
        <f t="shared" si="41"/>
        <v>51.636972854936</v>
      </c>
      <c r="Q158">
        <f t="shared" si="42"/>
        <v>46.942702595396355</v>
      </c>
      <c r="R158">
        <f t="shared" si="39"/>
        <v>98.57967545033235</v>
      </c>
    </row>
    <row r="159" spans="8:18" ht="12">
      <c r="H159">
        <f t="shared" si="43"/>
        <v>140</v>
      </c>
      <c r="I159">
        <f t="shared" si="44"/>
        <v>19.77051446702582</v>
      </c>
      <c r="J159">
        <f t="shared" si="36"/>
        <v>1.9635834913292325E-05</v>
      </c>
      <c r="K159">
        <f t="shared" si="37"/>
        <v>0.10116074639006956</v>
      </c>
      <c r="L159">
        <f t="shared" si="38"/>
        <v>513.8325560532458</v>
      </c>
      <c r="M159">
        <f t="shared" si="46"/>
        <v>0.11127682102907652</v>
      </c>
      <c r="N159">
        <f t="shared" si="45"/>
        <v>467.12050550295066</v>
      </c>
      <c r="O159">
        <f t="shared" si="40"/>
        <v>980.9530615561964</v>
      </c>
      <c r="P159">
        <f t="shared" si="41"/>
        <v>51.97968488986359</v>
      </c>
      <c r="Q159">
        <f t="shared" si="42"/>
        <v>47.25425899078508</v>
      </c>
      <c r="R159">
        <f t="shared" si="39"/>
        <v>99.23394388064868</v>
      </c>
    </row>
    <row r="160" spans="8:18" ht="12">
      <c r="H160">
        <f t="shared" si="43"/>
        <v>141</v>
      </c>
      <c r="I160">
        <f t="shared" si="44"/>
        <v>19.90086526193572</v>
      </c>
      <c r="J160">
        <f t="shared" si="36"/>
        <v>1.9126408068409795E-05</v>
      </c>
      <c r="K160">
        <f t="shared" si="37"/>
        <v>0.10049814285338585</v>
      </c>
      <c r="L160">
        <f t="shared" si="38"/>
        <v>520.6304856908947</v>
      </c>
      <c r="M160">
        <f t="shared" si="46"/>
        <v>0.11054795713872444</v>
      </c>
      <c r="N160">
        <f t="shared" si="45"/>
        <v>473.300441537177</v>
      </c>
      <c r="O160">
        <f t="shared" si="40"/>
        <v>993.9309272280717</v>
      </c>
      <c r="P160">
        <f t="shared" si="41"/>
        <v>52.32239692479119</v>
      </c>
      <c r="Q160">
        <f t="shared" si="42"/>
        <v>47.56581538617381</v>
      </c>
      <c r="R160">
        <f t="shared" si="39"/>
        <v>99.888212310965</v>
      </c>
    </row>
    <row r="161" spans="8:18" ht="12">
      <c r="H161">
        <f t="shared" si="43"/>
        <v>142</v>
      </c>
      <c r="I161">
        <f t="shared" si="44"/>
        <v>20.031216056845622</v>
      </c>
      <c r="J161">
        <f t="shared" si="36"/>
        <v>1.8633395134642236E-05</v>
      </c>
      <c r="K161">
        <f t="shared" si="37"/>
        <v>0.09984416294668763</v>
      </c>
      <c r="L161">
        <f t="shared" si="38"/>
        <v>527.4730881147216</v>
      </c>
      <c r="M161">
        <f t="shared" si="46"/>
        <v>0.1098285792413564</v>
      </c>
      <c r="N161">
        <f t="shared" si="45"/>
        <v>479.5209891952014</v>
      </c>
      <c r="O161">
        <f t="shared" si="40"/>
        <v>1006.994077309923</v>
      </c>
      <c r="P161">
        <f t="shared" si="41"/>
        <v>52.665108959718786</v>
      </c>
      <c r="Q161">
        <f t="shared" si="42"/>
        <v>47.87737178156253</v>
      </c>
      <c r="R161">
        <f t="shared" si="39"/>
        <v>100.54248074128131</v>
      </c>
    </row>
    <row r="162" spans="8:18" ht="12">
      <c r="H162">
        <f t="shared" si="43"/>
        <v>143</v>
      </c>
      <c r="I162">
        <f t="shared" si="44"/>
        <v>20.161566851755524</v>
      </c>
      <c r="J162">
        <f t="shared" si="36"/>
        <v>1.8156165547545704E-05</v>
      </c>
      <c r="K162">
        <f t="shared" si="37"/>
        <v>0.09919863940663196</v>
      </c>
      <c r="L162">
        <f t="shared" si="38"/>
        <v>534.3603633247264</v>
      </c>
      <c r="M162">
        <f t="shared" si="46"/>
        <v>0.10911850334729516</v>
      </c>
      <c r="N162">
        <f t="shared" si="45"/>
        <v>485.78214847702407</v>
      </c>
      <c r="O162">
        <f t="shared" si="40"/>
        <v>1020.1425118017505</v>
      </c>
      <c r="P162">
        <f t="shared" si="41"/>
        <v>53.00782099464638</v>
      </c>
      <c r="Q162">
        <f t="shared" si="42"/>
        <v>48.18892817695126</v>
      </c>
      <c r="R162">
        <f t="shared" si="39"/>
        <v>101.19674917159763</v>
      </c>
    </row>
    <row r="163" spans="8:18" ht="12">
      <c r="H163">
        <f t="shared" si="43"/>
        <v>144</v>
      </c>
      <c r="I163">
        <f t="shared" si="44"/>
        <v>20.291917646665425</v>
      </c>
      <c r="J163">
        <f t="shared" si="36"/>
        <v>1.7694116823992656E-05</v>
      </c>
      <c r="K163">
        <f t="shared" si="37"/>
        <v>0.09856140926772687</v>
      </c>
      <c r="L163">
        <f t="shared" si="38"/>
        <v>541.2923113209093</v>
      </c>
      <c r="M163">
        <f t="shared" si="46"/>
        <v>0.10841755019449957</v>
      </c>
      <c r="N163">
        <f t="shared" si="45"/>
        <v>492.08391938264486</v>
      </c>
      <c r="O163">
        <f t="shared" si="40"/>
        <v>1033.3762307035543</v>
      </c>
      <c r="P163">
        <f t="shared" si="41"/>
        <v>53.350533029573974</v>
      </c>
      <c r="Q163">
        <f t="shared" si="42"/>
        <v>48.50048457233998</v>
      </c>
      <c r="R163">
        <f t="shared" si="39"/>
        <v>101.85101760191395</v>
      </c>
    </row>
    <row r="164" spans="8:18" ht="12">
      <c r="H164">
        <f t="shared" si="43"/>
        <v>145</v>
      </c>
      <c r="I164">
        <f t="shared" si="44"/>
        <v>20.42226844157533</v>
      </c>
      <c r="J164">
        <f t="shared" si="36"/>
        <v>1.7246673142006834E-05</v>
      </c>
      <c r="K164">
        <f t="shared" si="37"/>
        <v>0.0979323137251703</v>
      </c>
      <c r="L164">
        <f t="shared" si="38"/>
        <v>548.2689321032705</v>
      </c>
      <c r="M164">
        <f t="shared" si="46"/>
        <v>0.10772554509768735</v>
      </c>
      <c r="N164">
        <f t="shared" si="45"/>
        <v>498.42630191206405</v>
      </c>
      <c r="O164">
        <f t="shared" si="40"/>
        <v>1046.6952340153346</v>
      </c>
      <c r="P164">
        <f t="shared" si="41"/>
        <v>53.69324506450158</v>
      </c>
      <c r="Q164">
        <f t="shared" si="42"/>
        <v>48.812040967728706</v>
      </c>
      <c r="R164">
        <f t="shared" si="39"/>
        <v>102.50528603223029</v>
      </c>
    </row>
    <row r="165" spans="8:18" ht="12">
      <c r="H165">
        <f t="shared" si="43"/>
        <v>146</v>
      </c>
      <c r="I165">
        <f t="shared" si="44"/>
        <v>20.55261923648523</v>
      </c>
      <c r="J165">
        <f t="shared" si="36"/>
        <v>1.681328400088999E-05</v>
      </c>
      <c r="K165">
        <f t="shared" si="37"/>
        <v>0.09731119800290848</v>
      </c>
      <c r="L165">
        <f t="shared" si="38"/>
        <v>555.2902256718095</v>
      </c>
      <c r="M165">
        <f t="shared" si="46"/>
        <v>0.10704231780319934</v>
      </c>
      <c r="N165">
        <f t="shared" si="45"/>
        <v>504.8092960652813</v>
      </c>
      <c r="O165">
        <f t="shared" si="40"/>
        <v>1060.0995217370908</v>
      </c>
      <c r="P165">
        <f t="shared" si="41"/>
        <v>54.03595709942918</v>
      </c>
      <c r="Q165">
        <f t="shared" si="42"/>
        <v>49.12359736311743</v>
      </c>
      <c r="R165">
        <f t="shared" si="39"/>
        <v>103.15955446254662</v>
      </c>
    </row>
    <row r="166" spans="8:18" ht="12">
      <c r="H166">
        <f t="shared" si="43"/>
        <v>147</v>
      </c>
      <c r="I166">
        <f t="shared" si="44"/>
        <v>20.682970031395133</v>
      </c>
      <c r="J166">
        <f t="shared" si="36"/>
        <v>1.6393422956628173E-05</v>
      </c>
      <c r="K166">
        <f t="shared" si="37"/>
        <v>0.09669791122668342</v>
      </c>
      <c r="L166">
        <f t="shared" si="38"/>
        <v>562.3561920265263</v>
      </c>
      <c r="M166">
        <f t="shared" si="46"/>
        <v>0.10636770234935176</v>
      </c>
      <c r="N166">
        <f t="shared" si="45"/>
        <v>511.2329018422967</v>
      </c>
      <c r="O166">
        <f t="shared" si="40"/>
        <v>1073.589093868823</v>
      </c>
      <c r="P166">
        <f t="shared" si="41"/>
        <v>54.37866913435677</v>
      </c>
      <c r="Q166">
        <f t="shared" si="42"/>
        <v>49.43515375850617</v>
      </c>
      <c r="R166">
        <f t="shared" si="39"/>
        <v>103.81382289286294</v>
      </c>
    </row>
    <row r="167" spans="8:18" ht="12">
      <c r="H167">
        <f t="shared" si="43"/>
        <v>148</v>
      </c>
      <c r="I167">
        <f t="shared" si="44"/>
        <v>20.813320826305034</v>
      </c>
      <c r="J167">
        <f t="shared" si="36"/>
        <v>1.5986586427907356E-05</v>
      </c>
      <c r="K167">
        <f t="shared" si="37"/>
        <v>0.0960923063018511</v>
      </c>
      <c r="L167">
        <f t="shared" si="38"/>
        <v>569.4668311674213</v>
      </c>
      <c r="M167">
        <f t="shared" si="46"/>
        <v>0.10570153693203622</v>
      </c>
      <c r="N167">
        <f t="shared" si="45"/>
        <v>517.6971192431103</v>
      </c>
      <c r="O167">
        <f t="shared" si="40"/>
        <v>1087.1639504105315</v>
      </c>
      <c r="P167">
        <f t="shared" si="41"/>
        <v>54.72138116928438</v>
      </c>
      <c r="Q167">
        <f t="shared" si="42"/>
        <v>49.74671015389488</v>
      </c>
      <c r="R167">
        <f t="shared" si="39"/>
        <v>104.46809132317925</v>
      </c>
    </row>
    <row r="168" spans="8:18" ht="12">
      <c r="H168">
        <f t="shared" si="43"/>
        <v>149</v>
      </c>
      <c r="I168">
        <f t="shared" si="44"/>
        <v>20.943671621214936</v>
      </c>
      <c r="J168">
        <f t="shared" si="36"/>
        <v>1.5592292568384876E-05</v>
      </c>
      <c r="K168">
        <f t="shared" si="37"/>
        <v>0.09549423979576226</v>
      </c>
      <c r="L168">
        <f t="shared" si="38"/>
        <v>576.6221430944943</v>
      </c>
      <c r="M168">
        <f t="shared" si="46"/>
        <v>0.1050436637753385</v>
      </c>
      <c r="N168">
        <f t="shared" si="45"/>
        <v>524.201948267722</v>
      </c>
      <c r="O168">
        <f t="shared" si="40"/>
        <v>1100.8240913622162</v>
      </c>
      <c r="P168">
        <f t="shared" si="41"/>
        <v>55.06409320421197</v>
      </c>
      <c r="Q168">
        <f t="shared" si="42"/>
        <v>50.0582665492836</v>
      </c>
      <c r="R168">
        <f t="shared" si="39"/>
        <v>105.12235975349557</v>
      </c>
    </row>
    <row r="169" spans="8:18" ht="12">
      <c r="H169">
        <f t="shared" si="43"/>
        <v>150</v>
      </c>
      <c r="I169">
        <f t="shared" si="44"/>
        <v>21.074022416124837</v>
      </c>
      <c r="J169">
        <f t="shared" si="36"/>
        <v>1.521008020115656E-05</v>
      </c>
      <c r="K169">
        <f t="shared" si="37"/>
        <v>0.09490357182450823</v>
      </c>
      <c r="L169">
        <f t="shared" si="38"/>
        <v>583.8221278077451</v>
      </c>
      <c r="M169">
        <f t="shared" si="46"/>
        <v>0.10439392900695907</v>
      </c>
      <c r="N169">
        <f t="shared" si="45"/>
        <v>530.7473889161319</v>
      </c>
      <c r="O169">
        <f t="shared" si="40"/>
        <v>1114.5695167238769</v>
      </c>
      <c r="P169">
        <f t="shared" si="41"/>
        <v>55.406805239139565</v>
      </c>
      <c r="Q169">
        <f t="shared" si="42"/>
        <v>50.36982294467232</v>
      </c>
      <c r="R169">
        <f t="shared" si="39"/>
        <v>105.77662818381188</v>
      </c>
    </row>
    <row r="170" spans="8:18" ht="12">
      <c r="H170">
        <f t="shared" si="43"/>
        <v>151</v>
      </c>
      <c r="I170">
        <f t="shared" si="44"/>
        <v>21.20437321103474</v>
      </c>
      <c r="J170">
        <f t="shared" si="36"/>
        <v>1.4839507811631556E-05</v>
      </c>
      <c r="K170">
        <f t="shared" si="37"/>
        <v>0.09432016594384415</v>
      </c>
      <c r="L170">
        <f t="shared" si="38"/>
        <v>591.0667853071741</v>
      </c>
      <c r="M170">
        <f t="shared" si="46"/>
        <v>0.10375218253822857</v>
      </c>
      <c r="N170">
        <f t="shared" si="45"/>
        <v>537.3334411883401</v>
      </c>
      <c r="O170">
        <f t="shared" si="40"/>
        <v>1128.4002264955143</v>
      </c>
      <c r="P170">
        <f t="shared" si="41"/>
        <v>55.749517274067166</v>
      </c>
      <c r="Q170">
        <f t="shared" si="42"/>
        <v>50.68137934006106</v>
      </c>
      <c r="R170">
        <f t="shared" si="39"/>
        <v>106.43089661412823</v>
      </c>
    </row>
    <row r="171" spans="8:18" ht="12">
      <c r="H171">
        <f t="shared" si="43"/>
        <v>152</v>
      </c>
      <c r="I171">
        <f t="shared" si="44"/>
        <v>21.33472400594464</v>
      </c>
      <c r="J171">
        <f t="shared" si="36"/>
        <v>1.448015259527899E-05</v>
      </c>
      <c r="K171">
        <f t="shared" si="37"/>
        <v>0.09374388904411074</v>
      </c>
      <c r="L171">
        <f t="shared" si="38"/>
        <v>598.356115592781</v>
      </c>
      <c r="M171">
        <f t="shared" si="46"/>
        <v>0.10311827794852182</v>
      </c>
      <c r="N171">
        <f t="shared" si="45"/>
        <v>543.9601050843463</v>
      </c>
      <c r="O171">
        <f t="shared" si="40"/>
        <v>1142.3162206771271</v>
      </c>
      <c r="P171">
        <f t="shared" si="41"/>
        <v>56.09222930899476</v>
      </c>
      <c r="Q171">
        <f t="shared" si="42"/>
        <v>50.99293573544978</v>
      </c>
      <c r="R171">
        <f t="shared" si="39"/>
        <v>107.08516504444452</v>
      </c>
    </row>
    <row r="172" spans="8:18" ht="12">
      <c r="H172">
        <f t="shared" si="43"/>
        <v>153</v>
      </c>
      <c r="I172">
        <f t="shared" si="44"/>
        <v>21.46507480085454</v>
      </c>
      <c r="J172">
        <f t="shared" si="36"/>
        <v>1.4131609556944732E-05</v>
      </c>
      <c r="K172">
        <f t="shared" si="37"/>
        <v>0.09317461124898473</v>
      </c>
      <c r="L172">
        <f t="shared" si="38"/>
        <v>605.6901186645658</v>
      </c>
      <c r="M172">
        <f t="shared" si="46"/>
        <v>0.1024920723738832</v>
      </c>
      <c r="N172">
        <f t="shared" si="45"/>
        <v>550.6273806041507</v>
      </c>
      <c r="O172">
        <f t="shared" si="40"/>
        <v>1156.3174992687166</v>
      </c>
      <c r="P172">
        <f t="shared" si="41"/>
        <v>56.43494134392235</v>
      </c>
      <c r="Q172">
        <f t="shared" si="42"/>
        <v>51.3044921308385</v>
      </c>
      <c r="R172">
        <f t="shared" si="39"/>
        <v>107.73943347476084</v>
      </c>
    </row>
    <row r="173" spans="8:18" ht="12">
      <c r="H173">
        <f t="shared" si="43"/>
        <v>154</v>
      </c>
      <c r="I173">
        <f t="shared" si="44"/>
        <v>21.595425595764443</v>
      </c>
      <c r="J173">
        <f t="shared" si="36"/>
        <v>1.379349065865367E-05</v>
      </c>
      <c r="K173">
        <f t="shared" si="37"/>
        <v>0.09261220581789618</v>
      </c>
      <c r="L173">
        <f t="shared" si="38"/>
        <v>613.0687945225291</v>
      </c>
      <c r="M173">
        <f t="shared" si="46"/>
        <v>0.10187342639968582</v>
      </c>
      <c r="N173">
        <f t="shared" si="45"/>
        <v>557.3352677477536</v>
      </c>
      <c r="O173">
        <f t="shared" si="40"/>
        <v>1170.4040622702828</v>
      </c>
      <c r="P173">
        <f t="shared" si="41"/>
        <v>56.77765337884997</v>
      </c>
      <c r="Q173">
        <f t="shared" si="42"/>
        <v>51.61604852622724</v>
      </c>
      <c r="R173">
        <f t="shared" si="39"/>
        <v>108.39370190507721</v>
      </c>
    </row>
    <row r="174" spans="8:18" ht="12">
      <c r="H174">
        <f t="shared" si="43"/>
        <v>155</v>
      </c>
      <c r="I174">
        <f t="shared" si="44"/>
        <v>21.725776390674344</v>
      </c>
      <c r="J174">
        <f t="shared" si="36"/>
        <v>1.3465424013014714E-05</v>
      </c>
      <c r="K174">
        <f t="shared" si="37"/>
        <v>0.09205654905195874</v>
      </c>
      <c r="L174">
        <f t="shared" si="38"/>
        <v>620.49214316667</v>
      </c>
      <c r="M174">
        <f t="shared" si="46"/>
        <v>0.10126220395715463</v>
      </c>
      <c r="N174">
        <f t="shared" si="45"/>
        <v>564.0837665151545</v>
      </c>
      <c r="O174">
        <f t="shared" si="40"/>
        <v>1184.5759096818244</v>
      </c>
      <c r="P174">
        <f t="shared" si="41"/>
        <v>57.12036541377756</v>
      </c>
      <c r="Q174">
        <f t="shared" si="42"/>
        <v>51.92760492161596</v>
      </c>
      <c r="R174">
        <f t="shared" si="39"/>
        <v>109.04797033539353</v>
      </c>
    </row>
    <row r="175" spans="8:18" ht="12">
      <c r="H175">
        <f t="shared" si="43"/>
        <v>156</v>
      </c>
      <c r="I175">
        <f t="shared" si="44"/>
        <v>21.856127185584246</v>
      </c>
      <c r="J175">
        <f aca="true" t="shared" si="47" ref="J175:J206">$B$4*I175^(-$B$4-1)</f>
        <v>1.3147053119533133E-05</v>
      </c>
      <c r="K175">
        <f aca="true" t="shared" si="48" ref="K175:K206">1/($B$2*I175)</f>
        <v>0.09150752020326593</v>
      </c>
      <c r="L175">
        <f t="shared" si="38"/>
        <v>627.9601645969889</v>
      </c>
      <c r="M175">
        <f t="shared" si="46"/>
        <v>0.10065827222359253</v>
      </c>
      <c r="N175">
        <f t="shared" si="45"/>
        <v>570.8728769063534</v>
      </c>
      <c r="O175">
        <f t="shared" si="40"/>
        <v>1198.8330415033424</v>
      </c>
      <c r="P175">
        <f t="shared" si="41"/>
        <v>57.46307744870516</v>
      </c>
      <c r="Q175">
        <f t="shared" si="42"/>
        <v>52.23916131700468</v>
      </c>
      <c r="R175">
        <f t="shared" si="39"/>
        <v>109.70223876570985</v>
      </c>
    </row>
    <row r="176" spans="8:18" ht="12">
      <c r="H176">
        <f t="shared" si="43"/>
        <v>157</v>
      </c>
      <c r="I176">
        <f t="shared" si="44"/>
        <v>21.986477980494147</v>
      </c>
      <c r="J176">
        <f t="shared" si="47"/>
        <v>1.2838036141309061E-05</v>
      </c>
      <c r="K176">
        <f t="shared" si="48"/>
        <v>0.09096500138741412</v>
      </c>
      <c r="L176">
        <f t="shared" si="38"/>
        <v>635.4728588134857</v>
      </c>
      <c r="M176">
        <f t="shared" si="46"/>
        <v>0.10006150152615553</v>
      </c>
      <c r="N176">
        <f t="shared" si="45"/>
        <v>577.7025989213506</v>
      </c>
      <c r="O176">
        <f t="shared" si="40"/>
        <v>1213.1754577348363</v>
      </c>
      <c r="P176">
        <f t="shared" si="41"/>
        <v>57.80578948363274</v>
      </c>
      <c r="Q176">
        <f t="shared" si="42"/>
        <v>52.5507177123934</v>
      </c>
      <c r="R176">
        <f t="shared" si="39"/>
        <v>110.35650719602614</v>
      </c>
    </row>
    <row r="177" spans="8:18" ht="12">
      <c r="H177">
        <f t="shared" si="43"/>
        <v>158</v>
      </c>
      <c r="I177">
        <f t="shared" si="44"/>
        <v>22.11682877540405</v>
      </c>
      <c r="J177">
        <f t="shared" si="47"/>
        <v>1.2538045219763031E-05</v>
      </c>
      <c r="K177">
        <f t="shared" si="48"/>
        <v>0.09042887749911888</v>
      </c>
      <c r="L177">
        <f t="shared" si="38"/>
        <v>643.0302258161607</v>
      </c>
      <c r="M177">
        <f t="shared" si="46"/>
        <v>0.09947176524903077</v>
      </c>
      <c r="N177">
        <f t="shared" si="45"/>
        <v>584.572932560146</v>
      </c>
      <c r="O177">
        <f t="shared" si="40"/>
        <v>1227.6031583763067</v>
      </c>
      <c r="P177">
        <f t="shared" si="41"/>
        <v>58.148501518560344</v>
      </c>
      <c r="Q177">
        <f t="shared" si="42"/>
        <v>52.86227410778212</v>
      </c>
      <c r="R177">
        <f t="shared" si="39"/>
        <v>111.01077562634246</v>
      </c>
    </row>
    <row r="178" spans="8:18" ht="12">
      <c r="H178">
        <f t="shared" si="43"/>
        <v>159</v>
      </c>
      <c r="I178">
        <f t="shared" si="44"/>
        <v>22.24717957031395</v>
      </c>
      <c r="J178">
        <f t="shared" si="47"/>
        <v>1.2246765825179992E-05</v>
      </c>
      <c r="K178">
        <f t="shared" si="48"/>
        <v>0.08989903613079778</v>
      </c>
      <c r="L178">
        <f aca="true" t="shared" si="49" ref="L178:L206">$B$1*($B$8+$B$21)/(K178^(1/(1-$B$2))*$B$22)</f>
        <v>650.6322656050137</v>
      </c>
      <c r="M178">
        <f t="shared" si="46"/>
        <v>0.09888893974387757</v>
      </c>
      <c r="N178">
        <f t="shared" si="45"/>
        <v>591.4838778227397</v>
      </c>
      <c r="O178">
        <f t="shared" si="40"/>
        <v>1242.1161434277533</v>
      </c>
      <c r="P178">
        <f t="shared" si="41"/>
        <v>58.49121355348794</v>
      </c>
      <c r="Q178">
        <f t="shared" si="42"/>
        <v>53.173830503170855</v>
      </c>
      <c r="R178">
        <f t="shared" si="39"/>
        <v>111.66504405665879</v>
      </c>
    </row>
    <row r="179" spans="8:18" ht="12">
      <c r="H179">
        <f t="shared" si="43"/>
        <v>160</v>
      </c>
      <c r="I179">
        <f t="shared" si="44"/>
        <v>22.37753036522385</v>
      </c>
      <c r="J179">
        <f t="shared" si="47"/>
        <v>1.1963896141003774E-05</v>
      </c>
      <c r="K179">
        <f t="shared" si="48"/>
        <v>0.08937536749399885</v>
      </c>
      <c r="L179">
        <f t="shared" si="49"/>
        <v>658.2789781800445</v>
      </c>
      <c r="M179">
        <f t="shared" si="46"/>
        <v>0.09831290424339875</v>
      </c>
      <c r="N179">
        <f t="shared" si="45"/>
        <v>598.4354347091313</v>
      </c>
      <c r="O179">
        <f t="shared" si="40"/>
        <v>1256.714412889176</v>
      </c>
      <c r="P179">
        <f aca="true" t="shared" si="50" ref="P179:P206">K179*L179</f>
        <v>58.83392558841553</v>
      </c>
      <c r="Q179">
        <f t="shared" si="42"/>
        <v>53.48538689855957</v>
      </c>
      <c r="R179">
        <f t="shared" si="39"/>
        <v>112.31931248697511</v>
      </c>
    </row>
    <row r="180" spans="8:18" ht="12">
      <c r="H180">
        <f aca="true" t="shared" si="51" ref="H180:H206">H179+1</f>
        <v>161</v>
      </c>
      <c r="I180">
        <f t="shared" si="44"/>
        <v>22.507881160133753</v>
      </c>
      <c r="J180">
        <f t="shared" si="47"/>
        <v>1.1689146479944212E-05</v>
      </c>
      <c r="K180">
        <f t="shared" si="48"/>
        <v>0.08885776434355916</v>
      </c>
      <c r="L180">
        <f t="shared" si="49"/>
        <v>665.9703635412536</v>
      </c>
      <c r="M180">
        <f t="shared" si="46"/>
        <v>0.09774354077791508</v>
      </c>
      <c r="N180">
        <f t="shared" si="45"/>
        <v>605.4276032193214</v>
      </c>
      <c r="O180">
        <f t="shared" si="40"/>
        <v>1271.397966760575</v>
      </c>
      <c r="P180">
        <f t="shared" si="50"/>
        <v>59.17663762334313</v>
      </c>
      <c r="Q180">
        <f t="shared" si="42"/>
        <v>53.7969432939483</v>
      </c>
      <c r="R180">
        <f t="shared" si="39"/>
        <v>112.97358091729143</v>
      </c>
    </row>
    <row r="181" spans="8:18" ht="12">
      <c r="H181">
        <f t="shared" si="51"/>
        <v>162</v>
      </c>
      <c r="I181">
        <f t="shared" si="44"/>
        <v>22.638231955043654</v>
      </c>
      <c r="J181">
        <f t="shared" si="47"/>
        <v>1.142223873008122E-05</v>
      </c>
      <c r="K181">
        <f t="shared" si="48"/>
        <v>0.08834612190438365</v>
      </c>
      <c r="L181">
        <f t="shared" si="49"/>
        <v>673.7064216886404</v>
      </c>
      <c r="M181">
        <f t="shared" si="46"/>
        <v>0.09718073409482203</v>
      </c>
      <c r="N181">
        <f t="shared" si="45"/>
        <v>612.4603833533093</v>
      </c>
      <c r="O181">
        <f t="shared" si="40"/>
        <v>1286.1668050419498</v>
      </c>
      <c r="P181">
        <f t="shared" si="50"/>
        <v>59.51934965827072</v>
      </c>
      <c r="Q181">
        <f t="shared" si="42"/>
        <v>54.10849968933701</v>
      </c>
      <c r="R181">
        <f t="shared" si="39"/>
        <v>113.62784934760774</v>
      </c>
    </row>
    <row r="182" spans="8:18" ht="12">
      <c r="H182">
        <f t="shared" si="51"/>
        <v>163</v>
      </c>
      <c r="I182">
        <f t="shared" si="44"/>
        <v>22.768582749953556</v>
      </c>
      <c r="J182">
        <f t="shared" si="47"/>
        <v>1.1162905829263109E-05</v>
      </c>
      <c r="K182">
        <f t="shared" si="48"/>
        <v>0.08784033780073904</v>
      </c>
      <c r="L182">
        <f t="shared" si="49"/>
        <v>681.4871526222055</v>
      </c>
      <c r="M182">
        <f t="shared" si="46"/>
        <v>0.09662437158081294</v>
      </c>
      <c r="N182">
        <f t="shared" si="45"/>
        <v>619.5337751110959</v>
      </c>
      <c r="O182">
        <f t="shared" si="40"/>
        <v>1301.0209277333015</v>
      </c>
      <c r="P182">
        <f t="shared" si="50"/>
        <v>59.86206169319833</v>
      </c>
      <c r="Q182">
        <f t="shared" si="42"/>
        <v>54.42005608472575</v>
      </c>
      <c r="R182">
        <f t="shared" si="39"/>
        <v>114.28211777792409</v>
      </c>
    </row>
    <row r="183" spans="8:18" ht="12">
      <c r="H183">
        <f t="shared" si="51"/>
        <v>164</v>
      </c>
      <c r="I183">
        <f t="shared" si="44"/>
        <v>22.898933544863457</v>
      </c>
      <c r="J183">
        <f t="shared" si="47"/>
        <v>1.091089126620233E-05</v>
      </c>
      <c r="K183">
        <f t="shared" si="48"/>
        <v>0.08734031198796274</v>
      </c>
      <c r="L183">
        <f t="shared" si="49"/>
        <v>689.3125563419485</v>
      </c>
      <c r="M183">
        <f t="shared" si="46"/>
        <v>0.09607434318675903</v>
      </c>
      <c r="N183">
        <f t="shared" si="45"/>
        <v>626.6477784926802</v>
      </c>
      <c r="O183">
        <f t="shared" si="40"/>
        <v>1315.9603348346286</v>
      </c>
      <c r="P183">
        <f t="shared" si="50"/>
        <v>60.20477372812593</v>
      </c>
      <c r="Q183">
        <f t="shared" si="42"/>
        <v>54.731612480114464</v>
      </c>
      <c r="R183">
        <f t="shared" si="39"/>
        <v>114.93638620824038</v>
      </c>
    </row>
    <row r="184" spans="8:18" ht="12">
      <c r="H184">
        <f t="shared" si="51"/>
        <v>165</v>
      </c>
      <c r="I184">
        <f t="shared" si="44"/>
        <v>23.02928433977336</v>
      </c>
      <c r="J184">
        <f t="shared" si="47"/>
        <v>1.0665948606770426E-05</v>
      </c>
      <c r="K184">
        <f t="shared" si="48"/>
        <v>0.08684594668649104</v>
      </c>
      <c r="L184">
        <f t="shared" si="49"/>
        <v>697.1826328478694</v>
      </c>
      <c r="M184">
        <f t="shared" si="46"/>
        <v>0.09553054135514015</v>
      </c>
      <c r="N184">
        <f t="shared" si="45"/>
        <v>633.802393498063</v>
      </c>
      <c r="O184">
        <f t="shared" si="40"/>
        <v>1330.9850263459325</v>
      </c>
      <c r="P184">
        <f t="shared" si="50"/>
        <v>60.54748576305352</v>
      </c>
      <c r="Q184">
        <f t="shared" si="42"/>
        <v>55.04316887550319</v>
      </c>
      <c r="R184">
        <f t="shared" si="39"/>
        <v>115.59065463855673</v>
      </c>
    </row>
    <row r="185" spans="8:18" ht="12">
      <c r="H185">
        <f t="shared" si="51"/>
        <v>166</v>
      </c>
      <c r="I185">
        <f t="shared" si="44"/>
        <v>23.15963513468326</v>
      </c>
      <c r="J185">
        <f t="shared" si="47"/>
        <v>1.0427841044085826E-05</v>
      </c>
      <c r="K185">
        <f t="shared" si="48"/>
        <v>0.08635714631811503</v>
      </c>
      <c r="L185">
        <f t="shared" si="49"/>
        <v>705.0973821399684</v>
      </c>
      <c r="M185">
        <f t="shared" si="46"/>
        <v>0.09499286094992654</v>
      </c>
      <c r="N185">
        <f t="shared" si="45"/>
        <v>640.9976201272441</v>
      </c>
      <c r="O185">
        <f t="shared" si="40"/>
        <v>1346.0950022672125</v>
      </c>
      <c r="P185">
        <f t="shared" si="50"/>
        <v>60.89019779798112</v>
      </c>
      <c r="Q185">
        <f t="shared" si="42"/>
        <v>55.35472527089193</v>
      </c>
      <c r="R185">
        <f t="shared" si="39"/>
        <v>116.24492306887305</v>
      </c>
    </row>
    <row r="186" spans="8:18" ht="12">
      <c r="H186">
        <f t="shared" si="51"/>
        <v>167</v>
      </c>
      <c r="I186">
        <f t="shared" si="44"/>
        <v>23.28998592959316</v>
      </c>
      <c r="J186">
        <f t="shared" si="47"/>
        <v>1.019634097107403E-05</v>
      </c>
      <c r="K186">
        <f t="shared" si="48"/>
        <v>0.08587381744437735</v>
      </c>
      <c r="L186">
        <f t="shared" si="49"/>
        <v>713.0568042182452</v>
      </c>
      <c r="M186">
        <f t="shared" si="46"/>
        <v>0.09446119918881508</v>
      </c>
      <c r="N186">
        <f t="shared" si="45"/>
        <v>648.2334583802229</v>
      </c>
      <c r="O186">
        <f t="shared" si="40"/>
        <v>1361.2902625984682</v>
      </c>
      <c r="P186">
        <f t="shared" si="50"/>
        <v>61.23290983290871</v>
      </c>
      <c r="Q186">
        <f t="shared" si="42"/>
        <v>55.666281666280646</v>
      </c>
      <c r="R186">
        <f t="shared" si="39"/>
        <v>116.89919149918936</v>
      </c>
    </row>
    <row r="187" spans="8:18" ht="12">
      <c r="H187">
        <f t="shared" si="51"/>
        <v>168</v>
      </c>
      <c r="I187">
        <f aca="true" t="shared" si="52" ref="I187:I206">$I$18+H187/4*($I$18-1)</f>
        <v>23.420336724503063</v>
      </c>
      <c r="J187">
        <f t="shared" si="47"/>
        <v>9.971229574259932E-06</v>
      </c>
      <c r="K187">
        <f t="shared" si="48"/>
        <v>0.08539586870702588</v>
      </c>
      <c r="L187">
        <f t="shared" si="49"/>
        <v>721.0608990827002</v>
      </c>
      <c r="M187">
        <f t="shared" si="46"/>
        <v>0.09393545557772848</v>
      </c>
      <c r="N187">
        <f t="shared" si="45"/>
        <v>655.5099082570002</v>
      </c>
      <c r="O187">
        <f t="shared" si="40"/>
        <v>1376.5708073397004</v>
      </c>
      <c r="P187">
        <f t="shared" si="50"/>
        <v>61.575621867836304</v>
      </c>
      <c r="Q187">
        <f t="shared" si="42"/>
        <v>55.977838061669374</v>
      </c>
      <c r="R187">
        <f t="shared" si="39"/>
        <v>117.55345992950568</v>
      </c>
    </row>
    <row r="188" spans="8:18" ht="12">
      <c r="H188">
        <f t="shared" si="51"/>
        <v>169</v>
      </c>
      <c r="I188">
        <f t="shared" si="52"/>
        <v>23.550687519412964</v>
      </c>
      <c r="J188">
        <f t="shared" si="47"/>
        <v>9.752296447626877E-06</v>
      </c>
      <c r="K188">
        <f t="shared" si="48"/>
        <v>0.08492321077044518</v>
      </c>
      <c r="L188">
        <f t="shared" si="49"/>
        <v>729.1096667333334</v>
      </c>
      <c r="M188">
        <f t="shared" si="46"/>
        <v>0.0934155318474897</v>
      </c>
      <c r="N188">
        <f t="shared" si="45"/>
        <v>662.8269697575757</v>
      </c>
      <c r="O188">
        <f t="shared" si="40"/>
        <v>1391.9366364909092</v>
      </c>
      <c r="P188">
        <f t="shared" si="50"/>
        <v>61.91833390276391</v>
      </c>
      <c r="Q188">
        <f t="shared" si="42"/>
        <v>56.289394457058094</v>
      </c>
      <c r="R188">
        <f t="shared" si="39"/>
        <v>118.20772835982201</v>
      </c>
    </row>
    <row r="189" spans="8:18" ht="12">
      <c r="H189">
        <f t="shared" si="51"/>
        <v>170</v>
      </c>
      <c r="I189">
        <f t="shared" si="52"/>
        <v>23.681038314322866</v>
      </c>
      <c r="J189">
        <f t="shared" si="47"/>
        <v>9.53933922544699E-06</v>
      </c>
      <c r="K189">
        <f t="shared" si="48"/>
        <v>0.08445575626598904</v>
      </c>
      <c r="L189">
        <f t="shared" si="49"/>
        <v>737.2031071701442</v>
      </c>
      <c r="M189">
        <f t="shared" si="46"/>
        <v>0.09290133189258795</v>
      </c>
      <c r="N189">
        <f t="shared" si="45"/>
        <v>670.1846428819495</v>
      </c>
      <c r="O189">
        <f t="shared" si="40"/>
        <v>1407.3877500520937</v>
      </c>
      <c r="P189">
        <f t="shared" si="50"/>
        <v>62.2610459376915</v>
      </c>
      <c r="Q189">
        <f t="shared" si="42"/>
        <v>56.60095085244683</v>
      </c>
      <c r="R189">
        <f t="shared" si="39"/>
        <v>118.86199679013833</v>
      </c>
    </row>
    <row r="190" spans="8:18" ht="12">
      <c r="H190">
        <f t="shared" si="51"/>
        <v>171</v>
      </c>
      <c r="I190">
        <f t="shared" si="52"/>
        <v>23.811389109232767</v>
      </c>
      <c r="J190">
        <f t="shared" si="47"/>
        <v>9.332163233052812E-06</v>
      </c>
      <c r="K190">
        <f t="shared" si="48"/>
        <v>0.08399341973814153</v>
      </c>
      <c r="L190">
        <f t="shared" si="49"/>
        <v>745.3412203931334</v>
      </c>
      <c r="M190">
        <f t="shared" si="46"/>
        <v>0.09239276171195569</v>
      </c>
      <c r="N190">
        <f t="shared" si="45"/>
        <v>677.5829276301213</v>
      </c>
      <c r="O190">
        <f t="shared" si="40"/>
        <v>1422.9241480232547</v>
      </c>
      <c r="P190">
        <f t="shared" si="50"/>
        <v>62.603757972619114</v>
      </c>
      <c r="Q190">
        <f t="shared" si="42"/>
        <v>56.912507247835556</v>
      </c>
      <c r="R190">
        <f t="shared" si="39"/>
        <v>119.51626522045467</v>
      </c>
    </row>
    <row r="191" spans="8:18" ht="12">
      <c r="H191">
        <f t="shared" si="51"/>
        <v>172</v>
      </c>
      <c r="I191">
        <f t="shared" si="52"/>
        <v>23.94173990414267</v>
      </c>
      <c r="J191">
        <f t="shared" si="47"/>
        <v>9.13058115458141E-06</v>
      </c>
      <c r="K191">
        <f t="shared" si="48"/>
        <v>0.08353611759243686</v>
      </c>
      <c r="L191">
        <f t="shared" si="49"/>
        <v>753.5240064023004</v>
      </c>
      <c r="M191">
        <f t="shared" si="46"/>
        <v>0.09188972935168055</v>
      </c>
      <c r="N191">
        <f t="shared" si="45"/>
        <v>685.0218240020912</v>
      </c>
      <c r="O191">
        <f t="shared" si="40"/>
        <v>1438.5458304043916</v>
      </c>
      <c r="P191">
        <f t="shared" si="50"/>
        <v>62.94647000754671</v>
      </c>
      <c r="Q191">
        <f t="shared" si="42"/>
        <v>57.22406364322428</v>
      </c>
      <c r="R191">
        <f t="shared" si="39"/>
        <v>120.17053365077098</v>
      </c>
    </row>
    <row r="192" spans="8:18" ht="12">
      <c r="H192">
        <f t="shared" si="51"/>
        <v>173</v>
      </c>
      <c r="I192">
        <f t="shared" si="52"/>
        <v>24.07209069905257</v>
      </c>
      <c r="J192">
        <f t="shared" si="47"/>
        <v>8.934412716779395E-06</v>
      </c>
      <c r="K192">
        <f t="shared" si="48"/>
        <v>0.08308376804507121</v>
      </c>
      <c r="L192">
        <f t="shared" si="49"/>
        <v>761.7514651976452</v>
      </c>
      <c r="M192">
        <f t="shared" si="46"/>
        <v>0.09139214484957835</v>
      </c>
      <c r="N192">
        <f t="shared" si="45"/>
        <v>692.5013319978592</v>
      </c>
      <c r="O192">
        <f t="shared" si="40"/>
        <v>1454.2527971955044</v>
      </c>
      <c r="P192">
        <f t="shared" si="50"/>
        <v>63.28918204247429</v>
      </c>
      <c r="Q192">
        <f t="shared" si="42"/>
        <v>57.53562003861298</v>
      </c>
      <c r="R192">
        <f t="shared" si="39"/>
        <v>120.82480208108727</v>
      </c>
    </row>
    <row r="193" spans="8:18" ht="12">
      <c r="H193">
        <f t="shared" si="51"/>
        <v>174</v>
      </c>
      <c r="I193">
        <f t="shared" si="52"/>
        <v>24.20244149396247</v>
      </c>
      <c r="J193">
        <f t="shared" si="47"/>
        <v>8.743484388010778E-06</v>
      </c>
      <c r="K193">
        <f t="shared" si="48"/>
        <v>0.08263629107414304</v>
      </c>
      <c r="L193">
        <f t="shared" si="49"/>
        <v>770.0235967791682</v>
      </c>
      <c r="M193">
        <f t="shared" si="46"/>
        <v>0.09089992018155735</v>
      </c>
      <c r="N193">
        <f t="shared" si="45"/>
        <v>700.0214516174257</v>
      </c>
      <c r="O193">
        <f t="shared" si="40"/>
        <v>1470.0450483965938</v>
      </c>
      <c r="P193">
        <f t="shared" si="50"/>
        <v>63.631894077401896</v>
      </c>
      <c r="Q193">
        <f t="shared" si="42"/>
        <v>57.847176434001724</v>
      </c>
      <c r="R193">
        <f t="shared" si="39"/>
        <v>121.47907051140362</v>
      </c>
    </row>
    <row r="194" spans="8:18" ht="12">
      <c r="H194">
        <f t="shared" si="51"/>
        <v>175</v>
      </c>
      <c r="I194">
        <f t="shared" si="52"/>
        <v>24.332792288872373</v>
      </c>
      <c r="J194">
        <f t="shared" si="47"/>
        <v>8.557629091659883E-06</v>
      </c>
      <c r="K194">
        <f t="shared" si="48"/>
        <v>0.0821936083724604</v>
      </c>
      <c r="L194">
        <f t="shared" si="49"/>
        <v>778.3404011468692</v>
      </c>
      <c r="M194">
        <f t="shared" si="46"/>
        <v>0.09041296920970644</v>
      </c>
      <c r="N194">
        <f t="shared" si="45"/>
        <v>707.5821828607901</v>
      </c>
      <c r="O194">
        <f t="shared" si="40"/>
        <v>1485.9225840076592</v>
      </c>
      <c r="P194">
        <f t="shared" si="50"/>
        <v>63.9746061123295</v>
      </c>
      <c r="Q194">
        <f t="shared" si="42"/>
        <v>58.158732829390445</v>
      </c>
      <c r="R194">
        <f t="shared" si="39"/>
        <v>122.13333894171993</v>
      </c>
    </row>
    <row r="195" spans="8:18" ht="12">
      <c r="H195">
        <f t="shared" si="51"/>
        <v>176</v>
      </c>
      <c r="I195">
        <f t="shared" si="52"/>
        <v>24.463143083782278</v>
      </c>
      <c r="J195">
        <f t="shared" si="47"/>
        <v>8.376685933168346E-06</v>
      </c>
      <c r="K195">
        <f t="shared" si="48"/>
        <v>0.08175564330185725</v>
      </c>
      <c r="L195">
        <f t="shared" si="49"/>
        <v>786.7018783007483</v>
      </c>
      <c r="M195">
        <f t="shared" si="46"/>
        <v>0.08993120763204299</v>
      </c>
      <c r="N195">
        <f t="shared" si="45"/>
        <v>715.1835257279529</v>
      </c>
      <c r="O195">
        <f t="shared" si="40"/>
        <v>1501.885404028701</v>
      </c>
      <c r="P195">
        <f t="shared" si="50"/>
        <v>64.31731814725708</v>
      </c>
      <c r="Q195">
        <f t="shared" si="42"/>
        <v>58.470289224779165</v>
      </c>
      <c r="R195">
        <f t="shared" si="39"/>
        <v>122.78760737203625</v>
      </c>
    </row>
    <row r="196" spans="8:18" ht="12">
      <c r="H196">
        <f t="shared" si="51"/>
        <v>177</v>
      </c>
      <c r="I196">
        <f t="shared" si="52"/>
        <v>24.59349387869218</v>
      </c>
      <c r="J196">
        <f t="shared" si="47"/>
        <v>8.20049993998942E-06</v>
      </c>
      <c r="K196">
        <f t="shared" si="48"/>
        <v>0.08132232084896247</v>
      </c>
      <c r="L196">
        <f t="shared" si="49"/>
        <v>795.1080282408054</v>
      </c>
      <c r="M196">
        <f t="shared" si="46"/>
        <v>0.08945455293385873</v>
      </c>
      <c r="N196">
        <f t="shared" si="45"/>
        <v>722.8254802189139</v>
      </c>
      <c r="O196">
        <f t="shared" si="40"/>
        <v>1517.9335084597192</v>
      </c>
      <c r="P196">
        <f t="shared" si="50"/>
        <v>64.6600301821847</v>
      </c>
      <c r="Q196">
        <f t="shared" si="42"/>
        <v>58.78184562016789</v>
      </c>
      <c r="R196">
        <f t="shared" si="39"/>
        <v>123.44187580235257</v>
      </c>
    </row>
    <row r="197" spans="8:18" ht="12">
      <c r="H197">
        <f t="shared" si="51"/>
        <v>178</v>
      </c>
      <c r="I197">
        <f t="shared" si="52"/>
        <v>24.72384467360208</v>
      </c>
      <c r="J197">
        <f t="shared" si="47"/>
        <v>8.028921813783795E-06</v>
      </c>
      <c r="K197">
        <f t="shared" si="48"/>
        <v>0.08089356758236804</v>
      </c>
      <c r="L197">
        <f t="shared" si="49"/>
        <v>803.5588509670404</v>
      </c>
      <c r="M197">
        <f t="shared" si="46"/>
        <v>0.08898292434060485</v>
      </c>
      <c r="N197">
        <f t="shared" si="45"/>
        <v>730.5080463336731</v>
      </c>
      <c r="O197">
        <f t="shared" si="40"/>
        <v>1534.0668973007134</v>
      </c>
      <c r="P197">
        <f t="shared" si="50"/>
        <v>65.00274221711229</v>
      </c>
      <c r="Q197">
        <f t="shared" si="42"/>
        <v>59.09340201555663</v>
      </c>
      <c r="R197">
        <f t="shared" si="39"/>
        <v>124.09614423266892</v>
      </c>
    </row>
    <row r="198" spans="8:18" ht="12">
      <c r="H198">
        <f t="shared" si="51"/>
        <v>179</v>
      </c>
      <c r="I198">
        <f t="shared" si="52"/>
        <v>24.854195468511982</v>
      </c>
      <c r="J198">
        <f t="shared" si="47"/>
        <v>7.86180769422013E-06</v>
      </c>
      <c r="K198">
        <f t="shared" si="48"/>
        <v>0.08046931161114505</v>
      </c>
      <c r="L198">
        <f t="shared" si="49"/>
        <v>812.0543464794534</v>
      </c>
      <c r="M198">
        <f t="shared" si="46"/>
        <v>0.08851624277225957</v>
      </c>
      <c r="N198">
        <f t="shared" si="45"/>
        <v>738.2312240722302</v>
      </c>
      <c r="O198">
        <f t="shared" si="40"/>
        <v>1550.2855705516836</v>
      </c>
      <c r="P198">
        <f t="shared" si="50"/>
        <v>65.34545425203989</v>
      </c>
      <c r="Q198">
        <f t="shared" si="42"/>
        <v>59.40495841094534</v>
      </c>
      <c r="R198">
        <f t="shared" si="39"/>
        <v>124.75041266298523</v>
      </c>
    </row>
    <row r="199" spans="8:18" ht="12">
      <c r="H199">
        <f t="shared" si="51"/>
        <v>180</v>
      </c>
      <c r="I199">
        <f t="shared" si="52"/>
        <v>24.984546263421883</v>
      </c>
      <c r="J199">
        <f t="shared" si="47"/>
        <v>7.699018933779517E-06</v>
      </c>
      <c r="K199">
        <f t="shared" si="48"/>
        <v>0.08004948254465839</v>
      </c>
      <c r="L199">
        <f t="shared" si="49"/>
        <v>820.5945147780444</v>
      </c>
      <c r="M199">
        <f t="shared" si="46"/>
        <v>0.08805443079912424</v>
      </c>
      <c r="N199">
        <f t="shared" si="45"/>
        <v>745.9950134345856</v>
      </c>
      <c r="O199">
        <f t="shared" si="40"/>
        <v>1566.58952821263</v>
      </c>
      <c r="P199">
        <f t="shared" si="50"/>
        <v>65.68816628696749</v>
      </c>
      <c r="Q199">
        <f t="shared" si="42"/>
        <v>59.71651480633407</v>
      </c>
      <c r="R199">
        <f t="shared" si="39"/>
        <v>125.40468109330156</v>
      </c>
    </row>
    <row r="200" spans="8:18" ht="12">
      <c r="H200">
        <f t="shared" si="51"/>
        <v>181</v>
      </c>
      <c r="I200">
        <f t="shared" si="52"/>
        <v>25.114897058331785</v>
      </c>
      <c r="J200">
        <f t="shared" si="47"/>
        <v>7.540421882997203E-06</v>
      </c>
      <c r="K200">
        <f t="shared" si="48"/>
        <v>0.07963401145363272</v>
      </c>
      <c r="L200">
        <f t="shared" si="49"/>
        <v>829.1793558628133</v>
      </c>
      <c r="M200">
        <f t="shared" si="46"/>
        <v>0.087597412598996</v>
      </c>
      <c r="N200">
        <f t="shared" si="45"/>
        <v>753.7994144207393</v>
      </c>
      <c r="O200">
        <f t="shared" si="40"/>
        <v>1582.9787702835524</v>
      </c>
      <c r="P200">
        <f t="shared" si="50"/>
        <v>66.03087832189507</v>
      </c>
      <c r="Q200">
        <f t="shared" si="42"/>
        <v>60.02807120172279</v>
      </c>
      <c r="R200">
        <f t="shared" si="39"/>
        <v>126.05894952361785</v>
      </c>
    </row>
    <row r="201" spans="8:18" ht="12">
      <c r="H201">
        <f t="shared" si="51"/>
        <v>182</v>
      </c>
      <c r="I201">
        <f t="shared" si="52"/>
        <v>25.245247853241686</v>
      </c>
      <c r="J201">
        <f t="shared" si="47"/>
        <v>7.385887685606854E-06</v>
      </c>
      <c r="K201">
        <f t="shared" si="48"/>
        <v>0.07922283083242475</v>
      </c>
      <c r="L201">
        <f t="shared" si="49"/>
        <v>837.8088697337604</v>
      </c>
      <c r="M201">
        <f t="shared" si="46"/>
        <v>0.08714511391566723</v>
      </c>
      <c r="N201">
        <f t="shared" si="45"/>
        <v>761.6444270306911</v>
      </c>
      <c r="O201">
        <f t="shared" si="40"/>
        <v>1599.4532967644514</v>
      </c>
      <c r="P201">
        <f t="shared" si="50"/>
        <v>66.37359035682269</v>
      </c>
      <c r="Q201">
        <f t="shared" si="42"/>
        <v>60.339627597111516</v>
      </c>
      <c r="R201">
        <f t="shared" si="39"/>
        <v>126.71321795393419</v>
      </c>
    </row>
    <row r="202" spans="8:18" ht="12">
      <c r="H202">
        <f t="shared" si="51"/>
        <v>183</v>
      </c>
      <c r="I202">
        <f t="shared" si="52"/>
        <v>25.375598648151588</v>
      </c>
      <c r="J202">
        <f t="shared" si="47"/>
        <v>7.235292083082621E-06</v>
      </c>
      <c r="K202">
        <f t="shared" si="48"/>
        <v>0.07881587456245823</v>
      </c>
      <c r="L202">
        <f t="shared" si="49"/>
        <v>846.4830563908853</v>
      </c>
      <c r="M202">
        <f t="shared" si="46"/>
        <v>0.08669746201870406</v>
      </c>
      <c r="N202">
        <f t="shared" si="45"/>
        <v>769.5300512644412</v>
      </c>
      <c r="O202">
        <f t="shared" si="40"/>
        <v>1616.0131076553266</v>
      </c>
      <c r="P202">
        <f t="shared" si="50"/>
        <v>66.71630239175026</v>
      </c>
      <c r="Q202">
        <f t="shared" si="42"/>
        <v>60.65118399250025</v>
      </c>
      <c r="R202">
        <f t="shared" si="39"/>
        <v>127.36748638425053</v>
      </c>
    </row>
    <row r="203" spans="8:18" ht="12">
      <c r="H203">
        <f t="shared" si="51"/>
        <v>184</v>
      </c>
      <c r="I203">
        <f t="shared" si="52"/>
        <v>25.50594944306149</v>
      </c>
      <c r="J203">
        <f t="shared" si="47"/>
        <v>7.088515228102382E-06</v>
      </c>
      <c r="K203">
        <f t="shared" si="48"/>
        <v>0.07841307787678023</v>
      </c>
      <c r="L203">
        <f t="shared" si="49"/>
        <v>855.2019158341885</v>
      </c>
      <c r="M203">
        <f t="shared" si="46"/>
        <v>0.08625438566445826</v>
      </c>
      <c r="N203">
        <f t="shared" si="45"/>
        <v>777.4562871219896</v>
      </c>
      <c r="O203">
        <f t="shared" si="40"/>
        <v>1632.6582029561782</v>
      </c>
      <c r="P203">
        <f t="shared" si="50"/>
        <v>67.05901442667788</v>
      </c>
      <c r="Q203">
        <f t="shared" si="42"/>
        <v>60.96274038788898</v>
      </c>
      <c r="R203">
        <f t="shared" si="39"/>
        <v>128.02175481456686</v>
      </c>
    </row>
    <row r="204" spans="8:18" ht="12">
      <c r="H204">
        <f t="shared" si="51"/>
        <v>185</v>
      </c>
      <c r="I204">
        <f t="shared" si="52"/>
        <v>25.63630023797139</v>
      </c>
      <c r="J204">
        <f t="shared" si="47"/>
        <v>6.945441506482044E-06</v>
      </c>
      <c r="K204">
        <f t="shared" si="48"/>
        <v>0.07801437732569873</v>
      </c>
      <c r="L204">
        <f t="shared" si="49"/>
        <v>863.9654480636693</v>
      </c>
      <c r="M204">
        <f t="shared" si="46"/>
        <v>0.0858158150582686</v>
      </c>
      <c r="N204">
        <f t="shared" si="45"/>
        <v>785.4231346033358</v>
      </c>
      <c r="O204">
        <f t="shared" si="40"/>
        <v>1649.3885826670053</v>
      </c>
      <c r="P204">
        <f t="shared" si="50"/>
        <v>67.40172646160546</v>
      </c>
      <c r="Q204">
        <f t="shared" si="42"/>
        <v>61.274296783277705</v>
      </c>
      <c r="R204">
        <f t="shared" si="39"/>
        <v>128.67602324488317</v>
      </c>
    </row>
    <row r="205" spans="8:18" ht="12">
      <c r="H205">
        <f t="shared" si="51"/>
        <v>186</v>
      </c>
      <c r="I205">
        <f t="shared" si="52"/>
        <v>25.766651032881292</v>
      </c>
      <c r="J205">
        <f t="shared" si="47"/>
        <v>6.805959367155601E-06</v>
      </c>
      <c r="K205">
        <f t="shared" si="48"/>
        <v>0.07761971074346308</v>
      </c>
      <c r="L205">
        <f t="shared" si="49"/>
        <v>872.7736530793284</v>
      </c>
      <c r="M205">
        <f t="shared" si="46"/>
        <v>0.08538168181780939</v>
      </c>
      <c r="N205">
        <f t="shared" si="45"/>
        <v>793.4305937084803</v>
      </c>
      <c r="O205">
        <f t="shared" si="40"/>
        <v>1666.2042467878086</v>
      </c>
      <c r="P205">
        <f t="shared" si="50"/>
        <v>67.74443849653306</v>
      </c>
      <c r="Q205">
        <f t="shared" si="42"/>
        <v>61.58585317866641</v>
      </c>
      <c r="R205">
        <f t="shared" si="39"/>
        <v>129.33029167519948</v>
      </c>
    </row>
    <row r="206" spans="8:18" ht="12">
      <c r="H206">
        <f t="shared" si="51"/>
        <v>187</v>
      </c>
      <c r="I206">
        <f t="shared" si="52"/>
        <v>25.897001827791193</v>
      </c>
      <c r="J206">
        <f t="shared" si="47"/>
        <v>6.669961159799049E-06</v>
      </c>
      <c r="K206">
        <f t="shared" si="48"/>
        <v>0.07722901721595098</v>
      </c>
      <c r="L206">
        <f t="shared" si="49"/>
        <v>881.6265308811654</v>
      </c>
      <c r="M206">
        <f t="shared" si="46"/>
        <v>0.08495191893754608</v>
      </c>
      <c r="N206">
        <f t="shared" si="45"/>
        <v>801.4786644374229</v>
      </c>
      <c r="O206">
        <f t="shared" si="40"/>
        <v>1683.1051953185884</v>
      </c>
      <c r="P206">
        <f t="shared" si="50"/>
        <v>68.08715053146067</v>
      </c>
      <c r="Q206">
        <f t="shared" si="42"/>
        <v>61.89740957405513</v>
      </c>
      <c r="R206">
        <f t="shared" si="39"/>
        <v>129.98456010551578</v>
      </c>
    </row>
  </sheetData>
  <sheetProtection/>
  <printOptions/>
  <pageMargins left="0.75" right="0.75" top="1" bottom="1" header="0.5" footer="0.5"/>
  <pageSetup orientation="portrait" paperSize="9"/>
  <ignoredErrors>
    <ignoredError sqref="I18 I26 M26:M68 M78:M206 M69:M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Kehoe</dc:creator>
  <cp:keywords/>
  <dc:description/>
  <cp:lastModifiedBy>Kaja</cp:lastModifiedBy>
  <cp:lastPrinted>2006-10-16T23:28:09Z</cp:lastPrinted>
  <dcterms:created xsi:type="dcterms:W3CDTF">2006-10-15T14:18:40Z</dcterms:created>
  <dcterms:modified xsi:type="dcterms:W3CDTF">2021-09-22T00:49:59Z</dcterms:modified>
  <cp:category/>
  <cp:version/>
  <cp:contentType/>
  <cp:contentStatus/>
</cp:coreProperties>
</file>