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ehoe\Dropbox\webpage\webpage\classes\"/>
    </mc:Choice>
  </mc:AlternateContent>
  <bookViews>
    <workbookView xWindow="-110" yWindow="-110" windowWidth="19310" windowHeight="7160" tabRatio="846"/>
  </bookViews>
  <sheets>
    <sheet name="raw data" sheetId="2" r:id="rId1"/>
    <sheet name="hours data" sheetId="7" r:id="rId2"/>
    <sheet name="capital stock data" sheetId="10" r:id="rId3"/>
    <sheet name="capital stock chart" sheetId="14" r:id="rId4"/>
    <sheet name="alpha" sheetId="16" r:id="rId5"/>
    <sheet name="gamma, beta" sheetId="15" r:id="rId6"/>
    <sheet name="parameter chart" sheetId="20" r:id="rId7"/>
    <sheet name="alpha chart" sheetId="24" r:id="rId8"/>
    <sheet name="growth accounting" sheetId="18" r:id="rId9"/>
    <sheet name="growth accounting chart" sheetId="19" r:id="rId10"/>
    <sheet name="growth accounting (log) chart" sheetId="26" r:id="rId11"/>
    <sheet name="interest rates" sheetId="21" r:id="rId12"/>
    <sheet name="interest rates chart" sheetId="22" r:id="rId13"/>
  </sheets>
  <calcPr calcId="162913"/>
  <fileRecoveryPr repairLoad="1"/>
</workbook>
</file>

<file path=xl/calcChain.xml><?xml version="1.0" encoding="utf-8"?>
<calcChain xmlns="http://schemas.openxmlformats.org/spreadsheetml/2006/main">
  <c r="I65" i="21" l="1"/>
  <c r="H65" i="21"/>
  <c r="K65" i="21" s="1"/>
  <c r="D65" i="21"/>
  <c r="B65" i="21"/>
  <c r="C65" i="21" s="1"/>
  <c r="A65" i="21"/>
  <c r="L65" i="18"/>
  <c r="Q65" i="18" s="1"/>
  <c r="I65" i="18"/>
  <c r="N65" i="18" s="1"/>
  <c r="E65" i="18"/>
  <c r="D65" i="18"/>
  <c r="C65" i="18"/>
  <c r="B65" i="18"/>
  <c r="G65" i="18" s="1"/>
  <c r="J65" i="18" s="1"/>
  <c r="O65" i="18" s="1"/>
  <c r="A65" i="18"/>
  <c r="T64" i="15"/>
  <c r="S64" i="15"/>
  <c r="R64" i="15"/>
  <c r="H64" i="15"/>
  <c r="G64" i="15"/>
  <c r="F64" i="15"/>
  <c r="E64" i="15"/>
  <c r="C64" i="15"/>
  <c r="B64" i="15"/>
  <c r="D64" i="15" s="1"/>
  <c r="J95" i="16"/>
  <c r="F95" i="16"/>
  <c r="H95" i="16" s="1"/>
  <c r="I95" i="16" s="1"/>
  <c r="E95" i="16"/>
  <c r="D95" i="16"/>
  <c r="C95" i="16"/>
  <c r="B95" i="16"/>
  <c r="E18" i="10"/>
  <c r="E19" i="10"/>
  <c r="F75" i="10"/>
  <c r="G75" i="10" s="1"/>
  <c r="E75" i="10"/>
  <c r="C75" i="10"/>
  <c r="K75" i="10" s="1"/>
  <c r="B75" i="10"/>
  <c r="I75" i="10" s="1"/>
  <c r="K76" i="7"/>
  <c r="J76" i="7"/>
  <c r="C76" i="7"/>
  <c r="B76" i="7"/>
  <c r="D76" i="7" s="1"/>
  <c r="F76" i="7" s="1"/>
  <c r="H76" i="7" s="1"/>
  <c r="F65" i="21" l="1"/>
  <c r="K65" i="18"/>
  <c r="P65" i="18" s="1"/>
  <c r="N64" i="15"/>
  <c r="O64" i="15" s="1"/>
  <c r="J64" i="15"/>
  <c r="K64" i="15" s="1"/>
  <c r="M76" i="7"/>
  <c r="M3" i="10"/>
  <c r="D64" i="21" l="1"/>
  <c r="B64" i="21"/>
  <c r="D63" i="21"/>
  <c r="B63" i="21"/>
  <c r="A63" i="21"/>
  <c r="A64" i="21" s="1"/>
  <c r="B64" i="18"/>
  <c r="A64" i="18"/>
  <c r="B63" i="18"/>
  <c r="A63" i="18"/>
  <c r="B63" i="15"/>
  <c r="B62" i="15"/>
  <c r="F94" i="16"/>
  <c r="E94" i="16"/>
  <c r="D94" i="16"/>
  <c r="C94" i="16"/>
  <c r="B94" i="16"/>
  <c r="F93" i="16"/>
  <c r="E93" i="16"/>
  <c r="D93" i="16"/>
  <c r="C93" i="16"/>
  <c r="B93" i="16"/>
  <c r="F74" i="10"/>
  <c r="E74" i="10"/>
  <c r="H64" i="21" s="1"/>
  <c r="C74" i="10"/>
  <c r="B74" i="10"/>
  <c r="F73" i="10"/>
  <c r="E73" i="10"/>
  <c r="H63" i="21" s="1"/>
  <c r="C73" i="10"/>
  <c r="K73" i="10" s="1"/>
  <c r="B73" i="10"/>
  <c r="K75" i="7"/>
  <c r="J75" i="7"/>
  <c r="C75" i="7"/>
  <c r="D75" i="7" s="1"/>
  <c r="F75" i="7" s="1"/>
  <c r="H75" i="7" s="1"/>
  <c r="B75" i="7"/>
  <c r="K74" i="7"/>
  <c r="E64" i="18" s="1"/>
  <c r="J74" i="7"/>
  <c r="F63" i="15" s="1"/>
  <c r="C74" i="7"/>
  <c r="B74" i="7"/>
  <c r="M75" i="7" l="1"/>
  <c r="D74" i="7"/>
  <c r="F74" i="7" s="1"/>
  <c r="H74" i="7" s="1"/>
  <c r="M74" i="7" s="1"/>
  <c r="H93" i="16"/>
  <c r="I93" i="16" s="1"/>
  <c r="G73" i="10"/>
  <c r="I73" i="10" s="1"/>
  <c r="C62" i="15" s="1"/>
  <c r="D62" i="15" s="1"/>
  <c r="G74" i="10"/>
  <c r="H94" i="16"/>
  <c r="I94" i="16" s="1"/>
  <c r="I74" i="10"/>
  <c r="C63" i="15" s="1"/>
  <c r="D63" i="15" s="1"/>
  <c r="K74" i="10"/>
  <c r="D61" i="21"/>
  <c r="B61" i="21"/>
  <c r="C63" i="21" s="1"/>
  <c r="F63" i="21" s="1"/>
  <c r="B61" i="18"/>
  <c r="B60" i="15"/>
  <c r="F92" i="16"/>
  <c r="E92" i="16"/>
  <c r="D92" i="16"/>
  <c r="C92" i="16"/>
  <c r="B92" i="16"/>
  <c r="F91" i="16"/>
  <c r="E91" i="16"/>
  <c r="D91" i="16"/>
  <c r="C91" i="16"/>
  <c r="B91" i="16"/>
  <c r="F71" i="10"/>
  <c r="E71" i="10"/>
  <c r="H61" i="21" s="1"/>
  <c r="C71" i="10"/>
  <c r="B71" i="10"/>
  <c r="K73" i="7"/>
  <c r="E63" i="18" s="1"/>
  <c r="J73" i="7"/>
  <c r="F62" i="15" s="1"/>
  <c r="C73" i="7"/>
  <c r="B73" i="7"/>
  <c r="K72" i="7"/>
  <c r="E61" i="18" s="1"/>
  <c r="J72" i="7"/>
  <c r="F60" i="15" s="1"/>
  <c r="C72" i="7"/>
  <c r="B72" i="7"/>
  <c r="K71" i="10" l="1"/>
  <c r="D64" i="18"/>
  <c r="E63" i="15"/>
  <c r="G63" i="15" s="1"/>
  <c r="D72" i="7"/>
  <c r="F72" i="7" s="1"/>
  <c r="H72" i="7" s="1"/>
  <c r="M72" i="7" s="1"/>
  <c r="G71" i="10"/>
  <c r="I71" i="10" s="1"/>
  <c r="C60" i="15" s="1"/>
  <c r="D60" i="15" s="1"/>
  <c r="H91" i="16"/>
  <c r="I91" i="16" s="1"/>
  <c r="D73" i="7"/>
  <c r="H92" i="16"/>
  <c r="I92" i="16" s="1"/>
  <c r="D62" i="21"/>
  <c r="B62" i="21"/>
  <c r="C64" i="21" s="1"/>
  <c r="F64" i="21" s="1"/>
  <c r="B62" i="18"/>
  <c r="B61" i="15"/>
  <c r="F72" i="10"/>
  <c r="E72" i="10"/>
  <c r="H62" i="21" s="1"/>
  <c r="C72" i="10"/>
  <c r="B72" i="10"/>
  <c r="E62" i="18"/>
  <c r="F61" i="15"/>
  <c r="F73" i="7" l="1"/>
  <c r="H73" i="7" s="1"/>
  <c r="M73" i="7" s="1"/>
  <c r="E62" i="15"/>
  <c r="G62" i="15" s="1"/>
  <c r="D63" i="18"/>
  <c r="E60" i="15"/>
  <c r="G60" i="15" s="1"/>
  <c r="D61" i="18"/>
  <c r="K72" i="10"/>
  <c r="G72" i="10"/>
  <c r="I72" i="10" s="1"/>
  <c r="C61" i="15" s="1"/>
  <c r="D61" i="15" s="1"/>
  <c r="E61" i="15"/>
  <c r="G61" i="15" s="1"/>
  <c r="D62" i="18"/>
  <c r="D60" i="21"/>
  <c r="B60" i="21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F90" i="16"/>
  <c r="E90" i="16"/>
  <c r="D90" i="16"/>
  <c r="C90" i="16"/>
  <c r="B90" i="16"/>
  <c r="D89" i="16"/>
  <c r="C89" i="16"/>
  <c r="B89" i="16"/>
  <c r="D88" i="16"/>
  <c r="C88" i="16"/>
  <c r="B88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D5" i="16"/>
  <c r="C5" i="16"/>
  <c r="B5" i="16"/>
  <c r="D4" i="16"/>
  <c r="C4" i="16"/>
  <c r="B4" i="16"/>
  <c r="D3" i="16"/>
  <c r="C3" i="16"/>
  <c r="B3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D2" i="16"/>
  <c r="B2" i="16"/>
  <c r="F70" i="10"/>
  <c r="E70" i="10"/>
  <c r="H60" i="21" s="1"/>
  <c r="C70" i="10"/>
  <c r="B70" i="10"/>
  <c r="F69" i="10"/>
  <c r="E69" i="10"/>
  <c r="C69" i="10"/>
  <c r="B69" i="10"/>
  <c r="F68" i="10"/>
  <c r="E68" i="10"/>
  <c r="C68" i="10"/>
  <c r="B68" i="10"/>
  <c r="F67" i="10"/>
  <c r="E67" i="10"/>
  <c r="C67" i="10"/>
  <c r="B67" i="10"/>
  <c r="F66" i="10"/>
  <c r="E66" i="10"/>
  <c r="C66" i="10"/>
  <c r="B66" i="10"/>
  <c r="F65" i="10"/>
  <c r="E65" i="10"/>
  <c r="C65" i="10"/>
  <c r="B65" i="10"/>
  <c r="F64" i="10"/>
  <c r="E64" i="10"/>
  <c r="C64" i="10"/>
  <c r="B64" i="10"/>
  <c r="F63" i="10"/>
  <c r="E63" i="10"/>
  <c r="C63" i="10"/>
  <c r="B63" i="10"/>
  <c r="F62" i="10"/>
  <c r="E62" i="10"/>
  <c r="C62" i="10"/>
  <c r="B62" i="10"/>
  <c r="F61" i="10"/>
  <c r="E61" i="10"/>
  <c r="C61" i="10"/>
  <c r="B61" i="10"/>
  <c r="F60" i="10"/>
  <c r="E60" i="10"/>
  <c r="C60" i="10"/>
  <c r="B60" i="10"/>
  <c r="F59" i="10"/>
  <c r="E59" i="10"/>
  <c r="C59" i="10"/>
  <c r="B59" i="10"/>
  <c r="F58" i="10"/>
  <c r="E58" i="10"/>
  <c r="C58" i="10"/>
  <c r="B58" i="10"/>
  <c r="F57" i="10"/>
  <c r="E57" i="10"/>
  <c r="C57" i="10"/>
  <c r="B57" i="10"/>
  <c r="F56" i="10"/>
  <c r="E56" i="10"/>
  <c r="C56" i="10"/>
  <c r="B56" i="10"/>
  <c r="F55" i="10"/>
  <c r="E55" i="10"/>
  <c r="C55" i="10"/>
  <c r="B55" i="10"/>
  <c r="F54" i="10"/>
  <c r="E54" i="10"/>
  <c r="C54" i="10"/>
  <c r="B54" i="10"/>
  <c r="F53" i="10"/>
  <c r="E53" i="10"/>
  <c r="C53" i="10"/>
  <c r="B53" i="10"/>
  <c r="F52" i="10"/>
  <c r="E52" i="10"/>
  <c r="C52" i="10"/>
  <c r="B52" i="10"/>
  <c r="F51" i="10"/>
  <c r="E51" i="10"/>
  <c r="C51" i="10"/>
  <c r="B51" i="10"/>
  <c r="F50" i="10"/>
  <c r="E50" i="10"/>
  <c r="C50" i="10"/>
  <c r="B50" i="10"/>
  <c r="F49" i="10"/>
  <c r="E49" i="10"/>
  <c r="C49" i="10"/>
  <c r="B49" i="10"/>
  <c r="F48" i="10"/>
  <c r="E48" i="10"/>
  <c r="C48" i="10"/>
  <c r="B48" i="10"/>
  <c r="F47" i="10"/>
  <c r="E47" i="10"/>
  <c r="C47" i="10"/>
  <c r="B47" i="10"/>
  <c r="F46" i="10"/>
  <c r="E46" i="10"/>
  <c r="C46" i="10"/>
  <c r="B46" i="10"/>
  <c r="F45" i="10"/>
  <c r="E45" i="10"/>
  <c r="C45" i="10"/>
  <c r="B45" i="10"/>
  <c r="F44" i="10"/>
  <c r="E44" i="10"/>
  <c r="C44" i="10"/>
  <c r="B44" i="10"/>
  <c r="F43" i="10"/>
  <c r="E43" i="10"/>
  <c r="C43" i="10"/>
  <c r="B43" i="10"/>
  <c r="F42" i="10"/>
  <c r="E42" i="10"/>
  <c r="C42" i="10"/>
  <c r="B42" i="10"/>
  <c r="F41" i="10"/>
  <c r="E41" i="10"/>
  <c r="C41" i="10"/>
  <c r="B41" i="10"/>
  <c r="F40" i="10"/>
  <c r="E40" i="10"/>
  <c r="C40" i="10"/>
  <c r="B40" i="10"/>
  <c r="F39" i="10"/>
  <c r="E39" i="10"/>
  <c r="C39" i="10"/>
  <c r="B39" i="10"/>
  <c r="F38" i="10"/>
  <c r="E38" i="10"/>
  <c r="C38" i="10"/>
  <c r="B38" i="10"/>
  <c r="F37" i="10"/>
  <c r="E37" i="10"/>
  <c r="C37" i="10"/>
  <c r="B37" i="10"/>
  <c r="F36" i="10"/>
  <c r="E36" i="10"/>
  <c r="C36" i="10"/>
  <c r="B36" i="10"/>
  <c r="F35" i="10"/>
  <c r="E35" i="10"/>
  <c r="C35" i="10"/>
  <c r="B35" i="10"/>
  <c r="F34" i="10"/>
  <c r="E34" i="10"/>
  <c r="C34" i="10"/>
  <c r="B34" i="10"/>
  <c r="F33" i="10"/>
  <c r="E33" i="10"/>
  <c r="C33" i="10"/>
  <c r="B33" i="10"/>
  <c r="F32" i="10"/>
  <c r="E32" i="10"/>
  <c r="C32" i="10"/>
  <c r="B32" i="10"/>
  <c r="F31" i="10"/>
  <c r="E31" i="10"/>
  <c r="C31" i="10"/>
  <c r="B31" i="10"/>
  <c r="F30" i="10"/>
  <c r="E30" i="10"/>
  <c r="C30" i="10"/>
  <c r="B30" i="10"/>
  <c r="F29" i="10"/>
  <c r="E29" i="10"/>
  <c r="C29" i="10"/>
  <c r="B29" i="10"/>
  <c r="F28" i="10"/>
  <c r="E28" i="10"/>
  <c r="C28" i="10"/>
  <c r="B28" i="10"/>
  <c r="F27" i="10"/>
  <c r="E27" i="10"/>
  <c r="C27" i="10"/>
  <c r="B27" i="10"/>
  <c r="F26" i="10"/>
  <c r="E26" i="10"/>
  <c r="C26" i="10"/>
  <c r="B26" i="10"/>
  <c r="F25" i="10"/>
  <c r="E25" i="10"/>
  <c r="C25" i="10"/>
  <c r="B25" i="10"/>
  <c r="F24" i="10"/>
  <c r="E24" i="10"/>
  <c r="C24" i="10"/>
  <c r="B24" i="10"/>
  <c r="F23" i="10"/>
  <c r="E23" i="10"/>
  <c r="C23" i="10"/>
  <c r="B23" i="10"/>
  <c r="F22" i="10"/>
  <c r="E22" i="10"/>
  <c r="C22" i="10"/>
  <c r="B22" i="10"/>
  <c r="F21" i="10"/>
  <c r="E21" i="10"/>
  <c r="C21" i="10"/>
  <c r="B21" i="10"/>
  <c r="F20" i="10"/>
  <c r="E20" i="10"/>
  <c r="C20" i="10"/>
  <c r="B20" i="10"/>
  <c r="F19" i="10"/>
  <c r="C19" i="10"/>
  <c r="B19" i="10"/>
  <c r="F18" i="10"/>
  <c r="C18" i="10"/>
  <c r="B18" i="10"/>
  <c r="F17" i="10"/>
  <c r="E17" i="10"/>
  <c r="C17" i="10"/>
  <c r="B17" i="10"/>
  <c r="F16" i="10"/>
  <c r="E16" i="10"/>
  <c r="C16" i="10"/>
  <c r="B16" i="10"/>
  <c r="F15" i="10"/>
  <c r="E15" i="10"/>
  <c r="C15" i="10"/>
  <c r="B15" i="10"/>
  <c r="F14" i="10"/>
  <c r="E14" i="10"/>
  <c r="C14" i="10"/>
  <c r="B14" i="10"/>
  <c r="F13" i="10"/>
  <c r="E13" i="10"/>
  <c r="C13" i="10"/>
  <c r="B13" i="10"/>
  <c r="F12" i="10"/>
  <c r="E12" i="10"/>
  <c r="C12" i="10"/>
  <c r="B12" i="10"/>
  <c r="F11" i="10"/>
  <c r="E11" i="10"/>
  <c r="C11" i="10"/>
  <c r="B11" i="10"/>
  <c r="F10" i="10"/>
  <c r="E10" i="10"/>
  <c r="C10" i="10"/>
  <c r="B10" i="10"/>
  <c r="F9" i="10"/>
  <c r="E9" i="10"/>
  <c r="C9" i="10"/>
  <c r="B9" i="10"/>
  <c r="F8" i="10"/>
  <c r="E8" i="10"/>
  <c r="C8" i="10"/>
  <c r="B8" i="10"/>
  <c r="F7" i="10"/>
  <c r="E7" i="10"/>
  <c r="C7" i="10"/>
  <c r="B7" i="10"/>
  <c r="F6" i="10"/>
  <c r="E6" i="10"/>
  <c r="C6" i="10"/>
  <c r="B6" i="10"/>
  <c r="F5" i="10"/>
  <c r="E5" i="10"/>
  <c r="C5" i="10"/>
  <c r="B5" i="10"/>
  <c r="F4" i="10"/>
  <c r="E4" i="10"/>
  <c r="C4" i="10"/>
  <c r="B4" i="10"/>
  <c r="F3" i="10"/>
  <c r="E3" i="10"/>
  <c r="C3" i="10"/>
  <c r="B3" i="10"/>
  <c r="K71" i="7"/>
  <c r="E60" i="18" s="1"/>
  <c r="J71" i="7"/>
  <c r="F59" i="15" s="1"/>
  <c r="C71" i="7"/>
  <c r="B71" i="7"/>
  <c r="K53" i="10" l="1"/>
  <c r="K57" i="10"/>
  <c r="G27" i="10"/>
  <c r="I27" i="10" s="1"/>
  <c r="G39" i="10"/>
  <c r="G47" i="10"/>
  <c r="I47" i="10" s="1"/>
  <c r="G26" i="10"/>
  <c r="C62" i="21"/>
  <c r="F62" i="21" s="1"/>
  <c r="C61" i="21"/>
  <c r="F61" i="21" s="1"/>
  <c r="G49" i="10"/>
  <c r="I49" i="10" s="1"/>
  <c r="G50" i="10"/>
  <c r="K9" i="10"/>
  <c r="K10" i="10"/>
  <c r="K11" i="10"/>
  <c r="K13" i="10"/>
  <c r="K16" i="10"/>
  <c r="K17" i="10"/>
  <c r="K23" i="10"/>
  <c r="K24" i="10"/>
  <c r="K25" i="10"/>
  <c r="G59" i="10"/>
  <c r="I59" i="10" s="1"/>
  <c r="G70" i="10"/>
  <c r="I70" i="10" s="1"/>
  <c r="C59" i="15" s="1"/>
  <c r="D59" i="15" s="1"/>
  <c r="G11" i="10"/>
  <c r="I11" i="10" s="1"/>
  <c r="K41" i="10"/>
  <c r="K44" i="10"/>
  <c r="K45" i="10"/>
  <c r="K46" i="10"/>
  <c r="K47" i="10"/>
  <c r="G14" i="10"/>
  <c r="I14" i="10" s="1"/>
  <c r="G15" i="10"/>
  <c r="I15" i="10" s="1"/>
  <c r="G16" i="10"/>
  <c r="I16" i="10" s="1"/>
  <c r="G17" i="10"/>
  <c r="I17" i="10" s="1"/>
  <c r="G20" i="10"/>
  <c r="I20" i="10" s="1"/>
  <c r="G22" i="10"/>
  <c r="I22" i="10" s="1"/>
  <c r="G31" i="10"/>
  <c r="I31" i="10" s="1"/>
  <c r="K60" i="10"/>
  <c r="K61" i="10"/>
  <c r="K65" i="10"/>
  <c r="K67" i="10"/>
  <c r="K69" i="10"/>
  <c r="G55" i="10"/>
  <c r="I55" i="10" s="1"/>
  <c r="G63" i="10"/>
  <c r="I63" i="10" s="1"/>
  <c r="G67" i="10"/>
  <c r="I67" i="10" s="1"/>
  <c r="D71" i="7"/>
  <c r="F71" i="7" s="1"/>
  <c r="H71" i="7" s="1"/>
  <c r="M71" i="7" s="1"/>
  <c r="G38" i="10"/>
  <c r="I38" i="10" s="1"/>
  <c r="G10" i="10"/>
  <c r="I10" i="10" s="1"/>
  <c r="G19" i="10"/>
  <c r="I19" i="10" s="1"/>
  <c r="G23" i="10"/>
  <c r="I23" i="10" s="1"/>
  <c r="I39" i="10"/>
  <c r="G42" i="10"/>
  <c r="I42" i="10" s="1"/>
  <c r="G43" i="10"/>
  <c r="I43" i="10" s="1"/>
  <c r="G44" i="10"/>
  <c r="I44" i="10" s="1"/>
  <c r="K51" i="10"/>
  <c r="K52" i="10"/>
  <c r="G60" i="10"/>
  <c r="I60" i="10" s="1"/>
  <c r="G66" i="10"/>
  <c r="G33" i="10"/>
  <c r="I33" i="10" s="1"/>
  <c r="G54" i="10"/>
  <c r="I54" i="10" s="1"/>
  <c r="K5" i="10"/>
  <c r="K8" i="10"/>
  <c r="K30" i="10"/>
  <c r="K31" i="10"/>
  <c r="K32" i="10"/>
  <c r="K33" i="10"/>
  <c r="K36" i="10"/>
  <c r="K37" i="10"/>
  <c r="K39" i="10"/>
  <c r="G51" i="10"/>
  <c r="I51" i="10" s="1"/>
  <c r="K58" i="10"/>
  <c r="K59" i="10"/>
  <c r="K29" i="10"/>
  <c r="K21" i="10"/>
  <c r="H90" i="16"/>
  <c r="I90" i="16" s="1"/>
  <c r="G6" i="10"/>
  <c r="I6" i="10" s="1"/>
  <c r="G7" i="10"/>
  <c r="I7" i="10" s="1"/>
  <c r="G8" i="10"/>
  <c r="I8" i="10" s="1"/>
  <c r="G18" i="10"/>
  <c r="I18" i="10" s="1"/>
  <c r="I26" i="10"/>
  <c r="G28" i="10"/>
  <c r="I28" i="10" s="1"/>
  <c r="G30" i="10"/>
  <c r="I30" i="10" s="1"/>
  <c r="G40" i="10"/>
  <c r="I40" i="10" s="1"/>
  <c r="G52" i="10"/>
  <c r="I52" i="10" s="1"/>
  <c r="G62" i="10"/>
  <c r="I62" i="10" s="1"/>
  <c r="G65" i="10"/>
  <c r="I65" i="10" s="1"/>
  <c r="G12" i="10"/>
  <c r="I12" i="10" s="1"/>
  <c r="G24" i="10"/>
  <c r="I24" i="10" s="1"/>
  <c r="G34" i="10"/>
  <c r="I34" i="10" s="1"/>
  <c r="G35" i="10"/>
  <c r="I35" i="10" s="1"/>
  <c r="G36" i="10"/>
  <c r="I36" i="10" s="1"/>
  <c r="G46" i="10"/>
  <c r="I46" i="10" s="1"/>
  <c r="G56" i="10"/>
  <c r="I56" i="10" s="1"/>
  <c r="G58" i="10"/>
  <c r="I58" i="10" s="1"/>
  <c r="K4" i="10"/>
  <c r="K12" i="10"/>
  <c r="K19" i="10"/>
  <c r="K26" i="10"/>
  <c r="K27" i="10"/>
  <c r="G32" i="10"/>
  <c r="I32" i="10" s="1"/>
  <c r="K40" i="10"/>
  <c r="K48" i="10"/>
  <c r="K49" i="10"/>
  <c r="K55" i="10"/>
  <c r="K62" i="10"/>
  <c r="K63" i="10"/>
  <c r="K68" i="10"/>
  <c r="K7" i="10"/>
  <c r="K14" i="10"/>
  <c r="K15" i="10"/>
  <c r="K20" i="10"/>
  <c r="K28" i="10"/>
  <c r="K35" i="10"/>
  <c r="K42" i="10"/>
  <c r="K43" i="10"/>
  <c r="G48" i="10"/>
  <c r="I48" i="10" s="1"/>
  <c r="K56" i="10"/>
  <c r="K64" i="10"/>
  <c r="G68" i="10"/>
  <c r="I68" i="10" s="1"/>
  <c r="G64" i="10"/>
  <c r="I64" i="10" s="1"/>
  <c r="G57" i="10"/>
  <c r="I57" i="10" s="1"/>
  <c r="I66" i="10"/>
  <c r="K70" i="10"/>
  <c r="G13" i="10"/>
  <c r="I13" i="10" s="1"/>
  <c r="G29" i="10"/>
  <c r="I29" i="10" s="1"/>
  <c r="G45" i="10"/>
  <c r="I45" i="10" s="1"/>
  <c r="G61" i="10"/>
  <c r="I61" i="10" s="1"/>
  <c r="G4" i="10"/>
  <c r="I4" i="10" s="1"/>
  <c r="K6" i="10"/>
  <c r="G9" i="10"/>
  <c r="I9" i="10" s="1"/>
  <c r="K22" i="10"/>
  <c r="G25" i="10"/>
  <c r="I25" i="10" s="1"/>
  <c r="K38" i="10"/>
  <c r="G41" i="10"/>
  <c r="I41" i="10" s="1"/>
  <c r="I50" i="10"/>
  <c r="K54" i="10"/>
  <c r="G5" i="10"/>
  <c r="I5" i="10" s="1"/>
  <c r="K18" i="10"/>
  <c r="G21" i="10"/>
  <c r="I21" i="10" s="1"/>
  <c r="K34" i="10"/>
  <c r="G37" i="10"/>
  <c r="I37" i="10" s="1"/>
  <c r="K50" i="10"/>
  <c r="G53" i="10"/>
  <c r="I53" i="10" s="1"/>
  <c r="K66" i="10"/>
  <c r="G69" i="10"/>
  <c r="I69" i="10" s="1"/>
  <c r="D60" i="18" l="1"/>
  <c r="E59" i="15"/>
  <c r="G59" i="15" s="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B59" i="21"/>
  <c r="C60" i="21" s="1"/>
  <c r="F60" i="21" s="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F17" i="15"/>
  <c r="F16" i="15"/>
  <c r="K70" i="7"/>
  <c r="E59" i="18" s="1"/>
  <c r="K69" i="7"/>
  <c r="E58" i="18" s="1"/>
  <c r="K68" i="7"/>
  <c r="E57" i="18" s="1"/>
  <c r="K67" i="7"/>
  <c r="E56" i="18" s="1"/>
  <c r="K66" i="7"/>
  <c r="E55" i="18" s="1"/>
  <c r="K65" i="7"/>
  <c r="E54" i="18" s="1"/>
  <c r="K64" i="7"/>
  <c r="E53" i="18" s="1"/>
  <c r="K63" i="7"/>
  <c r="E52" i="18" s="1"/>
  <c r="K62" i="7"/>
  <c r="E51" i="18" s="1"/>
  <c r="K61" i="7"/>
  <c r="E50" i="18" s="1"/>
  <c r="K60" i="7"/>
  <c r="E49" i="18" s="1"/>
  <c r="K59" i="7"/>
  <c r="E48" i="18" s="1"/>
  <c r="K58" i="7"/>
  <c r="E47" i="18" s="1"/>
  <c r="K57" i="7"/>
  <c r="E46" i="18" s="1"/>
  <c r="K56" i="7"/>
  <c r="E45" i="18" s="1"/>
  <c r="K55" i="7"/>
  <c r="E44" i="18" s="1"/>
  <c r="K54" i="7"/>
  <c r="E43" i="18" s="1"/>
  <c r="K53" i="7"/>
  <c r="E42" i="18" s="1"/>
  <c r="K52" i="7"/>
  <c r="E41" i="18" s="1"/>
  <c r="K51" i="7"/>
  <c r="E40" i="18" s="1"/>
  <c r="K50" i="7"/>
  <c r="E39" i="18" s="1"/>
  <c r="K49" i="7"/>
  <c r="E38" i="18" s="1"/>
  <c r="K48" i="7"/>
  <c r="E37" i="18" s="1"/>
  <c r="K47" i="7"/>
  <c r="E36" i="18" s="1"/>
  <c r="K46" i="7"/>
  <c r="E35" i="18" s="1"/>
  <c r="K45" i="7"/>
  <c r="E34" i="18" s="1"/>
  <c r="K44" i="7"/>
  <c r="E33" i="18" s="1"/>
  <c r="K43" i="7"/>
  <c r="E32" i="18" s="1"/>
  <c r="K42" i="7"/>
  <c r="E31" i="18" s="1"/>
  <c r="K41" i="7"/>
  <c r="E30" i="18" s="1"/>
  <c r="K40" i="7"/>
  <c r="E29" i="18" s="1"/>
  <c r="K39" i="7"/>
  <c r="E28" i="18" s="1"/>
  <c r="K38" i="7"/>
  <c r="E27" i="18" s="1"/>
  <c r="K37" i="7"/>
  <c r="E26" i="18" s="1"/>
  <c r="K36" i="7"/>
  <c r="E25" i="18" s="1"/>
  <c r="K35" i="7"/>
  <c r="E24" i="18" s="1"/>
  <c r="K34" i="7"/>
  <c r="E23" i="18" s="1"/>
  <c r="K33" i="7"/>
  <c r="E22" i="18" s="1"/>
  <c r="K32" i="7"/>
  <c r="E21" i="18" s="1"/>
  <c r="K31" i="7"/>
  <c r="E20" i="18" s="1"/>
  <c r="K30" i="7"/>
  <c r="E19" i="18" s="1"/>
  <c r="K29" i="7"/>
  <c r="E18" i="18" s="1"/>
  <c r="K28" i="7"/>
  <c r="E17" i="18" s="1"/>
  <c r="K27" i="7"/>
  <c r="E16" i="18" s="1"/>
  <c r="K26" i="7"/>
  <c r="E15" i="18" s="1"/>
  <c r="K25" i="7"/>
  <c r="E14" i="18" s="1"/>
  <c r="K24" i="7"/>
  <c r="E13" i="18" s="1"/>
  <c r="K23" i="7"/>
  <c r="E12" i="18" s="1"/>
  <c r="K22" i="7"/>
  <c r="E11" i="18" s="1"/>
  <c r="K21" i="7"/>
  <c r="E10" i="18" s="1"/>
  <c r="K20" i="7"/>
  <c r="E9" i="18" s="1"/>
  <c r="K19" i="7"/>
  <c r="E8" i="18" s="1"/>
  <c r="K18" i="7"/>
  <c r="E7" i="18" s="1"/>
  <c r="K17" i="7"/>
  <c r="E6" i="18" s="1"/>
  <c r="K16" i="7"/>
  <c r="E5" i="18" s="1"/>
  <c r="K15" i="7"/>
  <c r="E4" i="18" s="1"/>
  <c r="K14" i="7"/>
  <c r="E3" i="18" s="1"/>
  <c r="J70" i="7"/>
  <c r="F58" i="15" s="1"/>
  <c r="J69" i="7"/>
  <c r="J68" i="7"/>
  <c r="F56" i="15" s="1"/>
  <c r="J67" i="7"/>
  <c r="F55" i="15" s="1"/>
  <c r="J66" i="7"/>
  <c r="J65" i="7"/>
  <c r="F53" i="15" s="1"/>
  <c r="J64" i="7"/>
  <c r="F52" i="15" s="1"/>
  <c r="J63" i="7"/>
  <c r="J62" i="7"/>
  <c r="F50" i="15" s="1"/>
  <c r="J61" i="7"/>
  <c r="F49" i="15" s="1"/>
  <c r="J60" i="7"/>
  <c r="F48" i="15" s="1"/>
  <c r="J59" i="7"/>
  <c r="F47" i="15" s="1"/>
  <c r="J58" i="7"/>
  <c r="J57" i="7"/>
  <c r="F45" i="15" s="1"/>
  <c r="J56" i="7"/>
  <c r="F44" i="15" s="1"/>
  <c r="J55" i="7"/>
  <c r="J54" i="7"/>
  <c r="F42" i="15" s="1"/>
  <c r="J53" i="7"/>
  <c r="F41" i="15" s="1"/>
  <c r="J52" i="7"/>
  <c r="F40" i="15" s="1"/>
  <c r="J51" i="7"/>
  <c r="F39" i="15" s="1"/>
  <c r="J50" i="7"/>
  <c r="F38" i="15" s="1"/>
  <c r="J49" i="7"/>
  <c r="F37" i="15" s="1"/>
  <c r="J48" i="7"/>
  <c r="F36" i="15" s="1"/>
  <c r="J47" i="7"/>
  <c r="F35" i="15" s="1"/>
  <c r="J46" i="7"/>
  <c r="F34" i="15" s="1"/>
  <c r="J45" i="7"/>
  <c r="F33" i="15" s="1"/>
  <c r="J44" i="7"/>
  <c r="F32" i="15" s="1"/>
  <c r="J43" i="7"/>
  <c r="F31" i="15" s="1"/>
  <c r="J42" i="7"/>
  <c r="F30" i="15" s="1"/>
  <c r="J41" i="7"/>
  <c r="F29" i="15" s="1"/>
  <c r="J40" i="7"/>
  <c r="F28" i="15" s="1"/>
  <c r="J39" i="7"/>
  <c r="J38" i="7"/>
  <c r="J37" i="7"/>
  <c r="F25" i="15" s="1"/>
  <c r="J36" i="7"/>
  <c r="F24" i="15" s="1"/>
  <c r="J35" i="7"/>
  <c r="J34" i="7"/>
  <c r="J33" i="7"/>
  <c r="F21" i="15" s="1"/>
  <c r="J32" i="7"/>
  <c r="F20" i="15" s="1"/>
  <c r="J31" i="7"/>
  <c r="J30" i="7"/>
  <c r="J29" i="7"/>
  <c r="J28" i="7"/>
  <c r="J27" i="7"/>
  <c r="J26" i="7"/>
  <c r="J25" i="7"/>
  <c r="F13" i="15" s="1"/>
  <c r="J24" i="7"/>
  <c r="F12" i="15" s="1"/>
  <c r="J23" i="7"/>
  <c r="J22" i="7"/>
  <c r="J21" i="7"/>
  <c r="F9" i="15" s="1"/>
  <c r="J20" i="7"/>
  <c r="F8" i="15" s="1"/>
  <c r="J19" i="7"/>
  <c r="J18" i="7"/>
  <c r="J17" i="7"/>
  <c r="F5" i="15" s="1"/>
  <c r="J16" i="7"/>
  <c r="F4" i="15" s="1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D37" i="7" s="1"/>
  <c r="B36" i="7"/>
  <c r="B35" i="7"/>
  <c r="B34" i="7"/>
  <c r="B33" i="7"/>
  <c r="D33" i="7" s="1"/>
  <c r="B32" i="7"/>
  <c r="B31" i="7"/>
  <c r="B30" i="7"/>
  <c r="B29" i="7"/>
  <c r="D29" i="7" s="1"/>
  <c r="B28" i="7"/>
  <c r="B27" i="7"/>
  <c r="B26" i="7"/>
  <c r="B25" i="7"/>
  <c r="D25" i="7" s="1"/>
  <c r="B24" i="7"/>
  <c r="B23" i="7"/>
  <c r="B22" i="7"/>
  <c r="B21" i="7"/>
  <c r="D21" i="7" s="1"/>
  <c r="B20" i="7"/>
  <c r="B19" i="7"/>
  <c r="B18" i="7"/>
  <c r="B17" i="7"/>
  <c r="D17" i="7" s="1"/>
  <c r="B16" i="7"/>
  <c r="B15" i="7"/>
  <c r="B14" i="7"/>
  <c r="B13" i="7"/>
  <c r="D13" i="7" s="1"/>
  <c r="F13" i="7" s="1"/>
  <c r="H13" i="7" s="1"/>
  <c r="B12" i="7"/>
  <c r="B11" i="7"/>
  <c r="B10" i="7"/>
  <c r="B9" i="7"/>
  <c r="D9" i="7" s="1"/>
  <c r="F9" i="7" s="1"/>
  <c r="H9" i="7" s="1"/>
  <c r="B8" i="7"/>
  <c r="B7" i="7"/>
  <c r="B6" i="7"/>
  <c r="B5" i="7"/>
  <c r="D5" i="7" s="1"/>
  <c r="F5" i="7" s="1"/>
  <c r="H5" i="7" s="1"/>
  <c r="B4" i="7"/>
  <c r="B3" i="7"/>
  <c r="B2" i="7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5" i="21"/>
  <c r="H34" i="21"/>
  <c r="H33" i="21"/>
  <c r="H32" i="21"/>
  <c r="H31" i="21"/>
  <c r="H30" i="21"/>
  <c r="H29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C2" i="16"/>
  <c r="I61" i="18" l="1"/>
  <c r="N61" i="18" s="1"/>
  <c r="L64" i="18"/>
  <c r="Q64" i="18" s="1"/>
  <c r="L63" i="18"/>
  <c r="Q63" i="18" s="1"/>
  <c r="I63" i="18"/>
  <c r="N63" i="18" s="1"/>
  <c r="I64" i="18"/>
  <c r="N64" i="18" s="1"/>
  <c r="I62" i="18"/>
  <c r="N62" i="18" s="1"/>
  <c r="I60" i="18"/>
  <c r="N60" i="18" s="1"/>
  <c r="D3" i="7"/>
  <c r="F3" i="7" s="1"/>
  <c r="H3" i="7" s="1"/>
  <c r="D19" i="7"/>
  <c r="E7" i="15" s="1"/>
  <c r="D35" i="7"/>
  <c r="E23" i="15" s="1"/>
  <c r="D43" i="7"/>
  <c r="F43" i="7" s="1"/>
  <c r="H43" i="7" s="1"/>
  <c r="M43" i="7" s="1"/>
  <c r="D51" i="7"/>
  <c r="D40" i="18" s="1"/>
  <c r="D57" i="7"/>
  <c r="F57" i="7" s="1"/>
  <c r="H57" i="7" s="1"/>
  <c r="M57" i="7" s="1"/>
  <c r="C3" i="21"/>
  <c r="C11" i="21"/>
  <c r="F11" i="21" s="1"/>
  <c r="C27" i="21"/>
  <c r="F27" i="21" s="1"/>
  <c r="C43" i="21"/>
  <c r="F43" i="21" s="1"/>
  <c r="C59" i="21"/>
  <c r="F59" i="21" s="1"/>
  <c r="P5" i="10"/>
  <c r="G3" i="10"/>
  <c r="C3" i="15"/>
  <c r="C19" i="21"/>
  <c r="F19" i="21" s="1"/>
  <c r="C5" i="15"/>
  <c r="C6" i="15"/>
  <c r="C13" i="15"/>
  <c r="C38" i="15"/>
  <c r="C44" i="15"/>
  <c r="C51" i="15"/>
  <c r="C53" i="15"/>
  <c r="D53" i="15" s="1"/>
  <c r="C54" i="15"/>
  <c r="D54" i="15" s="1"/>
  <c r="C51" i="21"/>
  <c r="F51" i="21" s="1"/>
  <c r="C4" i="21"/>
  <c r="F4" i="21" s="1"/>
  <c r="C8" i="21"/>
  <c r="C12" i="21"/>
  <c r="F12" i="21" s="1"/>
  <c r="C16" i="21"/>
  <c r="F16" i="21" s="1"/>
  <c r="C20" i="21"/>
  <c r="F20" i="21" s="1"/>
  <c r="C24" i="21"/>
  <c r="F24" i="21" s="1"/>
  <c r="C28" i="21"/>
  <c r="F28" i="21" s="1"/>
  <c r="C32" i="21"/>
  <c r="F32" i="21" s="1"/>
  <c r="C36" i="21"/>
  <c r="F36" i="21" s="1"/>
  <c r="C40" i="21"/>
  <c r="F40" i="21" s="1"/>
  <c r="C44" i="21"/>
  <c r="F44" i="21" s="1"/>
  <c r="C48" i="21"/>
  <c r="F48" i="21" s="1"/>
  <c r="C52" i="21"/>
  <c r="F52" i="21" s="1"/>
  <c r="C4" i="15"/>
  <c r="C7" i="15"/>
  <c r="C12" i="15"/>
  <c r="C19" i="15"/>
  <c r="C36" i="15"/>
  <c r="C39" i="15"/>
  <c r="C47" i="15"/>
  <c r="C52" i="15"/>
  <c r="D52" i="15" s="1"/>
  <c r="C55" i="15"/>
  <c r="D55" i="15" s="1"/>
  <c r="C5" i="21"/>
  <c r="F5" i="21" s="1"/>
  <c r="C9" i="21"/>
  <c r="F9" i="21" s="1"/>
  <c r="C13" i="21"/>
  <c r="F13" i="21" s="1"/>
  <c r="C17" i="21"/>
  <c r="F17" i="21" s="1"/>
  <c r="C21" i="21"/>
  <c r="F21" i="21" s="1"/>
  <c r="C25" i="21"/>
  <c r="F25" i="21" s="1"/>
  <c r="C29" i="21"/>
  <c r="F29" i="21" s="1"/>
  <c r="C33" i="21"/>
  <c r="F33" i="21" s="1"/>
  <c r="C37" i="21"/>
  <c r="F37" i="21" s="1"/>
  <c r="C41" i="21"/>
  <c r="F41" i="21" s="1"/>
  <c r="C45" i="21"/>
  <c r="F45" i="21" s="1"/>
  <c r="C49" i="21"/>
  <c r="F49" i="21" s="1"/>
  <c r="C53" i="21"/>
  <c r="F53" i="21" s="1"/>
  <c r="C57" i="21"/>
  <c r="F57" i="21" s="1"/>
  <c r="C18" i="21"/>
  <c r="F18" i="21" s="1"/>
  <c r="C34" i="21"/>
  <c r="F34" i="21" s="1"/>
  <c r="C50" i="21"/>
  <c r="F50" i="21" s="1"/>
  <c r="C42" i="21"/>
  <c r="F42" i="21" s="1"/>
  <c r="C56" i="21"/>
  <c r="F56" i="21" s="1"/>
  <c r="C10" i="21"/>
  <c r="F10" i="21" s="1"/>
  <c r="F25" i="7"/>
  <c r="H25" i="7" s="1"/>
  <c r="M25" i="7" s="1"/>
  <c r="E13" i="15"/>
  <c r="F33" i="7"/>
  <c r="H33" i="7" s="1"/>
  <c r="M33" i="7" s="1"/>
  <c r="E21" i="15"/>
  <c r="F7" i="15"/>
  <c r="F15" i="15"/>
  <c r="F27" i="15"/>
  <c r="I59" i="18"/>
  <c r="N59" i="18" s="1"/>
  <c r="F43" i="15"/>
  <c r="F51" i="15"/>
  <c r="F46" i="15"/>
  <c r="F54" i="15"/>
  <c r="D14" i="18"/>
  <c r="D22" i="18"/>
  <c r="F17" i="7"/>
  <c r="H17" i="7" s="1"/>
  <c r="M17" i="7" s="1"/>
  <c r="E5" i="15"/>
  <c r="F21" i="7"/>
  <c r="H21" i="7" s="1"/>
  <c r="M21" i="7" s="1"/>
  <c r="E9" i="15"/>
  <c r="F29" i="7"/>
  <c r="H29" i="7" s="1"/>
  <c r="M29" i="7" s="1"/>
  <c r="E17" i="15"/>
  <c r="F37" i="7"/>
  <c r="H37" i="7" s="1"/>
  <c r="M37" i="7" s="1"/>
  <c r="D26" i="18"/>
  <c r="E25" i="15"/>
  <c r="F3" i="15"/>
  <c r="F11" i="15"/>
  <c r="F19" i="15"/>
  <c r="F23" i="15"/>
  <c r="I55" i="18"/>
  <c r="N55" i="18" s="1"/>
  <c r="D18" i="18"/>
  <c r="C14" i="15"/>
  <c r="C15" i="15"/>
  <c r="D4" i="7"/>
  <c r="F4" i="7" s="1"/>
  <c r="H4" i="7" s="1"/>
  <c r="D8" i="7"/>
  <c r="F8" i="7" s="1"/>
  <c r="H8" i="7" s="1"/>
  <c r="D12" i="7"/>
  <c r="F12" i="7" s="1"/>
  <c r="H12" i="7" s="1"/>
  <c r="D16" i="7"/>
  <c r="D20" i="7"/>
  <c r="D24" i="7"/>
  <c r="D28" i="7"/>
  <c r="D32" i="7"/>
  <c r="D36" i="7"/>
  <c r="D40" i="7"/>
  <c r="D56" i="7"/>
  <c r="D8" i="18"/>
  <c r="F35" i="7"/>
  <c r="H35" i="7" s="1"/>
  <c r="M35" i="7" s="1"/>
  <c r="D24" i="18"/>
  <c r="D32" i="18"/>
  <c r="F51" i="7"/>
  <c r="H51" i="7" s="1"/>
  <c r="D59" i="7"/>
  <c r="D61" i="7"/>
  <c r="D63" i="7"/>
  <c r="D65" i="7"/>
  <c r="D67" i="7"/>
  <c r="D69" i="7"/>
  <c r="F2" i="15"/>
  <c r="F6" i="15"/>
  <c r="F10" i="15"/>
  <c r="F14" i="15"/>
  <c r="F18" i="15"/>
  <c r="F22" i="15"/>
  <c r="F26" i="15"/>
  <c r="I54" i="18"/>
  <c r="N54" i="18" s="1"/>
  <c r="I58" i="18"/>
  <c r="N58" i="18" s="1"/>
  <c r="D6" i="18"/>
  <c r="D10" i="18"/>
  <c r="D2" i="7"/>
  <c r="F2" i="7" s="1"/>
  <c r="H2" i="7" s="1"/>
  <c r="D6" i="7"/>
  <c r="F6" i="7" s="1"/>
  <c r="H6" i="7" s="1"/>
  <c r="D10" i="7"/>
  <c r="F10" i="7" s="1"/>
  <c r="H10" i="7" s="1"/>
  <c r="D14" i="7"/>
  <c r="D18" i="7"/>
  <c r="D22" i="7"/>
  <c r="D26" i="7"/>
  <c r="D30" i="7"/>
  <c r="D34" i="7"/>
  <c r="D38" i="7"/>
  <c r="D42" i="7"/>
  <c r="D46" i="7"/>
  <c r="D50" i="7"/>
  <c r="E38" i="15" s="1"/>
  <c r="D54" i="7"/>
  <c r="E42" i="15" s="1"/>
  <c r="D58" i="7"/>
  <c r="D60" i="7"/>
  <c r="D62" i="7"/>
  <c r="D64" i="7"/>
  <c r="D66" i="7"/>
  <c r="D68" i="7"/>
  <c r="D70" i="7"/>
  <c r="I56" i="18"/>
  <c r="N56" i="18" s="1"/>
  <c r="F57" i="15"/>
  <c r="C26" i="21"/>
  <c r="F26" i="21" s="1"/>
  <c r="C58" i="21"/>
  <c r="F58" i="21" s="1"/>
  <c r="C27" i="15"/>
  <c r="H28" i="21"/>
  <c r="H36" i="21"/>
  <c r="D7" i="7"/>
  <c r="F7" i="7" s="1"/>
  <c r="H7" i="7" s="1"/>
  <c r="D11" i="7"/>
  <c r="F11" i="7" s="1"/>
  <c r="H11" i="7" s="1"/>
  <c r="D15" i="7"/>
  <c r="D23" i="7"/>
  <c r="D27" i="7"/>
  <c r="D31" i="7"/>
  <c r="D39" i="7"/>
  <c r="D55" i="7"/>
  <c r="I53" i="18"/>
  <c r="N53" i="18" s="1"/>
  <c r="I57" i="18"/>
  <c r="N57" i="18" s="1"/>
  <c r="C7" i="21"/>
  <c r="F7" i="21" s="1"/>
  <c r="C6" i="21"/>
  <c r="F6" i="21" s="1"/>
  <c r="C15" i="21"/>
  <c r="F15" i="21" s="1"/>
  <c r="C14" i="21"/>
  <c r="F14" i="21" s="1"/>
  <c r="C23" i="21"/>
  <c r="F23" i="21" s="1"/>
  <c r="C22" i="21"/>
  <c r="F22" i="21" s="1"/>
  <c r="C31" i="21"/>
  <c r="F31" i="21" s="1"/>
  <c r="C30" i="21"/>
  <c r="F30" i="21" s="1"/>
  <c r="C39" i="21"/>
  <c r="F39" i="21" s="1"/>
  <c r="C38" i="21"/>
  <c r="F38" i="21" s="1"/>
  <c r="C47" i="21"/>
  <c r="F47" i="21" s="1"/>
  <c r="C46" i="21"/>
  <c r="F46" i="21" s="1"/>
  <c r="C55" i="21"/>
  <c r="F55" i="21" s="1"/>
  <c r="C54" i="21"/>
  <c r="F54" i="21" s="1"/>
  <c r="C35" i="21"/>
  <c r="F35" i="21" s="1"/>
  <c r="F8" i="21"/>
  <c r="E30" i="15"/>
  <c r="E34" i="15"/>
  <c r="D47" i="7"/>
  <c r="D36" i="18" s="1"/>
  <c r="M51" i="7"/>
  <c r="E31" i="15"/>
  <c r="D44" i="7"/>
  <c r="D33" i="18" s="1"/>
  <c r="D48" i="7"/>
  <c r="D37" i="18" s="1"/>
  <c r="D52" i="7"/>
  <c r="D41" i="18" s="1"/>
  <c r="D41" i="7"/>
  <c r="D30" i="18" s="1"/>
  <c r="D45" i="7"/>
  <c r="D34" i="18" s="1"/>
  <c r="D49" i="7"/>
  <c r="D38" i="18" s="1"/>
  <c r="D53" i="7"/>
  <c r="D42" i="18" s="1"/>
  <c r="C20" i="15"/>
  <c r="C21" i="15"/>
  <c r="C22" i="15"/>
  <c r="C23" i="15"/>
  <c r="C28" i="15"/>
  <c r="C29" i="15"/>
  <c r="C30" i="15"/>
  <c r="C31" i="15"/>
  <c r="C43" i="15"/>
  <c r="C35" i="15"/>
  <c r="C37" i="15"/>
  <c r="C45" i="15"/>
  <c r="C46" i="15"/>
  <c r="C11" i="15"/>
  <c r="H87" i="16"/>
  <c r="I87" i="16" s="1"/>
  <c r="H88" i="16"/>
  <c r="I88" i="16" s="1"/>
  <c r="C8" i="15"/>
  <c r="C9" i="15"/>
  <c r="C10" i="15"/>
  <c r="C24" i="15"/>
  <c r="C25" i="15"/>
  <c r="C26" i="15"/>
  <c r="C40" i="15"/>
  <c r="C41" i="15"/>
  <c r="C42" i="15"/>
  <c r="C56" i="15"/>
  <c r="D56" i="15" s="1"/>
  <c r="C57" i="15"/>
  <c r="D57" i="15" s="1"/>
  <c r="C58" i="15"/>
  <c r="D58" i="15" s="1"/>
  <c r="H89" i="16"/>
  <c r="I89" i="16" s="1"/>
  <c r="C2" i="15"/>
  <c r="C16" i="15"/>
  <c r="C17" i="15"/>
  <c r="C18" i="15"/>
  <c r="C32" i="15"/>
  <c r="C33" i="15"/>
  <c r="C34" i="15"/>
  <c r="C48" i="15"/>
  <c r="C49" i="15"/>
  <c r="C50" i="15"/>
  <c r="H5" i="16"/>
  <c r="I5" i="16" s="1"/>
  <c r="H12" i="16"/>
  <c r="I12" i="16" s="1"/>
  <c r="H14" i="16"/>
  <c r="I14" i="16" s="1"/>
  <c r="H19" i="16"/>
  <c r="I19" i="16" s="1"/>
  <c r="H36" i="16"/>
  <c r="I36" i="16" s="1"/>
  <c r="I3" i="18"/>
  <c r="N3" i="18" s="1"/>
  <c r="H37" i="16"/>
  <c r="I37" i="16" s="1"/>
  <c r="H42" i="16"/>
  <c r="I42" i="16" s="1"/>
  <c r="H45" i="16"/>
  <c r="I45" i="16" s="1"/>
  <c r="H46" i="16"/>
  <c r="I46" i="16" s="1"/>
  <c r="H48" i="16"/>
  <c r="I48" i="16" s="1"/>
  <c r="H54" i="16"/>
  <c r="I54" i="16" s="1"/>
  <c r="H57" i="16"/>
  <c r="I57" i="16" s="1"/>
  <c r="H64" i="16"/>
  <c r="I64" i="16" s="1"/>
  <c r="H77" i="16"/>
  <c r="I77" i="16" s="1"/>
  <c r="I16" i="18"/>
  <c r="N16" i="18" s="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H85" i="16"/>
  <c r="I85" i="16" s="1"/>
  <c r="A38" i="16"/>
  <c r="A39" i="16" s="1"/>
  <c r="A40" i="16" s="1"/>
  <c r="A41" i="16"/>
  <c r="A42" i="16" s="1"/>
  <c r="A43" i="16" s="1"/>
  <c r="A44" i="16" s="1"/>
  <c r="A45" i="16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S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E45" i="15" l="1"/>
  <c r="E39" i="15"/>
  <c r="A51" i="2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F19" i="7"/>
  <c r="H19" i="7" s="1"/>
  <c r="M19" i="7" s="1"/>
  <c r="D46" i="18"/>
  <c r="F38" i="7"/>
  <c r="H38" i="7" s="1"/>
  <c r="M38" i="7" s="1"/>
  <c r="D27" i="18"/>
  <c r="E26" i="15"/>
  <c r="G26" i="15" s="1"/>
  <c r="F39" i="7"/>
  <c r="H39" i="7" s="1"/>
  <c r="M39" i="7" s="1"/>
  <c r="D28" i="18"/>
  <c r="E27" i="15"/>
  <c r="G27" i="15" s="1"/>
  <c r="F15" i="7"/>
  <c r="H15" i="7" s="1"/>
  <c r="M15" i="7" s="1"/>
  <c r="D4" i="18"/>
  <c r="E3" i="15"/>
  <c r="F70" i="7"/>
  <c r="H70" i="7" s="1"/>
  <c r="M70" i="7" s="1"/>
  <c r="D59" i="18"/>
  <c r="E58" i="15"/>
  <c r="G58" i="15" s="1"/>
  <c r="F62" i="7"/>
  <c r="H62" i="7" s="1"/>
  <c r="M62" i="7" s="1"/>
  <c r="D51" i="18"/>
  <c r="E50" i="15"/>
  <c r="G50" i="15" s="1"/>
  <c r="F50" i="7"/>
  <c r="H50" i="7" s="1"/>
  <c r="M50" i="7" s="1"/>
  <c r="D39" i="18"/>
  <c r="F34" i="7"/>
  <c r="H34" i="7" s="1"/>
  <c r="M34" i="7" s="1"/>
  <c r="D23" i="18"/>
  <c r="E22" i="15"/>
  <c r="F18" i="7"/>
  <c r="H18" i="7" s="1"/>
  <c r="M18" i="7" s="1"/>
  <c r="D7" i="18"/>
  <c r="E6" i="15"/>
  <c r="G6" i="15" s="1"/>
  <c r="F63" i="7"/>
  <c r="H63" i="7" s="1"/>
  <c r="M63" i="7" s="1"/>
  <c r="D52" i="18"/>
  <c r="E51" i="15"/>
  <c r="F40" i="7"/>
  <c r="H40" i="7" s="1"/>
  <c r="M40" i="7" s="1"/>
  <c r="D29" i="18"/>
  <c r="E28" i="15"/>
  <c r="F24" i="7"/>
  <c r="H24" i="7" s="1"/>
  <c r="M24" i="7" s="1"/>
  <c r="D13" i="18"/>
  <c r="E12" i="15"/>
  <c r="F23" i="7"/>
  <c r="H23" i="7" s="1"/>
  <c r="M23" i="7" s="1"/>
  <c r="D12" i="18"/>
  <c r="E11" i="15"/>
  <c r="F65" i="7"/>
  <c r="H65" i="7" s="1"/>
  <c r="M65" i="7" s="1"/>
  <c r="D54" i="18"/>
  <c r="E53" i="15"/>
  <c r="G53" i="15" s="1"/>
  <c r="F28" i="7"/>
  <c r="H28" i="7" s="1"/>
  <c r="M28" i="7" s="1"/>
  <c r="D17" i="18"/>
  <c r="E16" i="15"/>
  <c r="F31" i="7"/>
  <c r="H31" i="7" s="1"/>
  <c r="M31" i="7" s="1"/>
  <c r="D20" i="18"/>
  <c r="E19" i="15"/>
  <c r="F68" i="7"/>
  <c r="H68" i="7" s="1"/>
  <c r="M68" i="7" s="1"/>
  <c r="D57" i="18"/>
  <c r="E56" i="15"/>
  <c r="G56" i="15" s="1"/>
  <c r="F60" i="7"/>
  <c r="H60" i="7" s="1"/>
  <c r="M60" i="7" s="1"/>
  <c r="E48" i="15"/>
  <c r="D49" i="18"/>
  <c r="F46" i="7"/>
  <c r="H46" i="7" s="1"/>
  <c r="M46" i="7" s="1"/>
  <c r="D35" i="18"/>
  <c r="F30" i="7"/>
  <c r="H30" i="7" s="1"/>
  <c r="M30" i="7" s="1"/>
  <c r="D19" i="18"/>
  <c r="E18" i="15"/>
  <c r="F14" i="7"/>
  <c r="H14" i="7" s="1"/>
  <c r="M14" i="7" s="1"/>
  <c r="D3" i="18"/>
  <c r="L61" i="18" s="1"/>
  <c r="Q61" i="18" s="1"/>
  <c r="E2" i="15"/>
  <c r="F69" i="7"/>
  <c r="H69" i="7" s="1"/>
  <c r="M69" i="7" s="1"/>
  <c r="D58" i="18"/>
  <c r="E57" i="15"/>
  <c r="G57" i="15" s="1"/>
  <c r="F61" i="7"/>
  <c r="H61" i="7" s="1"/>
  <c r="M61" i="7" s="1"/>
  <c r="D50" i="18"/>
  <c r="E49" i="15"/>
  <c r="F36" i="7"/>
  <c r="H36" i="7" s="1"/>
  <c r="M36" i="7" s="1"/>
  <c r="D25" i="18"/>
  <c r="E24" i="15"/>
  <c r="F20" i="7"/>
  <c r="H20" i="7" s="1"/>
  <c r="M20" i="7" s="1"/>
  <c r="E8" i="15"/>
  <c r="D9" i="18"/>
  <c r="F55" i="7"/>
  <c r="H55" i="7" s="1"/>
  <c r="M55" i="7" s="1"/>
  <c r="D44" i="18"/>
  <c r="E43" i="15"/>
  <c r="G43" i="15" s="1"/>
  <c r="F64" i="7"/>
  <c r="H64" i="7" s="1"/>
  <c r="M64" i="7" s="1"/>
  <c r="D53" i="18"/>
  <c r="E52" i="15"/>
  <c r="G52" i="15" s="1"/>
  <c r="F54" i="7"/>
  <c r="H54" i="7" s="1"/>
  <c r="M54" i="7" s="1"/>
  <c r="D43" i="18"/>
  <c r="F22" i="7"/>
  <c r="H22" i="7" s="1"/>
  <c r="M22" i="7" s="1"/>
  <c r="D11" i="18"/>
  <c r="E10" i="15"/>
  <c r="F56" i="7"/>
  <c r="H56" i="7" s="1"/>
  <c r="M56" i="7" s="1"/>
  <c r="E44" i="15"/>
  <c r="D45" i="18"/>
  <c r="F27" i="7"/>
  <c r="H27" i="7" s="1"/>
  <c r="M27" i="7" s="1"/>
  <c r="D16" i="18"/>
  <c r="E15" i="15"/>
  <c r="F66" i="7"/>
  <c r="H66" i="7" s="1"/>
  <c r="M66" i="7" s="1"/>
  <c r="E54" i="15"/>
  <c r="G54" i="15" s="1"/>
  <c r="D55" i="18"/>
  <c r="F58" i="7"/>
  <c r="H58" i="7" s="1"/>
  <c r="M58" i="7" s="1"/>
  <c r="D47" i="18"/>
  <c r="E46" i="15"/>
  <c r="G46" i="15" s="1"/>
  <c r="F42" i="7"/>
  <c r="H42" i="7" s="1"/>
  <c r="M42" i="7" s="1"/>
  <c r="D31" i="18"/>
  <c r="F26" i="7"/>
  <c r="H26" i="7" s="1"/>
  <c r="M26" i="7" s="1"/>
  <c r="D15" i="18"/>
  <c r="E14" i="15"/>
  <c r="F67" i="7"/>
  <c r="H67" i="7" s="1"/>
  <c r="M67" i="7" s="1"/>
  <c r="D56" i="18"/>
  <c r="E55" i="15"/>
  <c r="G55" i="15" s="1"/>
  <c r="F59" i="7"/>
  <c r="H59" i="7" s="1"/>
  <c r="M59" i="7" s="1"/>
  <c r="D48" i="18"/>
  <c r="E47" i="15"/>
  <c r="G47" i="15" s="1"/>
  <c r="F32" i="7"/>
  <c r="H32" i="7" s="1"/>
  <c r="M32" i="7" s="1"/>
  <c r="D21" i="18"/>
  <c r="E20" i="15"/>
  <c r="G20" i="15" s="1"/>
  <c r="F16" i="7"/>
  <c r="H16" i="7" s="1"/>
  <c r="M16" i="7" s="1"/>
  <c r="E4" i="15"/>
  <c r="D5" i="18"/>
  <c r="F53" i="7"/>
  <c r="H53" i="7" s="1"/>
  <c r="M53" i="7" s="1"/>
  <c r="E41" i="15"/>
  <c r="F48" i="7"/>
  <c r="H48" i="7" s="1"/>
  <c r="M48" i="7" s="1"/>
  <c r="E36" i="15"/>
  <c r="G36" i="15" s="1"/>
  <c r="F49" i="7"/>
  <c r="H49" i="7" s="1"/>
  <c r="M49" i="7" s="1"/>
  <c r="E37" i="15"/>
  <c r="F44" i="7"/>
  <c r="H44" i="7" s="1"/>
  <c r="M44" i="7" s="1"/>
  <c r="E32" i="15"/>
  <c r="G32" i="15" s="1"/>
  <c r="F45" i="7"/>
  <c r="H45" i="7" s="1"/>
  <c r="M45" i="7" s="1"/>
  <c r="E33" i="15"/>
  <c r="G33" i="15" s="1"/>
  <c r="F41" i="7"/>
  <c r="H41" i="7" s="1"/>
  <c r="M41" i="7" s="1"/>
  <c r="E29" i="15"/>
  <c r="G29" i="15" s="1"/>
  <c r="F52" i="7"/>
  <c r="H52" i="7" s="1"/>
  <c r="M52" i="7" s="1"/>
  <c r="E40" i="15"/>
  <c r="G40" i="15" s="1"/>
  <c r="F47" i="7"/>
  <c r="H47" i="7" s="1"/>
  <c r="M47" i="7" s="1"/>
  <c r="E35" i="15"/>
  <c r="G15" i="15"/>
  <c r="I8" i="18"/>
  <c r="N8" i="18" s="1"/>
  <c r="G34" i="15"/>
  <c r="G39" i="15"/>
  <c r="I32" i="18"/>
  <c r="N32" i="18" s="1"/>
  <c r="I38" i="18"/>
  <c r="N38" i="18" s="1"/>
  <c r="I39" i="18"/>
  <c r="N39" i="18" s="1"/>
  <c r="I40" i="18"/>
  <c r="N40" i="18" s="1"/>
  <c r="I41" i="18"/>
  <c r="N41" i="18" s="1"/>
  <c r="I42" i="18"/>
  <c r="N42" i="18" s="1"/>
  <c r="I44" i="18"/>
  <c r="N44" i="18" s="1"/>
  <c r="I45" i="18"/>
  <c r="N45" i="18" s="1"/>
  <c r="I46" i="18"/>
  <c r="N46" i="18" s="1"/>
  <c r="I47" i="18"/>
  <c r="N47" i="18" s="1"/>
  <c r="I51" i="18"/>
  <c r="N51" i="18" s="1"/>
  <c r="I52" i="18"/>
  <c r="N52" i="18" s="1"/>
  <c r="I6" i="18"/>
  <c r="N6" i="18" s="1"/>
  <c r="I7" i="18"/>
  <c r="N7" i="18" s="1"/>
  <c r="I19" i="18"/>
  <c r="N19" i="18" s="1"/>
  <c r="I20" i="18"/>
  <c r="N20" i="18" s="1"/>
  <c r="I21" i="18"/>
  <c r="N21" i="18" s="1"/>
  <c r="I22" i="18"/>
  <c r="N22" i="18" s="1"/>
  <c r="I23" i="18"/>
  <c r="N23" i="18" s="1"/>
  <c r="I24" i="18"/>
  <c r="N24" i="18" s="1"/>
  <c r="G7" i="15"/>
  <c r="G30" i="15"/>
  <c r="I48" i="18"/>
  <c r="N48" i="18" s="1"/>
  <c r="I50" i="18"/>
  <c r="N50" i="18" s="1"/>
  <c r="I5" i="18"/>
  <c r="N5" i="18" s="1"/>
  <c r="F3" i="21"/>
  <c r="I9" i="18"/>
  <c r="N9" i="18" s="1"/>
  <c r="I10" i="18"/>
  <c r="N10" i="18" s="1"/>
  <c r="I11" i="18"/>
  <c r="N11" i="18" s="1"/>
  <c r="I17" i="18"/>
  <c r="N17" i="18" s="1"/>
  <c r="I18" i="18"/>
  <c r="N18" i="18" s="1"/>
  <c r="Y3" i="10"/>
  <c r="N3" i="10"/>
  <c r="D9" i="15"/>
  <c r="D5" i="15"/>
  <c r="G17" i="15"/>
  <c r="D49" i="15"/>
  <c r="I35" i="18"/>
  <c r="N35" i="18" s="1"/>
  <c r="I37" i="18"/>
  <c r="N37" i="18" s="1"/>
  <c r="D35" i="15"/>
  <c r="D29" i="15"/>
  <c r="D21" i="15"/>
  <c r="D38" i="15"/>
  <c r="D24" i="15"/>
  <c r="D31" i="15"/>
  <c r="D8" i="15"/>
  <c r="D28" i="15"/>
  <c r="I13" i="18"/>
  <c r="N13" i="18" s="1"/>
  <c r="I14" i="18"/>
  <c r="N14" i="18" s="1"/>
  <c r="I26" i="18"/>
  <c r="N26" i="18" s="1"/>
  <c r="I27" i="18"/>
  <c r="N27" i="18" s="1"/>
  <c r="I28" i="18"/>
  <c r="N28" i="18" s="1"/>
  <c r="I29" i="18"/>
  <c r="N29" i="18" s="1"/>
  <c r="I30" i="18"/>
  <c r="N30" i="18" s="1"/>
  <c r="I31" i="18"/>
  <c r="N31" i="18" s="1"/>
  <c r="D34" i="15"/>
  <c r="D33" i="15"/>
  <c r="D30" i="15"/>
  <c r="D27" i="15"/>
  <c r="D26" i="15"/>
  <c r="D25" i="15"/>
  <c r="H82" i="16"/>
  <c r="I82" i="16" s="1"/>
  <c r="H80" i="16"/>
  <c r="I80" i="16" s="1"/>
  <c r="H75" i="16"/>
  <c r="I75" i="16" s="1"/>
  <c r="H71" i="16"/>
  <c r="I71" i="16" s="1"/>
  <c r="H72" i="16"/>
  <c r="I72" i="16" s="1"/>
  <c r="H52" i="16"/>
  <c r="I52" i="16" s="1"/>
  <c r="H44" i="16"/>
  <c r="I44" i="16" s="1"/>
  <c r="H40" i="16"/>
  <c r="I40" i="16" s="1"/>
  <c r="H34" i="16"/>
  <c r="I34" i="16" s="1"/>
  <c r="H31" i="16"/>
  <c r="I31" i="16" s="1"/>
  <c r="H30" i="16"/>
  <c r="I30" i="16" s="1"/>
  <c r="H29" i="16"/>
  <c r="I29" i="16" s="1"/>
  <c r="H28" i="16"/>
  <c r="I28" i="16" s="1"/>
  <c r="G25" i="15"/>
  <c r="G11" i="15"/>
  <c r="H78" i="16"/>
  <c r="I78" i="16" s="1"/>
  <c r="H74" i="16"/>
  <c r="I74" i="16" s="1"/>
  <c r="H70" i="16"/>
  <c r="I70" i="16" s="1"/>
  <c r="H68" i="16"/>
  <c r="I68" i="16" s="1"/>
  <c r="G5" i="15"/>
  <c r="D36" i="15"/>
  <c r="D50" i="15"/>
  <c r="I15" i="18"/>
  <c r="N15" i="18" s="1"/>
  <c r="I43" i="18"/>
  <c r="N43" i="18" s="1"/>
  <c r="H66" i="16"/>
  <c r="I66" i="16" s="1"/>
  <c r="H62" i="16"/>
  <c r="I62" i="16" s="1"/>
  <c r="H58" i="16"/>
  <c r="I58" i="16" s="1"/>
  <c r="H50" i="16"/>
  <c r="I50" i="16" s="1"/>
  <c r="H38" i="16"/>
  <c r="I38" i="16" s="1"/>
  <c r="D20" i="15"/>
  <c r="D17" i="15"/>
  <c r="D16" i="15"/>
  <c r="D13" i="15"/>
  <c r="D4" i="15"/>
  <c r="K3" i="10"/>
  <c r="H32" i="16"/>
  <c r="I32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D40" i="15"/>
  <c r="D7" i="15"/>
  <c r="D10" i="15"/>
  <c r="D48" i="15"/>
  <c r="I4" i="18"/>
  <c r="N4" i="18" s="1"/>
  <c r="I33" i="18"/>
  <c r="N33" i="18" s="1"/>
  <c r="I34" i="18"/>
  <c r="N34" i="18" s="1"/>
  <c r="I36" i="18"/>
  <c r="N36" i="18" s="1"/>
  <c r="I49" i="18"/>
  <c r="N49" i="18" s="1"/>
  <c r="H21" i="16"/>
  <c r="I21" i="16" s="1"/>
  <c r="H20" i="16"/>
  <c r="I20" i="16" s="1"/>
  <c r="H18" i="16"/>
  <c r="I18" i="16" s="1"/>
  <c r="H17" i="16"/>
  <c r="I17" i="16" s="1"/>
  <c r="H16" i="16"/>
  <c r="I16" i="16" s="1"/>
  <c r="H15" i="16"/>
  <c r="I15" i="16" s="1"/>
  <c r="H13" i="16"/>
  <c r="I13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4" i="16"/>
  <c r="I4" i="16" s="1"/>
  <c r="H3" i="16"/>
  <c r="I3" i="16" s="1"/>
  <c r="H2" i="16"/>
  <c r="H83" i="16"/>
  <c r="I83" i="16" s="1"/>
  <c r="H79" i="16"/>
  <c r="I79" i="16" s="1"/>
  <c r="H73" i="16"/>
  <c r="H69" i="16"/>
  <c r="I69" i="16" s="1"/>
  <c r="H67" i="16"/>
  <c r="I67" i="16" s="1"/>
  <c r="H65" i="16"/>
  <c r="I65" i="16" s="1"/>
  <c r="H63" i="16"/>
  <c r="I63" i="16" s="1"/>
  <c r="H61" i="16"/>
  <c r="I61" i="16" s="1"/>
  <c r="H59" i="16"/>
  <c r="I59" i="16" s="1"/>
  <c r="H55" i="16"/>
  <c r="I55" i="16" s="1"/>
  <c r="H53" i="16"/>
  <c r="I53" i="16" s="1"/>
  <c r="H51" i="16"/>
  <c r="I51" i="16" s="1"/>
  <c r="H49" i="16"/>
  <c r="I49" i="16" s="1"/>
  <c r="H47" i="16"/>
  <c r="I47" i="16" s="1"/>
  <c r="H43" i="16"/>
  <c r="I43" i="16" s="1"/>
  <c r="H41" i="16"/>
  <c r="I41" i="16" s="1"/>
  <c r="H39" i="16"/>
  <c r="I39" i="16" s="1"/>
  <c r="H86" i="16"/>
  <c r="I86" i="16" s="1"/>
  <c r="H35" i="16"/>
  <c r="I35" i="16" s="1"/>
  <c r="H33" i="16"/>
  <c r="I33" i="16" s="1"/>
  <c r="H84" i="16"/>
  <c r="I84" i="16" s="1"/>
  <c r="H76" i="16"/>
  <c r="I76" i="16" s="1"/>
  <c r="H60" i="16"/>
  <c r="I60" i="16" s="1"/>
  <c r="H56" i="16"/>
  <c r="I56" i="16" s="1"/>
  <c r="D47" i="15"/>
  <c r="D15" i="15"/>
  <c r="D12" i="15"/>
  <c r="D11" i="15"/>
  <c r="D44" i="15"/>
  <c r="D6" i="15"/>
  <c r="I3" i="10"/>
  <c r="D46" i="15"/>
  <c r="D19" i="15"/>
  <c r="D43" i="15"/>
  <c r="D14" i="15"/>
  <c r="D42" i="15"/>
  <c r="D51" i="15"/>
  <c r="T3" i="10"/>
  <c r="I12" i="18"/>
  <c r="N12" i="18" s="1"/>
  <c r="D23" i="15"/>
  <c r="I25" i="18"/>
  <c r="N25" i="18" s="1"/>
  <c r="D22" i="15"/>
  <c r="D18" i="15"/>
  <c r="D45" i="15"/>
  <c r="D39" i="15"/>
  <c r="D37" i="15"/>
  <c r="D41" i="15"/>
  <c r="D32" i="15"/>
  <c r="H81" i="16"/>
  <c r="I81" i="16" s="1"/>
  <c r="P4" i="10" l="1"/>
  <c r="V4" i="10"/>
  <c r="I73" i="16"/>
  <c r="I1" i="16"/>
  <c r="L62" i="18"/>
  <c r="Q62" i="18" s="1"/>
  <c r="L60" i="18"/>
  <c r="Q60" i="18" s="1"/>
  <c r="L56" i="18"/>
  <c r="Q56" i="18" s="1"/>
  <c r="L58" i="18"/>
  <c r="Q58" i="18" s="1"/>
  <c r="L53" i="18"/>
  <c r="Q53" i="18" s="1"/>
  <c r="L55" i="18"/>
  <c r="Q55" i="18" s="1"/>
  <c r="L57" i="18"/>
  <c r="Q57" i="18" s="1"/>
  <c r="L59" i="18"/>
  <c r="Q59" i="18" s="1"/>
  <c r="L54" i="18"/>
  <c r="Q54" i="18" s="1"/>
  <c r="G16" i="15"/>
  <c r="G28" i="15"/>
  <c r="G23" i="15"/>
  <c r="G14" i="15"/>
  <c r="G31" i="15"/>
  <c r="G38" i="15"/>
  <c r="G45" i="15"/>
  <c r="G49" i="15"/>
  <c r="G42" i="15"/>
  <c r="G51" i="15"/>
  <c r="G18" i="15"/>
  <c r="G13" i="15"/>
  <c r="G41" i="15"/>
  <c r="G10" i="15"/>
  <c r="G22" i="15"/>
  <c r="G44" i="15"/>
  <c r="G21" i="15"/>
  <c r="I2" i="16"/>
  <c r="G19" i="15"/>
  <c r="G12" i="15"/>
  <c r="G37" i="15"/>
  <c r="G9" i="15"/>
  <c r="G8" i="15"/>
  <c r="G24" i="15"/>
  <c r="G3" i="15"/>
  <c r="G35" i="15"/>
  <c r="M4" i="10"/>
  <c r="S4" i="10"/>
  <c r="S5" i="10" s="1"/>
  <c r="D2" i="15"/>
  <c r="G48" i="15"/>
  <c r="G4" i="15"/>
  <c r="D3" i="15"/>
  <c r="G2" i="15"/>
  <c r="J94" i="16" l="1"/>
  <c r="J62" i="15"/>
  <c r="K62" i="15" s="1"/>
  <c r="J63" i="15"/>
  <c r="K63" i="15" s="1"/>
  <c r="J93" i="16"/>
  <c r="J91" i="16"/>
  <c r="J92" i="16"/>
  <c r="J60" i="15"/>
  <c r="K60" i="15" s="1"/>
  <c r="J61" i="15"/>
  <c r="K61" i="15" s="1"/>
  <c r="J90" i="16"/>
  <c r="J59" i="15"/>
  <c r="K59" i="15" s="1"/>
  <c r="J57" i="15"/>
  <c r="K57" i="15" s="1"/>
  <c r="J54" i="15"/>
  <c r="K54" i="15" s="1"/>
  <c r="T2" i="15"/>
  <c r="T3" i="15" s="1"/>
  <c r="T4" i="15" s="1"/>
  <c r="T5" i="15" s="1"/>
  <c r="T6" i="15" s="1"/>
  <c r="T7" i="15" s="1"/>
  <c r="T8" i="15" s="1"/>
  <c r="T9" i="15" s="1"/>
  <c r="T10" i="15" s="1"/>
  <c r="T11" i="15" s="1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T26" i="15" s="1"/>
  <c r="T27" i="15" s="1"/>
  <c r="T28" i="15" s="1"/>
  <c r="T29" i="15" s="1"/>
  <c r="T30" i="15" s="1"/>
  <c r="T31" i="15" s="1"/>
  <c r="T32" i="15" s="1"/>
  <c r="T33" i="15" s="1"/>
  <c r="T34" i="15" s="1"/>
  <c r="T35" i="15" s="1"/>
  <c r="T36" i="15" s="1"/>
  <c r="T37" i="15" s="1"/>
  <c r="T38" i="15" s="1"/>
  <c r="T39" i="15" s="1"/>
  <c r="T40" i="15" s="1"/>
  <c r="T41" i="15" s="1"/>
  <c r="T42" i="15" s="1"/>
  <c r="T43" i="15" s="1"/>
  <c r="T44" i="15" s="1"/>
  <c r="T45" i="15" s="1"/>
  <c r="T46" i="15" s="1"/>
  <c r="T47" i="15" s="1"/>
  <c r="T48" i="15" s="1"/>
  <c r="T49" i="15" s="1"/>
  <c r="T50" i="15" s="1"/>
  <c r="T51" i="15" s="1"/>
  <c r="T52" i="15" s="1"/>
  <c r="T53" i="15" s="1"/>
  <c r="T54" i="15" s="1"/>
  <c r="T55" i="15" s="1"/>
  <c r="T56" i="15" s="1"/>
  <c r="T57" i="15" s="1"/>
  <c r="T58" i="15" s="1"/>
  <c r="T59" i="15" s="1"/>
  <c r="J56" i="15"/>
  <c r="K56" i="15" s="1"/>
  <c r="J52" i="15"/>
  <c r="K52" i="15" s="1"/>
  <c r="J55" i="15"/>
  <c r="K55" i="15" s="1"/>
  <c r="J58" i="15"/>
  <c r="K58" i="15" s="1"/>
  <c r="J53" i="15"/>
  <c r="K53" i="15" s="1"/>
  <c r="J89" i="16"/>
  <c r="J88" i="16"/>
  <c r="J87" i="16"/>
  <c r="N4" i="10"/>
  <c r="Y4" i="10"/>
  <c r="T4" i="10"/>
  <c r="V5" i="10"/>
  <c r="M5" i="10"/>
  <c r="L11" i="18"/>
  <c r="Q11" i="18" s="1"/>
  <c r="L4" i="18"/>
  <c r="Q4" i="18" s="1"/>
  <c r="L33" i="18"/>
  <c r="Q33" i="18" s="1"/>
  <c r="L47" i="18"/>
  <c r="Q47" i="18" s="1"/>
  <c r="L18" i="18"/>
  <c r="Q18" i="18" s="1"/>
  <c r="L38" i="18"/>
  <c r="Q38" i="18" s="1"/>
  <c r="L39" i="18"/>
  <c r="Q39" i="18" s="1"/>
  <c r="L12" i="18"/>
  <c r="Q12" i="18" s="1"/>
  <c r="L30" i="18"/>
  <c r="Q30" i="18" s="1"/>
  <c r="L9" i="18"/>
  <c r="Q9" i="18" s="1"/>
  <c r="L41" i="18"/>
  <c r="Q41" i="18" s="1"/>
  <c r="L29" i="18"/>
  <c r="Q29" i="18" s="1"/>
  <c r="L26" i="18"/>
  <c r="Q26" i="18" s="1"/>
  <c r="L10" i="18"/>
  <c r="Q10" i="18" s="1"/>
  <c r="L8" i="18"/>
  <c r="Q8" i="18" s="1"/>
  <c r="L51" i="18"/>
  <c r="Q51" i="18" s="1"/>
  <c r="L35" i="18"/>
  <c r="Q35" i="18" s="1"/>
  <c r="L22" i="18"/>
  <c r="Q22" i="18" s="1"/>
  <c r="L3" i="18"/>
  <c r="Q3" i="18" s="1"/>
  <c r="L17" i="18"/>
  <c r="Q17" i="18" s="1"/>
  <c r="L31" i="18"/>
  <c r="Q31" i="18" s="1"/>
  <c r="L23" i="18"/>
  <c r="Q23" i="18" s="1"/>
  <c r="L49" i="18"/>
  <c r="Q49" i="18" s="1"/>
  <c r="L14" i="18"/>
  <c r="Q14" i="18" s="1"/>
  <c r="L44" i="18"/>
  <c r="Q44" i="18" s="1"/>
  <c r="L46" i="18"/>
  <c r="Q46" i="18" s="1"/>
  <c r="L24" i="18"/>
  <c r="Q24" i="18" s="1"/>
  <c r="L32" i="18"/>
  <c r="Q32" i="18" s="1"/>
  <c r="L52" i="18"/>
  <c r="Q52" i="18" s="1"/>
  <c r="L34" i="18"/>
  <c r="Q34" i="18" s="1"/>
  <c r="L7" i="18"/>
  <c r="Q7" i="18" s="1"/>
  <c r="L37" i="18"/>
  <c r="Q37" i="18" s="1"/>
  <c r="L16" i="18"/>
  <c r="Q16" i="18" s="1"/>
  <c r="L27" i="18"/>
  <c r="Q27" i="18" s="1"/>
  <c r="L50" i="18"/>
  <c r="Q50" i="18" s="1"/>
  <c r="L19" i="18"/>
  <c r="Q19" i="18" s="1"/>
  <c r="L36" i="18"/>
  <c r="Q36" i="18" s="1"/>
  <c r="L45" i="18"/>
  <c r="Q45" i="18" s="1"/>
  <c r="L15" i="18"/>
  <c r="Q15" i="18" s="1"/>
  <c r="L21" i="18"/>
  <c r="Q21" i="18" s="1"/>
  <c r="L20" i="18"/>
  <c r="Q20" i="18" s="1"/>
  <c r="L28" i="18"/>
  <c r="Q28" i="18" s="1"/>
  <c r="L40" i="18"/>
  <c r="Q40" i="18" s="1"/>
  <c r="L42" i="18"/>
  <c r="Q42" i="18" s="1"/>
  <c r="L13" i="18"/>
  <c r="Q13" i="18" s="1"/>
  <c r="S6" i="10"/>
  <c r="T5" i="10"/>
  <c r="L6" i="18"/>
  <c r="Q6" i="18" s="1"/>
  <c r="L43" i="18"/>
  <c r="Q43" i="18" s="1"/>
  <c r="J45" i="15"/>
  <c r="K45" i="15" s="1"/>
  <c r="J25" i="15"/>
  <c r="K25" i="15" s="1"/>
  <c r="J32" i="15"/>
  <c r="K32" i="15" s="1"/>
  <c r="J9" i="15"/>
  <c r="K9" i="15" s="1"/>
  <c r="J10" i="15"/>
  <c r="K10" i="15" s="1"/>
  <c r="J33" i="16"/>
  <c r="J12" i="15"/>
  <c r="K12" i="15" s="1"/>
  <c r="J23" i="15"/>
  <c r="K23" i="15" s="1"/>
  <c r="J40" i="16"/>
  <c r="J3" i="15"/>
  <c r="K3" i="15" s="1"/>
  <c r="J33" i="15"/>
  <c r="K33" i="15" s="1"/>
  <c r="J32" i="16"/>
  <c r="J7" i="16"/>
  <c r="J46" i="16"/>
  <c r="J37" i="16"/>
  <c r="J81" i="16"/>
  <c r="J30" i="15"/>
  <c r="K30" i="15" s="1"/>
  <c r="J27" i="16"/>
  <c r="J34" i="16"/>
  <c r="J83" i="16"/>
  <c r="J25" i="16"/>
  <c r="J8" i="15"/>
  <c r="K8" i="15" s="1"/>
  <c r="J29" i="16"/>
  <c r="J49" i="15"/>
  <c r="K49" i="15" s="1"/>
  <c r="J41" i="16"/>
  <c r="J24" i="15"/>
  <c r="K24" i="15" s="1"/>
  <c r="J76" i="16"/>
  <c r="J58" i="16"/>
  <c r="J78" i="16"/>
  <c r="J24" i="16"/>
  <c r="J68" i="16"/>
  <c r="J51" i="15"/>
  <c r="K51" i="15" s="1"/>
  <c r="J66" i="16"/>
  <c r="J80" i="16"/>
  <c r="J36" i="15"/>
  <c r="K36" i="15" s="1"/>
  <c r="J13" i="15"/>
  <c r="K13" i="15" s="1"/>
  <c r="J50" i="15"/>
  <c r="K50" i="15" s="1"/>
  <c r="J48" i="15"/>
  <c r="K48" i="15" s="1"/>
  <c r="J20" i="15"/>
  <c r="K20" i="15" s="1"/>
  <c r="J29" i="15"/>
  <c r="K29" i="15" s="1"/>
  <c r="J41" i="15"/>
  <c r="K41" i="15" s="1"/>
  <c r="J38" i="15"/>
  <c r="K38" i="15" s="1"/>
  <c r="J23" i="16"/>
  <c r="J40" i="15"/>
  <c r="K40" i="15" s="1"/>
  <c r="J39" i="16"/>
  <c r="J44" i="16"/>
  <c r="J16" i="16"/>
  <c r="J47" i="16"/>
  <c r="J12" i="16"/>
  <c r="J28" i="15"/>
  <c r="K28" i="15" s="1"/>
  <c r="J37" i="15"/>
  <c r="K37" i="15" s="1"/>
  <c r="J84" i="16"/>
  <c r="J75" i="16"/>
  <c r="J82" i="16"/>
  <c r="J36" i="16"/>
  <c r="J39" i="15"/>
  <c r="K39" i="15" s="1"/>
  <c r="J44" i="15"/>
  <c r="K44" i="15" s="1"/>
  <c r="J72" i="16"/>
  <c r="J46" i="15"/>
  <c r="K46" i="15" s="1"/>
  <c r="J74" i="16"/>
  <c r="J67" i="16"/>
  <c r="J86" i="16"/>
  <c r="J79" i="16"/>
  <c r="J42" i="15"/>
  <c r="K42" i="15" s="1"/>
  <c r="J51" i="16"/>
  <c r="J52" i="16"/>
  <c r="J50" i="16"/>
  <c r="J15" i="15"/>
  <c r="K15" i="15" s="1"/>
  <c r="J59" i="16"/>
  <c r="J19" i="16"/>
  <c r="C1" i="18"/>
  <c r="J9" i="16"/>
  <c r="J2" i="15"/>
  <c r="K2" i="15" s="1"/>
  <c r="J31" i="16"/>
  <c r="J5" i="16"/>
  <c r="J49" i="16"/>
  <c r="J26" i="16"/>
  <c r="J22" i="15"/>
  <c r="K22" i="15" s="1"/>
  <c r="J6" i="15"/>
  <c r="K6" i="15" s="1"/>
  <c r="J34" i="15"/>
  <c r="K34" i="15" s="1"/>
  <c r="J57" i="16"/>
  <c r="J65" i="16"/>
  <c r="J7" i="15"/>
  <c r="K7" i="15" s="1"/>
  <c r="J56" i="16"/>
  <c r="J27" i="15"/>
  <c r="K27" i="15" s="1"/>
  <c r="J11" i="15"/>
  <c r="K11" i="15" s="1"/>
  <c r="J17" i="16"/>
  <c r="J53" i="16"/>
  <c r="J31" i="15"/>
  <c r="K31" i="15" s="1"/>
  <c r="J45" i="16"/>
  <c r="J70" i="16"/>
  <c r="J10" i="16"/>
  <c r="J3" i="16"/>
  <c r="J22" i="16"/>
  <c r="J15" i="16"/>
  <c r="J16" i="15"/>
  <c r="K16" i="15" s="1"/>
  <c r="J11" i="16"/>
  <c r="J62" i="16"/>
  <c r="J43" i="15"/>
  <c r="K43" i="15" s="1"/>
  <c r="J48" i="16"/>
  <c r="J38" i="16"/>
  <c r="J19" i="15"/>
  <c r="K19" i="15" s="1"/>
  <c r="J14" i="15"/>
  <c r="K14" i="15" s="1"/>
  <c r="J64" i="16"/>
  <c r="J35" i="16"/>
  <c r="J42" i="16"/>
  <c r="J77" i="16"/>
  <c r="J18" i="16"/>
  <c r="J21" i="15"/>
  <c r="K21" i="15" s="1"/>
  <c r="J13" i="16"/>
  <c r="J43" i="16"/>
  <c r="J4" i="16"/>
  <c r="J21" i="16"/>
  <c r="J6" i="16"/>
  <c r="J18" i="15"/>
  <c r="K18" i="15" s="1"/>
  <c r="J73" i="16"/>
  <c r="J20" i="16"/>
  <c r="J8" i="16"/>
  <c r="J63" i="16"/>
  <c r="J60" i="16"/>
  <c r="J71" i="16"/>
  <c r="J69" i="16"/>
  <c r="J30" i="16"/>
  <c r="J26" i="15"/>
  <c r="K26" i="15" s="1"/>
  <c r="J4" i="15"/>
  <c r="K4" i="15" s="1"/>
  <c r="J54" i="16"/>
  <c r="J85" i="16"/>
  <c r="J2" i="16"/>
  <c r="J35" i="15"/>
  <c r="K35" i="15" s="1"/>
  <c r="J55" i="16"/>
  <c r="J17" i="15"/>
  <c r="K17" i="15" s="1"/>
  <c r="J14" i="16"/>
  <c r="J5" i="15"/>
  <c r="K5" i="15" s="1"/>
  <c r="J47" i="15"/>
  <c r="K47" i="15" s="1"/>
  <c r="J61" i="16"/>
  <c r="J28" i="16"/>
  <c r="L5" i="18"/>
  <c r="Q5" i="18" s="1"/>
  <c r="L25" i="18"/>
  <c r="Q25" i="18" s="1"/>
  <c r="L48" i="18"/>
  <c r="Q48" i="18" s="1"/>
  <c r="L1" i="15" l="1"/>
  <c r="R2" i="15" s="1"/>
  <c r="R3" i="15" s="1"/>
  <c r="R4" i="15" s="1"/>
  <c r="R5" i="15" s="1"/>
  <c r="R6" i="15" s="1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T61" i="15"/>
  <c r="T63" i="15" s="1"/>
  <c r="T60" i="15"/>
  <c r="T62" i="15" s="1"/>
  <c r="N5" i="10"/>
  <c r="M6" i="10"/>
  <c r="Y6" i="10" s="1"/>
  <c r="Y5" i="10"/>
  <c r="T6" i="10"/>
  <c r="S7" i="10"/>
  <c r="R61" i="15" l="1"/>
  <c r="R63" i="15" s="1"/>
  <c r="R60" i="15"/>
  <c r="R62" i="15" s="1"/>
  <c r="M7" i="10"/>
  <c r="N6" i="10"/>
  <c r="T7" i="10"/>
  <c r="S8" i="10"/>
  <c r="N7" i="10" l="1"/>
  <c r="M8" i="10"/>
  <c r="Y8" i="10" s="1"/>
  <c r="Y7" i="10"/>
  <c r="S9" i="10"/>
  <c r="T8" i="10"/>
  <c r="M9" i="10" l="1"/>
  <c r="Y9" i="10" s="1"/>
  <c r="N8" i="10"/>
  <c r="T9" i="10"/>
  <c r="S10" i="10"/>
  <c r="N9" i="10" l="1"/>
  <c r="M10" i="10"/>
  <c r="S11" i="10"/>
  <c r="T10" i="10"/>
  <c r="M11" i="10" l="1"/>
  <c r="N10" i="10"/>
  <c r="Y10" i="10"/>
  <c r="T11" i="10"/>
  <c r="S12" i="10"/>
  <c r="N11" i="10" l="1"/>
  <c r="M12" i="10"/>
  <c r="Y11" i="10"/>
  <c r="T12" i="10"/>
  <c r="S13" i="10"/>
  <c r="M13" i="10" l="1"/>
  <c r="N12" i="10"/>
  <c r="Y12" i="10"/>
  <c r="V6" i="10"/>
  <c r="W9" i="10" s="1"/>
  <c r="S14" i="10"/>
  <c r="T13" i="10"/>
  <c r="Y13" i="10" l="1"/>
  <c r="I3" i="21"/>
  <c r="K3" i="21" s="1"/>
  <c r="C3" i="18"/>
  <c r="H2" i="15"/>
  <c r="N2" i="15" s="1"/>
  <c r="N13" i="10"/>
  <c r="P6" i="10" s="1"/>
  <c r="M14" i="10"/>
  <c r="S15" i="10"/>
  <c r="T14" i="10"/>
  <c r="K3" i="18" l="1"/>
  <c r="P3" i="18" s="1"/>
  <c r="G3" i="18"/>
  <c r="J3" i="18" s="1"/>
  <c r="O3" i="18" s="1"/>
  <c r="Y14" i="10"/>
  <c r="I4" i="21"/>
  <c r="K4" i="21" s="1"/>
  <c r="H3" i="15"/>
  <c r="N3" i="15" s="1"/>
  <c r="O3" i="15" s="1"/>
  <c r="C4" i="18"/>
  <c r="N14" i="10"/>
  <c r="M15" i="10"/>
  <c r="T15" i="10"/>
  <c r="S16" i="10"/>
  <c r="Y15" i="10" l="1"/>
  <c r="I5" i="21"/>
  <c r="K5" i="21" s="1"/>
  <c r="C5" i="18"/>
  <c r="H4" i="15"/>
  <c r="N4" i="15" s="1"/>
  <c r="O4" i="15" s="1"/>
  <c r="K4" i="18"/>
  <c r="P4" i="18" s="1"/>
  <c r="G4" i="18"/>
  <c r="J4" i="18" s="1"/>
  <c r="O4" i="18" s="1"/>
  <c r="M16" i="10"/>
  <c r="N15" i="10"/>
  <c r="S17" i="10"/>
  <c r="T16" i="10"/>
  <c r="G5" i="18" l="1"/>
  <c r="J5" i="18" s="1"/>
  <c r="O5" i="18" s="1"/>
  <c r="K5" i="18"/>
  <c r="P5" i="18" s="1"/>
  <c r="I6" i="21"/>
  <c r="K6" i="21" s="1"/>
  <c r="C6" i="18"/>
  <c r="H5" i="15"/>
  <c r="N5" i="15" s="1"/>
  <c r="O5" i="15" s="1"/>
  <c r="N16" i="10"/>
  <c r="M17" i="10"/>
  <c r="Y16" i="10"/>
  <c r="T17" i="10"/>
  <c r="S18" i="10"/>
  <c r="Y17" i="10" l="1"/>
  <c r="I7" i="21"/>
  <c r="K7" i="21" s="1"/>
  <c r="H6" i="15"/>
  <c r="N6" i="15" s="1"/>
  <c r="O6" i="15" s="1"/>
  <c r="C7" i="18"/>
  <c r="G6" i="18"/>
  <c r="J6" i="18" s="1"/>
  <c r="O6" i="18" s="1"/>
  <c r="K6" i="18"/>
  <c r="P6" i="18" s="1"/>
  <c r="N17" i="10"/>
  <c r="M18" i="10"/>
  <c r="T18" i="10"/>
  <c r="S19" i="10"/>
  <c r="Y18" i="10" l="1"/>
  <c r="I8" i="21"/>
  <c r="K8" i="21" s="1"/>
  <c r="H7" i="15"/>
  <c r="N7" i="15" s="1"/>
  <c r="O7" i="15" s="1"/>
  <c r="C8" i="18"/>
  <c r="K7" i="18"/>
  <c r="P7" i="18" s="1"/>
  <c r="G7" i="18"/>
  <c r="J7" i="18" s="1"/>
  <c r="O7" i="18" s="1"/>
  <c r="N18" i="10"/>
  <c r="M19" i="10"/>
  <c r="S20" i="10"/>
  <c r="T19" i="10"/>
  <c r="I9" i="21" l="1"/>
  <c r="K9" i="21" s="1"/>
  <c r="H8" i="15"/>
  <c r="N8" i="15" s="1"/>
  <c r="O8" i="15" s="1"/>
  <c r="C9" i="18"/>
  <c r="K8" i="18"/>
  <c r="P8" i="18" s="1"/>
  <c r="G8" i="18"/>
  <c r="J8" i="18" s="1"/>
  <c r="O8" i="18" s="1"/>
  <c r="N19" i="10"/>
  <c r="M20" i="10"/>
  <c r="Y19" i="10"/>
  <c r="T20" i="10"/>
  <c r="S21" i="10"/>
  <c r="K9" i="18" l="1"/>
  <c r="P9" i="18" s="1"/>
  <c r="G9" i="18"/>
  <c r="J9" i="18" s="1"/>
  <c r="O9" i="18" s="1"/>
  <c r="Y20" i="10"/>
  <c r="I10" i="21"/>
  <c r="K10" i="21" s="1"/>
  <c r="C10" i="18"/>
  <c r="H9" i="15"/>
  <c r="N9" i="15" s="1"/>
  <c r="O9" i="15" s="1"/>
  <c r="M21" i="10"/>
  <c r="N20" i="10"/>
  <c r="T21" i="10"/>
  <c r="S22" i="10"/>
  <c r="Y21" i="10" l="1"/>
  <c r="I11" i="21"/>
  <c r="K11" i="21" s="1"/>
  <c r="C11" i="18"/>
  <c r="H10" i="15"/>
  <c r="N10" i="15" s="1"/>
  <c r="O10" i="15" s="1"/>
  <c r="G10" i="18"/>
  <c r="J10" i="18" s="1"/>
  <c r="O10" i="18" s="1"/>
  <c r="K10" i="18"/>
  <c r="P10" i="18" s="1"/>
  <c r="N21" i="10"/>
  <c r="M22" i="10"/>
  <c r="T22" i="10"/>
  <c r="S23" i="10"/>
  <c r="K11" i="18" l="1"/>
  <c r="P11" i="18" s="1"/>
  <c r="G11" i="18"/>
  <c r="J11" i="18" s="1"/>
  <c r="O11" i="18" s="1"/>
  <c r="Y22" i="10"/>
  <c r="I12" i="21"/>
  <c r="K12" i="21" s="1"/>
  <c r="H11" i="15"/>
  <c r="N11" i="15" s="1"/>
  <c r="O11" i="15" s="1"/>
  <c r="C12" i="18"/>
  <c r="N22" i="10"/>
  <c r="M23" i="10"/>
  <c r="S24" i="10"/>
  <c r="T23" i="10"/>
  <c r="Y23" i="10" l="1"/>
  <c r="I13" i="21"/>
  <c r="K13" i="21" s="1"/>
  <c r="H12" i="15"/>
  <c r="N12" i="15" s="1"/>
  <c r="O12" i="15" s="1"/>
  <c r="C13" i="18"/>
  <c r="K12" i="18"/>
  <c r="P12" i="18" s="1"/>
  <c r="G12" i="18"/>
  <c r="J12" i="18" s="1"/>
  <c r="O12" i="18" s="1"/>
  <c r="N23" i="10"/>
  <c r="M24" i="10"/>
  <c r="T24" i="10"/>
  <c r="S25" i="10"/>
  <c r="K13" i="18" l="1"/>
  <c r="P13" i="18" s="1"/>
  <c r="G13" i="18"/>
  <c r="J13" i="18" s="1"/>
  <c r="O13" i="18" s="1"/>
  <c r="I14" i="21"/>
  <c r="K14" i="21" s="1"/>
  <c r="C14" i="18"/>
  <c r="H13" i="15"/>
  <c r="N13" i="15" s="1"/>
  <c r="O13" i="15" s="1"/>
  <c r="M25" i="10"/>
  <c r="N24" i="10"/>
  <c r="Y24" i="10"/>
  <c r="S26" i="10"/>
  <c r="T25" i="10"/>
  <c r="K14" i="18" l="1"/>
  <c r="P14" i="18" s="1"/>
  <c r="G14" i="18"/>
  <c r="J14" i="18" s="1"/>
  <c r="O14" i="18" s="1"/>
  <c r="Y25" i="10"/>
  <c r="I15" i="21"/>
  <c r="K15" i="21" s="1"/>
  <c r="C15" i="18"/>
  <c r="H14" i="15"/>
  <c r="N14" i="15" s="1"/>
  <c r="O14" i="15" s="1"/>
  <c r="M26" i="10"/>
  <c r="N25" i="10"/>
  <c r="T26" i="10"/>
  <c r="S27" i="10"/>
  <c r="I16" i="21" l="1"/>
  <c r="K16" i="21" s="1"/>
  <c r="H15" i="15"/>
  <c r="N15" i="15" s="1"/>
  <c r="O15" i="15" s="1"/>
  <c r="C16" i="18"/>
  <c r="K15" i="18"/>
  <c r="P15" i="18" s="1"/>
  <c r="G15" i="18"/>
  <c r="J15" i="18" s="1"/>
  <c r="O15" i="18" s="1"/>
  <c r="M27" i="10"/>
  <c r="N26" i="10"/>
  <c r="Y26" i="10"/>
  <c r="S28" i="10"/>
  <c r="T27" i="10"/>
  <c r="Y27" i="10" l="1"/>
  <c r="I17" i="21"/>
  <c r="K17" i="21" s="1"/>
  <c r="H16" i="15"/>
  <c r="N16" i="15" s="1"/>
  <c r="O16" i="15" s="1"/>
  <c r="C17" i="18"/>
  <c r="K16" i="18"/>
  <c r="P16" i="18" s="1"/>
  <c r="G16" i="18"/>
  <c r="J16" i="18" s="1"/>
  <c r="O16" i="18" s="1"/>
  <c r="M28" i="10"/>
  <c r="N27" i="10"/>
  <c r="T28" i="10"/>
  <c r="S29" i="10"/>
  <c r="G17" i="18" l="1"/>
  <c r="J17" i="18" s="1"/>
  <c r="O17" i="18" s="1"/>
  <c r="K17" i="18"/>
  <c r="P17" i="18" s="1"/>
  <c r="Y28" i="10"/>
  <c r="I18" i="21"/>
  <c r="K18" i="21" s="1"/>
  <c r="C18" i="18"/>
  <c r="H17" i="15"/>
  <c r="N17" i="15" s="1"/>
  <c r="O17" i="15" s="1"/>
  <c r="N28" i="10"/>
  <c r="M29" i="10"/>
  <c r="S30" i="10"/>
  <c r="T29" i="10"/>
  <c r="I19" i="21" l="1"/>
  <c r="K19" i="21" s="1"/>
  <c r="C19" i="18"/>
  <c r="H18" i="15"/>
  <c r="N18" i="15" s="1"/>
  <c r="O18" i="15" s="1"/>
  <c r="K18" i="18"/>
  <c r="P18" i="18" s="1"/>
  <c r="G18" i="18"/>
  <c r="J18" i="18" s="1"/>
  <c r="O18" i="18" s="1"/>
  <c r="M30" i="10"/>
  <c r="N29" i="10"/>
  <c r="Y29" i="10"/>
  <c r="S31" i="10"/>
  <c r="T30" i="10"/>
  <c r="Y30" i="10" l="1"/>
  <c r="I20" i="21"/>
  <c r="K20" i="21" s="1"/>
  <c r="H19" i="15"/>
  <c r="N19" i="15" s="1"/>
  <c r="O19" i="15" s="1"/>
  <c r="C20" i="18"/>
  <c r="K19" i="18"/>
  <c r="P19" i="18" s="1"/>
  <c r="G19" i="18"/>
  <c r="J19" i="18" s="1"/>
  <c r="O19" i="18" s="1"/>
  <c r="M31" i="10"/>
  <c r="N30" i="10"/>
  <c r="T31" i="10"/>
  <c r="S32" i="10"/>
  <c r="Y31" i="10" l="1"/>
  <c r="I21" i="21"/>
  <c r="K21" i="21" s="1"/>
  <c r="H20" i="15"/>
  <c r="N20" i="15" s="1"/>
  <c r="O20" i="15" s="1"/>
  <c r="C21" i="18"/>
  <c r="K20" i="18"/>
  <c r="P20" i="18" s="1"/>
  <c r="G20" i="18"/>
  <c r="J20" i="18" s="1"/>
  <c r="O20" i="18" s="1"/>
  <c r="M32" i="10"/>
  <c r="Y32" i="10" s="1"/>
  <c r="N31" i="10"/>
  <c r="S33" i="10"/>
  <c r="T32" i="10"/>
  <c r="I22" i="21" l="1"/>
  <c r="K22" i="21" s="1"/>
  <c r="C22" i="18"/>
  <c r="H21" i="15"/>
  <c r="N21" i="15" s="1"/>
  <c r="O21" i="15" s="1"/>
  <c r="K21" i="18"/>
  <c r="P21" i="18" s="1"/>
  <c r="G21" i="18"/>
  <c r="J21" i="18" s="1"/>
  <c r="O21" i="18" s="1"/>
  <c r="M33" i="10"/>
  <c r="N32" i="10"/>
  <c r="T33" i="10"/>
  <c r="S34" i="10"/>
  <c r="Y33" i="10" l="1"/>
  <c r="I23" i="21"/>
  <c r="K23" i="21" s="1"/>
  <c r="H22" i="15"/>
  <c r="N22" i="15" s="1"/>
  <c r="O22" i="15" s="1"/>
  <c r="C23" i="18"/>
  <c r="G22" i="18"/>
  <c r="J22" i="18" s="1"/>
  <c r="O22" i="18" s="1"/>
  <c r="K22" i="18"/>
  <c r="P22" i="18" s="1"/>
  <c r="N33" i="10"/>
  <c r="M34" i="10"/>
  <c r="T34" i="10"/>
  <c r="S35" i="10"/>
  <c r="G23" i="18" l="1"/>
  <c r="J23" i="18" s="1"/>
  <c r="O23" i="18" s="1"/>
  <c r="K23" i="18"/>
  <c r="P23" i="18" s="1"/>
  <c r="I24" i="21"/>
  <c r="K24" i="21" s="1"/>
  <c r="H23" i="15"/>
  <c r="N23" i="15" s="1"/>
  <c r="O23" i="15" s="1"/>
  <c r="C24" i="18"/>
  <c r="Y34" i="10"/>
  <c r="M35" i="10"/>
  <c r="N34" i="10"/>
  <c r="S36" i="10"/>
  <c r="T35" i="10"/>
  <c r="Y35" i="10" l="1"/>
  <c r="I25" i="21"/>
  <c r="K25" i="21" s="1"/>
  <c r="H24" i="15"/>
  <c r="N24" i="15" s="1"/>
  <c r="O24" i="15" s="1"/>
  <c r="C25" i="18"/>
  <c r="K24" i="18"/>
  <c r="P24" i="18" s="1"/>
  <c r="G24" i="18"/>
  <c r="J24" i="18" s="1"/>
  <c r="O24" i="18" s="1"/>
  <c r="M36" i="10"/>
  <c r="N35" i="10"/>
  <c r="Q9" i="10" s="1"/>
  <c r="T36" i="10"/>
  <c r="S37" i="10"/>
  <c r="G25" i="18" l="1"/>
  <c r="J25" i="18" s="1"/>
  <c r="O25" i="18" s="1"/>
  <c r="K25" i="18"/>
  <c r="P25" i="18" s="1"/>
  <c r="Y36" i="10"/>
  <c r="I26" i="21"/>
  <c r="K26" i="21" s="1"/>
  <c r="C26" i="18"/>
  <c r="H25" i="15"/>
  <c r="N25" i="15" s="1"/>
  <c r="O25" i="15" s="1"/>
  <c r="M37" i="10"/>
  <c r="N36" i="10"/>
  <c r="S38" i="10"/>
  <c r="T37" i="10"/>
  <c r="Y37" i="10" l="1"/>
  <c r="I27" i="21"/>
  <c r="K27" i="21" s="1"/>
  <c r="C27" i="18"/>
  <c r="H26" i="15"/>
  <c r="N26" i="15" s="1"/>
  <c r="O26" i="15" s="1"/>
  <c r="G26" i="18"/>
  <c r="J26" i="18" s="1"/>
  <c r="O26" i="18" s="1"/>
  <c r="K26" i="18"/>
  <c r="P26" i="18" s="1"/>
  <c r="M38" i="10"/>
  <c r="N37" i="10"/>
  <c r="S39" i="10"/>
  <c r="T38" i="10"/>
  <c r="K27" i="18" l="1"/>
  <c r="P27" i="18" s="1"/>
  <c r="G27" i="18"/>
  <c r="J27" i="18" s="1"/>
  <c r="O27" i="18" s="1"/>
  <c r="Y38" i="10"/>
  <c r="I28" i="21"/>
  <c r="K28" i="21" s="1"/>
  <c r="C28" i="18"/>
  <c r="H27" i="15"/>
  <c r="N27" i="15" s="1"/>
  <c r="O27" i="15" s="1"/>
  <c r="M39" i="10"/>
  <c r="N38" i="10"/>
  <c r="T39" i="10"/>
  <c r="S40" i="10"/>
  <c r="Y39" i="10" l="1"/>
  <c r="C29" i="18"/>
  <c r="I29" i="21"/>
  <c r="K29" i="21" s="1"/>
  <c r="H28" i="15"/>
  <c r="N28" i="15" s="1"/>
  <c r="O28" i="15" s="1"/>
  <c r="K28" i="18"/>
  <c r="P28" i="18" s="1"/>
  <c r="G28" i="18"/>
  <c r="J28" i="18" s="1"/>
  <c r="O28" i="18" s="1"/>
  <c r="M40" i="10"/>
  <c r="N39" i="10"/>
  <c r="S41" i="10"/>
  <c r="T40" i="10"/>
  <c r="K29" i="18" l="1"/>
  <c r="P29" i="18" s="1"/>
  <c r="G29" i="18"/>
  <c r="J29" i="18" s="1"/>
  <c r="O29" i="18" s="1"/>
  <c r="Y40" i="10"/>
  <c r="I30" i="21"/>
  <c r="K30" i="21" s="1"/>
  <c r="C30" i="18"/>
  <c r="H29" i="15"/>
  <c r="N29" i="15" s="1"/>
  <c r="O29" i="15" s="1"/>
  <c r="M41" i="10"/>
  <c r="N40" i="10"/>
  <c r="S42" i="10"/>
  <c r="T41" i="10"/>
  <c r="I31" i="21" l="1"/>
  <c r="K31" i="21" s="1"/>
  <c r="C31" i="18"/>
  <c r="H30" i="15"/>
  <c r="N30" i="15" s="1"/>
  <c r="O30" i="15" s="1"/>
  <c r="K30" i="18"/>
  <c r="P30" i="18" s="1"/>
  <c r="G30" i="18"/>
  <c r="J30" i="18" s="1"/>
  <c r="O30" i="18" s="1"/>
  <c r="M42" i="10"/>
  <c r="N41" i="10"/>
  <c r="Y41" i="10"/>
  <c r="T42" i="10"/>
  <c r="S43" i="10"/>
  <c r="K31" i="18" l="1"/>
  <c r="P31" i="18" s="1"/>
  <c r="G31" i="18"/>
  <c r="J31" i="18" s="1"/>
  <c r="O31" i="18" s="1"/>
  <c r="I32" i="21"/>
  <c r="K32" i="21" s="1"/>
  <c r="C32" i="18"/>
  <c r="H31" i="15"/>
  <c r="N31" i="15" s="1"/>
  <c r="O31" i="15" s="1"/>
  <c r="N42" i="10"/>
  <c r="M43" i="10"/>
  <c r="Y42" i="10"/>
  <c r="T43" i="10"/>
  <c r="S44" i="10"/>
  <c r="C33" i="18" l="1"/>
  <c r="I33" i="21"/>
  <c r="K33" i="21" s="1"/>
  <c r="H32" i="15"/>
  <c r="N32" i="15" s="1"/>
  <c r="O32" i="15" s="1"/>
  <c r="K32" i="18"/>
  <c r="P32" i="18" s="1"/>
  <c r="G32" i="18"/>
  <c r="J32" i="18" s="1"/>
  <c r="O32" i="18" s="1"/>
  <c r="N43" i="10"/>
  <c r="M44" i="10"/>
  <c r="Y43" i="10"/>
  <c r="S45" i="10"/>
  <c r="T44" i="10"/>
  <c r="Y44" i="10" l="1"/>
  <c r="I34" i="21"/>
  <c r="K34" i="21" s="1"/>
  <c r="C34" i="18"/>
  <c r="H33" i="15"/>
  <c r="N33" i="15" s="1"/>
  <c r="O33" i="15" s="1"/>
  <c r="K33" i="18"/>
  <c r="P33" i="18" s="1"/>
  <c r="G33" i="18"/>
  <c r="J33" i="18" s="1"/>
  <c r="O33" i="18" s="1"/>
  <c r="M45" i="10"/>
  <c r="N44" i="10"/>
  <c r="T45" i="10"/>
  <c r="S46" i="10"/>
  <c r="K34" i="18" l="1"/>
  <c r="P34" i="18" s="1"/>
  <c r="G34" i="18"/>
  <c r="J34" i="18" s="1"/>
  <c r="O34" i="18" s="1"/>
  <c r="Y45" i="10"/>
  <c r="I35" i="21"/>
  <c r="K35" i="21" s="1"/>
  <c r="C35" i="18"/>
  <c r="H34" i="15"/>
  <c r="N34" i="15" s="1"/>
  <c r="O34" i="15" s="1"/>
  <c r="N45" i="10"/>
  <c r="M46" i="10"/>
  <c r="T46" i="10"/>
  <c r="S47" i="10"/>
  <c r="Y46" i="10" l="1"/>
  <c r="I36" i="21"/>
  <c r="K36" i="21" s="1"/>
  <c r="C36" i="18"/>
  <c r="H35" i="15"/>
  <c r="N35" i="15" s="1"/>
  <c r="O35" i="15" s="1"/>
  <c r="K35" i="18"/>
  <c r="P35" i="18" s="1"/>
  <c r="G35" i="18"/>
  <c r="J35" i="18" s="1"/>
  <c r="O35" i="18" s="1"/>
  <c r="N46" i="10"/>
  <c r="M47" i="10"/>
  <c r="T47" i="10"/>
  <c r="S48" i="10"/>
  <c r="G36" i="18" l="1"/>
  <c r="J36" i="18" s="1"/>
  <c r="O36" i="18" s="1"/>
  <c r="K36" i="18"/>
  <c r="P36" i="18" s="1"/>
  <c r="Y47" i="10"/>
  <c r="C37" i="18"/>
  <c r="I37" i="21"/>
  <c r="K37" i="21" s="1"/>
  <c r="H36" i="15"/>
  <c r="N36" i="15" s="1"/>
  <c r="O36" i="15" s="1"/>
  <c r="N47" i="10"/>
  <c r="M48" i="10"/>
  <c r="T48" i="10"/>
  <c r="S49" i="10"/>
  <c r="G37" i="18" l="1"/>
  <c r="J37" i="18" s="1"/>
  <c r="O37" i="18" s="1"/>
  <c r="K37" i="18"/>
  <c r="P37" i="18" s="1"/>
  <c r="Y48" i="10"/>
  <c r="I38" i="21"/>
  <c r="K38" i="21" s="1"/>
  <c r="C38" i="18"/>
  <c r="H37" i="15"/>
  <c r="N37" i="15" s="1"/>
  <c r="O37" i="15" s="1"/>
  <c r="N48" i="10"/>
  <c r="M49" i="10"/>
  <c r="S50" i="10"/>
  <c r="T49" i="10"/>
  <c r="Y49" i="10" l="1"/>
  <c r="I39" i="21"/>
  <c r="K39" i="21" s="1"/>
  <c r="C39" i="18"/>
  <c r="H38" i="15"/>
  <c r="N38" i="15" s="1"/>
  <c r="O38" i="15" s="1"/>
  <c r="G38" i="18"/>
  <c r="J38" i="18" s="1"/>
  <c r="O38" i="18" s="1"/>
  <c r="K38" i="18"/>
  <c r="P38" i="18" s="1"/>
  <c r="M50" i="10"/>
  <c r="N49" i="10"/>
  <c r="T50" i="10"/>
  <c r="S51" i="10"/>
  <c r="G39" i="18" l="1"/>
  <c r="J39" i="18" s="1"/>
  <c r="O39" i="18" s="1"/>
  <c r="K39" i="18"/>
  <c r="P39" i="18" s="1"/>
  <c r="Y50" i="10"/>
  <c r="I40" i="21"/>
  <c r="K40" i="21" s="1"/>
  <c r="C40" i="18"/>
  <c r="H39" i="15"/>
  <c r="N39" i="15" s="1"/>
  <c r="O39" i="15" s="1"/>
  <c r="M51" i="10"/>
  <c r="N50" i="10"/>
  <c r="T51" i="10"/>
  <c r="S52" i="10"/>
  <c r="S53" i="10" s="1"/>
  <c r="Y51" i="10" l="1"/>
  <c r="C41" i="18"/>
  <c r="I41" i="21"/>
  <c r="K41" i="21" s="1"/>
  <c r="H40" i="15"/>
  <c r="N40" i="15" s="1"/>
  <c r="O40" i="15" s="1"/>
  <c r="G40" i="18"/>
  <c r="J40" i="18" s="1"/>
  <c r="O40" i="18" s="1"/>
  <c r="K40" i="18"/>
  <c r="P40" i="18" s="1"/>
  <c r="S54" i="10"/>
  <c r="T53" i="10"/>
  <c r="N51" i="10"/>
  <c r="M52" i="10"/>
  <c r="T52" i="10"/>
  <c r="G41" i="18" l="1"/>
  <c r="J41" i="18" s="1"/>
  <c r="O41" i="18" s="1"/>
  <c r="K41" i="18"/>
  <c r="P41" i="18" s="1"/>
  <c r="I42" i="21"/>
  <c r="K42" i="21" s="1"/>
  <c r="C42" i="18"/>
  <c r="H41" i="15"/>
  <c r="N41" i="15" s="1"/>
  <c r="O41" i="15" s="1"/>
  <c r="S55" i="10"/>
  <c r="T54" i="10"/>
  <c r="Y52" i="10"/>
  <c r="M53" i="10"/>
  <c r="Y53" i="10" s="1"/>
  <c r="N52" i="10"/>
  <c r="I43" i="21" l="1"/>
  <c r="K43" i="21" s="1"/>
  <c r="C43" i="18"/>
  <c r="H42" i="15"/>
  <c r="N42" i="15" s="1"/>
  <c r="O42" i="15" s="1"/>
  <c r="K42" i="18"/>
  <c r="P42" i="18" s="1"/>
  <c r="G42" i="18"/>
  <c r="J42" i="18" s="1"/>
  <c r="O42" i="18" s="1"/>
  <c r="S56" i="10"/>
  <c r="T55" i="10"/>
  <c r="M54" i="10"/>
  <c r="Y54" i="10" s="1"/>
  <c r="N53" i="10"/>
  <c r="I44" i="21" l="1"/>
  <c r="K44" i="21" s="1"/>
  <c r="C44" i="18"/>
  <c r="H43" i="15"/>
  <c r="N43" i="15" s="1"/>
  <c r="O43" i="15" s="1"/>
  <c r="G43" i="18"/>
  <c r="J43" i="18" s="1"/>
  <c r="O43" i="18" s="1"/>
  <c r="K43" i="18"/>
  <c r="P43" i="18" s="1"/>
  <c r="S57" i="10"/>
  <c r="T56" i="10"/>
  <c r="N54" i="10"/>
  <c r="M55" i="10"/>
  <c r="Y55" i="10" s="1"/>
  <c r="G44" i="18" l="1"/>
  <c r="J44" i="18" s="1"/>
  <c r="O44" i="18" s="1"/>
  <c r="K44" i="18"/>
  <c r="P44" i="18" s="1"/>
  <c r="C45" i="18"/>
  <c r="I45" i="21"/>
  <c r="K45" i="21" s="1"/>
  <c r="H44" i="15"/>
  <c r="N44" i="15" s="1"/>
  <c r="O44" i="15" s="1"/>
  <c r="T57" i="10"/>
  <c r="S58" i="10"/>
  <c r="M56" i="10"/>
  <c r="Y56" i="10" s="1"/>
  <c r="N55" i="10"/>
  <c r="I46" i="21" l="1"/>
  <c r="K46" i="21" s="1"/>
  <c r="C46" i="18"/>
  <c r="H45" i="15"/>
  <c r="N45" i="15" s="1"/>
  <c r="O45" i="15" s="1"/>
  <c r="G45" i="18"/>
  <c r="J45" i="18" s="1"/>
  <c r="O45" i="18" s="1"/>
  <c r="K45" i="18"/>
  <c r="P45" i="18" s="1"/>
  <c r="T58" i="10"/>
  <c r="S59" i="10"/>
  <c r="N56" i="10"/>
  <c r="M57" i="10"/>
  <c r="Y57" i="10" s="1"/>
  <c r="G46" i="18" l="1"/>
  <c r="J46" i="18" s="1"/>
  <c r="O46" i="18" s="1"/>
  <c r="K46" i="18"/>
  <c r="P46" i="18" s="1"/>
  <c r="I47" i="21"/>
  <c r="K47" i="21" s="1"/>
  <c r="C47" i="18"/>
  <c r="H46" i="15"/>
  <c r="N46" i="15" s="1"/>
  <c r="O46" i="15" s="1"/>
  <c r="T59" i="10"/>
  <c r="S60" i="10"/>
  <c r="M58" i="10"/>
  <c r="Y58" i="10" s="1"/>
  <c r="N57" i="10"/>
  <c r="G47" i="18" l="1"/>
  <c r="J47" i="18" s="1"/>
  <c r="O47" i="18" s="1"/>
  <c r="K47" i="18"/>
  <c r="P47" i="18" s="1"/>
  <c r="I48" i="21"/>
  <c r="K48" i="21" s="1"/>
  <c r="C48" i="18"/>
  <c r="H47" i="15"/>
  <c r="N47" i="15" s="1"/>
  <c r="O47" i="15" s="1"/>
  <c r="S61" i="10"/>
  <c r="T60" i="10"/>
  <c r="N58" i="10"/>
  <c r="M59" i="10"/>
  <c r="Y59" i="10" s="1"/>
  <c r="K48" i="18" l="1"/>
  <c r="P48" i="18" s="1"/>
  <c r="G48" i="18"/>
  <c r="J48" i="18" s="1"/>
  <c r="O48" i="18" s="1"/>
  <c r="C49" i="18"/>
  <c r="I49" i="21"/>
  <c r="K49" i="21" s="1"/>
  <c r="H48" i="15"/>
  <c r="N48" i="15" s="1"/>
  <c r="O48" i="15" s="1"/>
  <c r="T61" i="10"/>
  <c r="S62" i="10"/>
  <c r="M60" i="10"/>
  <c r="Y60" i="10" s="1"/>
  <c r="N59" i="10"/>
  <c r="K49" i="18" l="1"/>
  <c r="P49" i="18" s="1"/>
  <c r="G49" i="18"/>
  <c r="J49" i="18" s="1"/>
  <c r="O49" i="18" s="1"/>
  <c r="I50" i="21"/>
  <c r="K50" i="21" s="1"/>
  <c r="C50" i="18"/>
  <c r="H49" i="15"/>
  <c r="N49" i="15" s="1"/>
  <c r="O49" i="15" s="1"/>
  <c r="S63" i="10"/>
  <c r="T62" i="10"/>
  <c r="N60" i="10"/>
  <c r="M61" i="10"/>
  <c r="Y61" i="10" s="1"/>
  <c r="G50" i="18" l="1"/>
  <c r="J50" i="18" s="1"/>
  <c r="O50" i="18" s="1"/>
  <c r="K50" i="18"/>
  <c r="P50" i="18" s="1"/>
  <c r="I51" i="21"/>
  <c r="K51" i="21" s="1"/>
  <c r="C51" i="18"/>
  <c r="H50" i="15"/>
  <c r="N50" i="15" s="1"/>
  <c r="O50" i="15" s="1"/>
  <c r="S64" i="10"/>
  <c r="T63" i="10"/>
  <c r="M62" i="10"/>
  <c r="Y62" i="10" s="1"/>
  <c r="N61" i="10"/>
  <c r="K51" i="18" l="1"/>
  <c r="P51" i="18" s="1"/>
  <c r="G51" i="18"/>
  <c r="J51" i="18" s="1"/>
  <c r="O51" i="18" s="1"/>
  <c r="I52" i="21"/>
  <c r="K52" i="21" s="1"/>
  <c r="C52" i="18"/>
  <c r="H51" i="15"/>
  <c r="N51" i="15" s="1"/>
  <c r="O51" i="15" s="1"/>
  <c r="S65" i="10"/>
  <c r="T64" i="10"/>
  <c r="N62" i="10"/>
  <c r="M63" i="10"/>
  <c r="Y63" i="10" s="1"/>
  <c r="K52" i="18" l="1"/>
  <c r="P52" i="18" s="1"/>
  <c r="G52" i="18"/>
  <c r="J52" i="18" s="1"/>
  <c r="O52" i="18" s="1"/>
  <c r="C53" i="18"/>
  <c r="I53" i="21"/>
  <c r="K53" i="21" s="1"/>
  <c r="H52" i="15"/>
  <c r="N52" i="15" s="1"/>
  <c r="O52" i="15" s="1"/>
  <c r="S66" i="10"/>
  <c r="T65" i="10"/>
  <c r="M64" i="10"/>
  <c r="Y64" i="10" s="1"/>
  <c r="N63" i="10"/>
  <c r="K53" i="18" l="1"/>
  <c r="P53" i="18" s="1"/>
  <c r="G53" i="18"/>
  <c r="J53" i="18" s="1"/>
  <c r="O53" i="18" s="1"/>
  <c r="I54" i="21"/>
  <c r="K54" i="21" s="1"/>
  <c r="C54" i="18"/>
  <c r="H53" i="15"/>
  <c r="N53" i="15" s="1"/>
  <c r="O53" i="15" s="1"/>
  <c r="S67" i="10"/>
  <c r="T66" i="10"/>
  <c r="N64" i="10"/>
  <c r="M65" i="10"/>
  <c r="Y65" i="10" s="1"/>
  <c r="I55" i="21" l="1"/>
  <c r="K55" i="21" s="1"/>
  <c r="C55" i="18"/>
  <c r="H54" i="15"/>
  <c r="N54" i="15" s="1"/>
  <c r="O54" i="15" s="1"/>
  <c r="K54" i="18"/>
  <c r="P54" i="18" s="1"/>
  <c r="G54" i="18"/>
  <c r="J54" i="18" s="1"/>
  <c r="O54" i="18" s="1"/>
  <c r="T67" i="10"/>
  <c r="S68" i="10"/>
  <c r="M66" i="10"/>
  <c r="Y66" i="10" s="1"/>
  <c r="N65" i="10"/>
  <c r="I56" i="21" l="1"/>
  <c r="K56" i="21" s="1"/>
  <c r="C56" i="18"/>
  <c r="H55" i="15"/>
  <c r="N55" i="15" s="1"/>
  <c r="O55" i="15" s="1"/>
  <c r="K55" i="18"/>
  <c r="P55" i="18" s="1"/>
  <c r="G55" i="18"/>
  <c r="J55" i="18" s="1"/>
  <c r="O55" i="18" s="1"/>
  <c r="S69" i="10"/>
  <c r="T68" i="10"/>
  <c r="N66" i="10"/>
  <c r="M67" i="10"/>
  <c r="Y67" i="10" s="1"/>
  <c r="T69" i="10" l="1"/>
  <c r="S70" i="10"/>
  <c r="K56" i="18"/>
  <c r="P56" i="18" s="1"/>
  <c r="G56" i="18"/>
  <c r="J56" i="18" s="1"/>
  <c r="O56" i="18" s="1"/>
  <c r="C57" i="18"/>
  <c r="I57" i="21"/>
  <c r="K57" i="21" s="1"/>
  <c r="H56" i="15"/>
  <c r="N56" i="15" s="1"/>
  <c r="O56" i="15" s="1"/>
  <c r="M68" i="10"/>
  <c r="Y68" i="10" s="1"/>
  <c r="N67" i="10"/>
  <c r="S72" i="10" l="1"/>
  <c r="S71" i="10"/>
  <c r="T70" i="10"/>
  <c r="I58" i="21"/>
  <c r="K58" i="21" s="1"/>
  <c r="H57" i="15"/>
  <c r="N57" i="15" s="1"/>
  <c r="O57" i="15" s="1"/>
  <c r="C58" i="18"/>
  <c r="K57" i="18"/>
  <c r="P57" i="18" s="1"/>
  <c r="G57" i="18"/>
  <c r="J57" i="18" s="1"/>
  <c r="O57" i="18" s="1"/>
  <c r="N68" i="10"/>
  <c r="M69" i="10"/>
  <c r="T71" i="10" l="1"/>
  <c r="S73" i="10"/>
  <c r="T72" i="10"/>
  <c r="S74" i="10"/>
  <c r="T74" i="10" s="1"/>
  <c r="M70" i="10"/>
  <c r="Y69" i="10"/>
  <c r="I59" i="21"/>
  <c r="K59" i="21" s="1"/>
  <c r="C59" i="18"/>
  <c r="H58" i="15"/>
  <c r="N58" i="15" s="1"/>
  <c r="O58" i="15" s="1"/>
  <c r="K58" i="18"/>
  <c r="P58" i="18" s="1"/>
  <c r="G58" i="18"/>
  <c r="J58" i="18" s="1"/>
  <c r="O58" i="18" s="1"/>
  <c r="N69" i="10"/>
  <c r="T73" i="10" l="1"/>
  <c r="V3" i="10" s="1"/>
  <c r="W8" i="10" s="1"/>
  <c r="S75" i="10"/>
  <c r="M72" i="10"/>
  <c r="M74" i="10" s="1"/>
  <c r="M71" i="10"/>
  <c r="M73" i="10" s="1"/>
  <c r="M75" i="10" s="1"/>
  <c r="N75" i="10" s="1"/>
  <c r="N70" i="10"/>
  <c r="C60" i="18"/>
  <c r="I60" i="21"/>
  <c r="K60" i="21" s="1"/>
  <c r="H59" i="15"/>
  <c r="N59" i="15" s="1"/>
  <c r="O59" i="15" s="1"/>
  <c r="Y70" i="10"/>
  <c r="K59" i="18"/>
  <c r="P59" i="18" s="1"/>
  <c r="G59" i="18"/>
  <c r="J59" i="18" s="1"/>
  <c r="O59" i="18" s="1"/>
  <c r="Y75" i="10" l="1"/>
  <c r="T75" i="10"/>
  <c r="H62" i="15"/>
  <c r="N62" i="15" s="1"/>
  <c r="O62" i="15" s="1"/>
  <c r="I63" i="21"/>
  <c r="K63" i="21" s="1"/>
  <c r="C63" i="18"/>
  <c r="I64" i="21"/>
  <c r="K64" i="21" s="1"/>
  <c r="H63" i="15"/>
  <c r="N63" i="15" s="1"/>
  <c r="O63" i="15" s="1"/>
  <c r="C64" i="18"/>
  <c r="H61" i="15"/>
  <c r="N61" i="15" s="1"/>
  <c r="O61" i="15" s="1"/>
  <c r="Y72" i="10"/>
  <c r="I62" i="21"/>
  <c r="K62" i="21" s="1"/>
  <c r="C62" i="18"/>
  <c r="K62" i="18" s="1"/>
  <c r="P62" i="18" s="1"/>
  <c r="N72" i="10"/>
  <c r="N73" i="10"/>
  <c r="Y73" i="10"/>
  <c r="N74" i="10"/>
  <c r="Y74" i="10"/>
  <c r="I61" i="21"/>
  <c r="K61" i="21" s="1"/>
  <c r="C61" i="18"/>
  <c r="H60" i="15"/>
  <c r="N60" i="15" s="1"/>
  <c r="O60" i="15" s="1"/>
  <c r="N71" i="10"/>
  <c r="Y71" i="10"/>
  <c r="G60" i="18"/>
  <c r="J60" i="18" s="1"/>
  <c r="O60" i="18" s="1"/>
  <c r="K60" i="18"/>
  <c r="P60" i="18" s="1"/>
  <c r="G62" i="18" l="1"/>
  <c r="J62" i="18" s="1"/>
  <c r="O62" i="18" s="1"/>
  <c r="K64" i="18"/>
  <c r="P64" i="18" s="1"/>
  <c r="G64" i="18"/>
  <c r="J64" i="18" s="1"/>
  <c r="O64" i="18" s="1"/>
  <c r="P1" i="15"/>
  <c r="S3" i="15" s="1"/>
  <c r="S4" i="15" s="1"/>
  <c r="S5" i="15" s="1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S31" i="15" s="1"/>
  <c r="S32" i="15" s="1"/>
  <c r="S33" i="15" s="1"/>
  <c r="S34" i="15" s="1"/>
  <c r="S35" i="15" s="1"/>
  <c r="S36" i="15" s="1"/>
  <c r="S37" i="15" s="1"/>
  <c r="S38" i="15" s="1"/>
  <c r="S39" i="15" s="1"/>
  <c r="S40" i="15" s="1"/>
  <c r="S41" i="15" s="1"/>
  <c r="S42" i="15" s="1"/>
  <c r="S43" i="15" s="1"/>
  <c r="S44" i="15" s="1"/>
  <c r="S45" i="15" s="1"/>
  <c r="S46" i="15" s="1"/>
  <c r="S47" i="15" s="1"/>
  <c r="S48" i="15" s="1"/>
  <c r="S49" i="15" s="1"/>
  <c r="S50" i="15" s="1"/>
  <c r="S51" i="15" s="1"/>
  <c r="S52" i="15" s="1"/>
  <c r="S53" i="15" s="1"/>
  <c r="S54" i="15" s="1"/>
  <c r="S55" i="15" s="1"/>
  <c r="S56" i="15" s="1"/>
  <c r="S57" i="15" s="1"/>
  <c r="S58" i="15" s="1"/>
  <c r="S59" i="15" s="1"/>
  <c r="S61" i="15" s="1"/>
  <c r="S63" i="15" s="1"/>
  <c r="K63" i="18"/>
  <c r="P63" i="18" s="1"/>
  <c r="G63" i="18"/>
  <c r="J63" i="18" s="1"/>
  <c r="O63" i="18" s="1"/>
  <c r="P3" i="10"/>
  <c r="Q8" i="10" s="1"/>
  <c r="K61" i="18"/>
  <c r="P61" i="18" s="1"/>
  <c r="G61" i="18"/>
  <c r="J61" i="18" s="1"/>
  <c r="O61" i="18" s="1"/>
  <c r="S60" i="15" l="1"/>
  <c r="S62" i="15" s="1"/>
</calcChain>
</file>

<file path=xl/sharedStrings.xml><?xml version="1.0" encoding="utf-8"?>
<sst xmlns="http://schemas.openxmlformats.org/spreadsheetml/2006/main" count="126" uniqueCount="87">
  <si>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</si>
  <si>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</si>
  <si>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</si>
  <si>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</si>
  <si>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</si>
  <si>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</si>
  <si>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</si>
  <si>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</si>
  <si>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Proprietors' Income</t>
  </si>
  <si>
    <t>Taxes on Production and Imports</t>
  </si>
  <si>
    <t>Subsidies</t>
  </si>
  <si>
    <t>Consumption of Fixed Capital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</si>
  <si>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</si>
  <si>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</si>
  <si>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</si>
  <si>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</si>
  <si>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</si>
  <si>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</si>
  <si>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</si>
  <si>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</si>
  <si>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</si>
  <si>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</si>
  <si>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</si>
  <si>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</si>
  <si>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</si>
  <si>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</si>
  <si>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</si>
  <si>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</si>
  <si>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</si>
  <si>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</si>
  <si>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</si>
  <si>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</si>
  <si>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</si>
  <si>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</si>
  <si>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</si>
  <si>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</si>
  <si>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</si>
  <si>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</si>
  <si>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</si>
  <si>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</si>
  <si>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current prices</t>
  </si>
  <si>
    <t>alpha</t>
  </si>
  <si>
    <t>Source</t>
  </si>
  <si>
    <t>Table</t>
  </si>
  <si>
    <t>BEA</t>
  </si>
  <si>
    <t>6.2A to 6.2D</t>
  </si>
  <si>
    <t>6.12A to 6.12D</t>
  </si>
  <si>
    <t>St. Louis FRED</t>
  </si>
  <si>
    <t>Yield on Corporate Bonds_period average</t>
  </si>
  <si>
    <t>Moody's Seasoned Aaa Corporate Bond Yield</t>
  </si>
  <si>
    <t>millions</t>
  </si>
  <si>
    <t>6.4A to 6.4D</t>
  </si>
  <si>
    <t>Employment</t>
  </si>
  <si>
    <t>thousands</t>
  </si>
  <si>
    <t>Gross Domestic Investment</t>
  </si>
  <si>
    <t>Gross Investment</t>
  </si>
  <si>
    <t>K1950=</t>
  </si>
  <si>
    <t>K1950/Y1950=</t>
  </si>
  <si>
    <t>average(Kt+1/Kt1950-1960)=</t>
  </si>
  <si>
    <t>average(K/Y1950-1960)=</t>
  </si>
  <si>
    <t>1.1.6</t>
  </si>
  <si>
    <t>1.1.5</t>
  </si>
  <si>
    <t>6.9B to 6.9D</t>
  </si>
  <si>
    <t>Hours Worked by Employees</t>
  </si>
  <si>
    <t>percent per year</t>
  </si>
  <si>
    <t>6.7B to 6.7D</t>
  </si>
  <si>
    <t>Self-Employed Workers</t>
  </si>
  <si>
    <t>World Bank</t>
  </si>
  <si>
    <t xml:space="preserve">Population </t>
  </si>
  <si>
    <t>Ages 15-64</t>
  </si>
  <si>
    <t>percent</t>
  </si>
  <si>
    <t>total</t>
  </si>
  <si>
    <t>persons</t>
  </si>
  <si>
    <t>employees' hours</t>
  </si>
  <si>
    <t>self-employed hours</t>
  </si>
  <si>
    <t>total hours</t>
  </si>
  <si>
    <t>hours per worker</t>
  </si>
  <si>
    <t>hours per worker per week</t>
  </si>
  <si>
    <t>hours per WAP per week</t>
  </si>
  <si>
    <t>workers</t>
  </si>
  <si>
    <t>WAP</t>
  </si>
  <si>
    <t>A^(1/(1-alpha)</t>
  </si>
  <si>
    <t>GDP deflator</t>
  </si>
  <si>
    <t>inflation</t>
  </si>
  <si>
    <t>A^(1/(1-alpha))</t>
  </si>
  <si>
    <t>K1951/K1950=</t>
  </si>
  <si>
    <t>GDP 2017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</si>
</sst>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#,##0.0"/>
    <numFmt numFmtId="167" formatCode="0.000000"/>
    <numFmt numFmtId="168" formatCode="0.00000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5" fillId="0" borderId="0" xfId="0" applyNumberFormat="1" applyFont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/>
    <xf numFmtId="166" fontId="6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167" fontId="0" fillId="0" borderId="0" xfId="0" applyNumberFormat="1"/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Border="1"/>
    <xf numFmtId="2" fontId="0" fillId="0" borderId="0" xfId="0" applyNumberFormat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 vertical="top" wrapText="1"/>
    </xf>
    <xf numFmtId="166" fontId="6" fillId="0" borderId="0" xfId="0" applyNumberFormat="1" applyFont="1" applyBorder="1"/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 applyAlignment="1">
      <alignment horizontal="right"/>
    </xf>
    <xf numFmtId="168" fontId="6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6" fillId="0" borderId="0" xfId="0" applyFont="1"/>
    <xf numFmtId="166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/>
    <xf numFmtId="3" fontId="5" fillId="0" borderId="0" xfId="0" applyNumberFormat="1" applyFont="1" applyBorder="1"/>
    <xf numFmtId="49" fontId="5" fillId="0" borderId="0" xfId="0" applyNumberFormat="1" applyFont="1" applyBorder="1"/>
    <xf numFmtId="49" fontId="5" fillId="0" borderId="0" xfId="0" applyNumberFormat="1" applyFont="1" applyFill="1" applyBorder="1"/>
    <xf numFmtId="166" fontId="6" fillId="0" borderId="0" xfId="0" applyNumberFormat="1" applyFont="1"/>
    <xf numFmtId="3" fontId="0" fillId="0" borderId="0" xfId="0" applyNumberFormat="1" applyAlignment="1">
      <alignment horizontal="right"/>
    </xf>
    <xf numFmtId="4" fontId="6" fillId="0" borderId="0" xfId="0" applyNumberFormat="1" applyFont="1" applyBorder="1" applyAlignment="1">
      <alignment horizontal="right" vertical="top" wrapText="1"/>
    </xf>
    <xf numFmtId="165" fontId="6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vertical="center" wrapText="1"/>
    </xf>
    <xf numFmtId="0" fontId="2" fillId="0" borderId="0" xfId="2"/>
    <xf numFmtId="164" fontId="2" fillId="0" borderId="0" xfId="2" applyNumberFormat="1"/>
    <xf numFmtId="4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right"/>
    </xf>
    <xf numFmtId="3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0" fontId="8" fillId="0" borderId="0" xfId="0" applyFont="1"/>
    <xf numFmtId="2" fontId="0" fillId="0" borderId="0" xfId="0" applyNumberFormat="1" applyFont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6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United States</a:t>
            </a:r>
          </a:p>
        </c:rich>
      </c:tx>
      <c:layout>
        <c:manualLayout>
          <c:xMode val="edge"/>
          <c:yMode val="edge"/>
          <c:x val="0.21531630212890057"/>
          <c:y val="1.9575670880747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xVal>
          <c:yVal>
            <c:numRef>
              <c:f>'capital stock data'!$M$3:$M$75</c:f>
              <c:numCache>
                <c:formatCode>#,##0.0</c:formatCode>
                <c:ptCount val="73"/>
                <c:pt idx="0">
                  <c:v>5838.8349898599381</c:v>
                </c:pt>
                <c:pt idx="1">
                  <c:v>6068.4913646090445</c:v>
                </c:pt>
                <c:pt idx="2">
                  <c:v>6358.264750639355</c:v>
                </c:pt>
                <c:pt idx="3">
                  <c:v>6617.661713223707</c:v>
                </c:pt>
                <c:pt idx="4">
                  <c:v>6893.6858486765304</c:v>
                </c:pt>
                <c:pt idx="5">
                  <c:v>7121.6523462894393</c:v>
                </c:pt>
                <c:pt idx="6">
                  <c:v>7432.7341837320191</c:v>
                </c:pt>
                <c:pt idx="7">
                  <c:v>7750.0135857889982</c:v>
                </c:pt>
                <c:pt idx="8">
                  <c:v>8038.8006769506565</c:v>
                </c:pt>
                <c:pt idx="9">
                  <c:v>8274.2735762416669</c:v>
                </c:pt>
                <c:pt idx="10">
                  <c:v>8604.7263782922309</c:v>
                </c:pt>
                <c:pt idx="11">
                  <c:v>8912.0529050399127</c:v>
                </c:pt>
                <c:pt idx="12">
                  <c:v>9219.3539640894069</c:v>
                </c:pt>
                <c:pt idx="13">
                  <c:v>9582.3070506752683</c:v>
                </c:pt>
                <c:pt idx="14">
                  <c:v>9965.7416146096548</c:v>
                </c:pt>
                <c:pt idx="15">
                  <c:v>10380.293049768587</c:v>
                </c:pt>
                <c:pt idx="16">
                  <c:v>10868.481786921884</c:v>
                </c:pt>
                <c:pt idx="17">
                  <c:v>11418.90301281583</c:v>
                </c:pt>
                <c:pt idx="18">
                  <c:v>11920.621128598172</c:v>
                </c:pt>
                <c:pt idx="19">
                  <c:v>12433.917066194766</c:v>
                </c:pt>
                <c:pt idx="20">
                  <c:v>12951.419590793563</c:v>
                </c:pt>
                <c:pt idx="21">
                  <c:v>13362.761570983832</c:v>
                </c:pt>
                <c:pt idx="22">
                  <c:v>13816.232692847259</c:v>
                </c:pt>
                <c:pt idx="23">
                  <c:v>14345.700038540312</c:v>
                </c:pt>
                <c:pt idx="24">
                  <c:v>14964.996758039353</c:v>
                </c:pt>
                <c:pt idx="25">
                  <c:v>15503.142869305142</c:v>
                </c:pt>
                <c:pt idx="26">
                  <c:v>15861.721372601218</c:v>
                </c:pt>
                <c:pt idx="27">
                  <c:v>16378.864071644639</c:v>
                </c:pt>
                <c:pt idx="28">
                  <c:v>17031.497809000422</c:v>
                </c:pt>
                <c:pt idx="29">
                  <c:v>17826.589360825568</c:v>
                </c:pt>
                <c:pt idx="30">
                  <c:v>18652.812554821081</c:v>
                </c:pt>
                <c:pt idx="31">
                  <c:v>19297.262441432791</c:v>
                </c:pt>
                <c:pt idx="32">
                  <c:v>20020.389325495871</c:v>
                </c:pt>
                <c:pt idx="33">
                  <c:v>20509.087730509757</c:v>
                </c:pt>
                <c:pt idx="34">
                  <c:v>21058.250682351456</c:v>
                </c:pt>
                <c:pt idx="35">
                  <c:v>21932.625080280908</c:v>
                </c:pt>
                <c:pt idx="36">
                  <c:v>22766.191561308249</c:v>
                </c:pt>
                <c:pt idx="37">
                  <c:v>23584.915435604282</c:v>
                </c:pt>
                <c:pt idx="38">
                  <c:v>24419.112053471232</c:v>
                </c:pt>
                <c:pt idx="39">
                  <c:v>25221.19325566843</c:v>
                </c:pt>
                <c:pt idx="40">
                  <c:v>26027.053161864635</c:v>
                </c:pt>
                <c:pt idx="41">
                  <c:v>26730.571237563101</c:v>
                </c:pt>
                <c:pt idx="42">
                  <c:v>27249.757591579859</c:v>
                </c:pt>
                <c:pt idx="43">
                  <c:v>27807.513742831157</c:v>
                </c:pt>
                <c:pt idx="44">
                  <c:v>28425.170529575433</c:v>
                </c:pt>
                <c:pt idx="45">
                  <c:v>29194.354158123751</c:v>
                </c:pt>
                <c:pt idx="46">
                  <c:v>29983.105976888877</c:v>
                </c:pt>
                <c:pt idx="47">
                  <c:v>30869.999777096065</c:v>
                </c:pt>
                <c:pt idx="48">
                  <c:v>31908.972366734961</c:v>
                </c:pt>
                <c:pt idx="49">
                  <c:v>33084.800189428417</c:v>
                </c:pt>
                <c:pt idx="50">
                  <c:v>34399.109900629257</c:v>
                </c:pt>
                <c:pt idx="51">
                  <c:v>35805.504444062695</c:v>
                </c:pt>
                <c:pt idx="52">
                  <c:v>36951.136070969675</c:v>
                </c:pt>
                <c:pt idx="53">
                  <c:v>38020.396431924484</c:v>
                </c:pt>
                <c:pt idx="54">
                  <c:v>39120.930727137391</c:v>
                </c:pt>
                <c:pt idx="55">
                  <c:v>40424.212726518592</c:v>
                </c:pt>
                <c:pt idx="56">
                  <c:v>41891.921221555218</c:v>
                </c:pt>
                <c:pt idx="57">
                  <c:v>43407.883478251562</c:v>
                </c:pt>
                <c:pt idx="58">
                  <c:v>44751.977155350003</c:v>
                </c:pt>
                <c:pt idx="59">
                  <c:v>45769.809222908501</c:v>
                </c:pt>
                <c:pt idx="60">
                  <c:v>46105.125824847353</c:v>
                </c:pt>
                <c:pt idx="61">
                  <c:v>46651.601250754851</c:v>
                </c:pt>
                <c:pt idx="62">
                  <c:v>47278.054221129642</c:v>
                </c:pt>
                <c:pt idx="63">
                  <c:v>48103.615401578216</c:v>
                </c:pt>
                <c:pt idx="64">
                  <c:v>49032.857533443654</c:v>
                </c:pt>
                <c:pt idx="65">
                  <c:v>50096.855563857906</c:v>
                </c:pt>
                <c:pt idx="66">
                  <c:v>51310.174615655385</c:v>
                </c:pt>
                <c:pt idx="67">
                  <c:v>52427.702035601265</c:v>
                </c:pt>
                <c:pt idx="68">
                  <c:v>53633.273526909514</c:v>
                </c:pt>
                <c:pt idx="69">
                  <c:v>53633.273526909514</c:v>
                </c:pt>
                <c:pt idx="70">
                  <c:v>54977.704139405098</c:v>
                </c:pt>
                <c:pt idx="71">
                  <c:v>55109.584992705393</c:v>
                </c:pt>
                <c:pt idx="72">
                  <c:v>56222.731585185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B5-4BAB-B278-F6D91C7DAACD}"/>
            </c:ext>
          </c:extLst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xVal>
          <c:yVal>
            <c:numRef>
              <c:f>'capital stock data'!$S$3:$S$75</c:f>
              <c:numCache>
                <c:formatCode>#,##0.00</c:formatCode>
                <c:ptCount val="73"/>
                <c:pt idx="0">
                  <c:v>5791.8515634977457</c:v>
                </c:pt>
                <c:pt idx="1">
                  <c:v>6023.3400307749107</c:v>
                </c:pt>
                <c:pt idx="2">
                  <c:v>6314.8104430347912</c:v>
                </c:pt>
                <c:pt idx="3">
                  <c:v>6575.7686040800463</c:v>
                </c:pt>
                <c:pt idx="4">
                  <c:v>6853.2299810479681</c:v>
                </c:pt>
                <c:pt idx="5">
                  <c:v>7082.5144267876758</c:v>
                </c:pt>
                <c:pt idx="6">
                  <c:v>7394.8083189874806</c:v>
                </c:pt>
                <c:pt idx="7">
                  <c:v>7713.1882794836511</c:v>
                </c:pt>
                <c:pt idx="8">
                  <c:v>8002.9698459622859</c:v>
                </c:pt>
                <c:pt idx="9">
                  <c:v>8239.3410720213724</c:v>
                </c:pt>
                <c:pt idx="10">
                  <c:v>8570.6088809289613</c:v>
                </c:pt>
                <c:pt idx="11">
                  <c:v>8878.6585705650268</c:v>
                </c:pt>
                <c:pt idx="12">
                  <c:v>9186.5993351563629</c:v>
                </c:pt>
                <c:pt idx="13">
                  <c:v>9550.113370750043</c:v>
                </c:pt>
                <c:pt idx="14">
                  <c:v>9934.0268175467972</c:v>
                </c:pt>
                <c:pt idx="15">
                  <c:v>10348.976839010009</c:v>
                </c:pt>
                <c:pt idx="16">
                  <c:v>10837.484056303727</c:v>
                </c:pt>
                <c:pt idx="17">
                  <c:v>11388.137920415624</c:v>
                </c:pt>
                <c:pt idx="18">
                  <c:v>11889.999006199394</c:v>
                </c:pt>
                <c:pt idx="19">
                  <c:v>12403.36006799003</c:v>
                </c:pt>
                <c:pt idx="20">
                  <c:v>12920.852641702952</c:v>
                </c:pt>
                <c:pt idx="21">
                  <c:v>13332.113236193962</c:v>
                </c:pt>
                <c:pt idx="22">
                  <c:v>13785.45032718537</c:v>
                </c:pt>
                <c:pt idx="23">
                  <c:v>14314.728098886191</c:v>
                </c:pt>
                <c:pt idx="24">
                  <c:v>14933.772254847838</c:v>
                </c:pt>
                <c:pt idx="25">
                  <c:v>15471.593861250753</c:v>
                </c:pt>
                <c:pt idx="26">
                  <c:v>15829.791257128301</c:v>
                </c:pt>
                <c:pt idx="27">
                  <c:v>16346.52441340829</c:v>
                </c:pt>
                <c:pt idx="28">
                  <c:v>16998.69971366549</c:v>
                </c:pt>
                <c:pt idx="29">
                  <c:v>17793.267836504376</c:v>
                </c:pt>
                <c:pt idx="30">
                  <c:v>18618.886448882622</c:v>
                </c:pt>
                <c:pt idx="31">
                  <c:v>19262.650837768124</c:v>
                </c:pt>
                <c:pt idx="32">
                  <c:v>19985.041150514669</c:v>
                </c:pt>
                <c:pt idx="33">
                  <c:v>20472.943839687192</c:v>
                </c:pt>
                <c:pt idx="34">
                  <c:v>21021.28787368154</c:v>
                </c:pt>
                <c:pt idx="35">
                  <c:v>21894.81304582729</c:v>
                </c:pt>
                <c:pt idx="36">
                  <c:v>22727.456455596526</c:v>
                </c:pt>
                <c:pt idx="37">
                  <c:v>23545.193246632029</c:v>
                </c:pt>
                <c:pt idx="38">
                  <c:v>24378.344436955464</c:v>
                </c:pt>
                <c:pt idx="39">
                  <c:v>25179.322998579068</c:v>
                </c:pt>
                <c:pt idx="40">
                  <c:v>25984.030739212176</c:v>
                </c:pt>
                <c:pt idx="41">
                  <c:v>26686.349386103739</c:v>
                </c:pt>
                <c:pt idx="42">
                  <c:v>27204.305945991498</c:v>
                </c:pt>
                <c:pt idx="43">
                  <c:v>27760.829291062662</c:v>
                </c:pt>
                <c:pt idx="44">
                  <c:v>28377.245063279195</c:v>
                </c:pt>
                <c:pt idx="45">
                  <c:v>29145.171597577882</c:v>
                </c:pt>
                <c:pt idx="46">
                  <c:v>29932.630066999613</c:v>
                </c:pt>
                <c:pt idx="47">
                  <c:v>30818.193581008225</c:v>
                </c:pt>
                <c:pt idx="48">
                  <c:v>31855.787373028244</c:v>
                </c:pt>
                <c:pt idx="49">
                  <c:v>33030.169459892437</c:v>
                </c:pt>
                <c:pt idx="50">
                  <c:v>34342.95122528651</c:v>
                </c:pt>
                <c:pt idx="51">
                  <c:v>35747.720974416574</c:v>
                </c:pt>
                <c:pt idx="52">
                  <c:v>36891.623598663631</c:v>
                </c:pt>
                <c:pt idx="53">
                  <c:v>37959.092891113345</c:v>
                </c:pt>
                <c:pt idx="54">
                  <c:v>39057.788170017993</c:v>
                </c:pt>
                <c:pt idx="55">
                  <c:v>40359.181553131079</c:v>
                </c:pt>
                <c:pt idx="56">
                  <c:v>41824.926417363618</c:v>
                </c:pt>
                <c:pt idx="57">
                  <c:v>43338.831375805996</c:v>
                </c:pt>
                <c:pt idx="58">
                  <c:v>44680.772646073092</c:v>
                </c:pt>
                <c:pt idx="59">
                  <c:v>45696.386461598493</c:v>
                </c:pt>
                <c:pt idx="60">
                  <c:v>46029.468061771877</c:v>
                </c:pt>
                <c:pt idx="61">
                  <c:v>46573.787630377352</c:v>
                </c:pt>
                <c:pt idx="62">
                  <c:v>47198.13005700006</c:v>
                </c:pt>
                <c:pt idx="63">
                  <c:v>48021.612330376891</c:v>
                </c:pt>
                <c:pt idx="64">
                  <c:v>48948.77771132037</c:v>
                </c:pt>
                <c:pt idx="65">
                  <c:v>50010.686601526388</c:v>
                </c:pt>
                <c:pt idx="66">
                  <c:v>51221.88607391838</c:v>
                </c:pt>
                <c:pt idx="67">
                  <c:v>52337.244414964269</c:v>
                </c:pt>
                <c:pt idx="68">
                  <c:v>53540.613440400921</c:v>
                </c:pt>
                <c:pt idx="69">
                  <c:v>53540.613440400921</c:v>
                </c:pt>
                <c:pt idx="70">
                  <c:v>54882.797830508323</c:v>
                </c:pt>
                <c:pt idx="71">
                  <c:v>55014.678683808619</c:v>
                </c:pt>
                <c:pt idx="72">
                  <c:v>56125.518442089407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B5-4BAB-B278-F6D91C7D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0064"/>
        <c:axId val="142681600"/>
      </c:scatterChart>
      <c:valAx>
        <c:axId val="142680064"/>
        <c:scaling>
          <c:orientation val="minMax"/>
          <c:max val="2022"/>
          <c:min val="19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1600"/>
        <c:crosses val="autoZero"/>
        <c:crossBetween val="midCat"/>
        <c:majorUnit val="10"/>
      </c:valAx>
      <c:valAx>
        <c:axId val="142681600"/>
        <c:scaling>
          <c:orientation val="minMax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2009 U.S. dollars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36052166965217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0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Parameter estimates</a:t>
            </a:r>
          </a:p>
        </c:rich>
      </c:tx>
      <c:layout>
        <c:manualLayout>
          <c:xMode val="edge"/>
          <c:yMode val="edge"/>
          <c:x val="0.34517200349956256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765683135761874E-2"/>
          <c:y val="0.11111301755613448"/>
          <c:w val="0.90382902938557441"/>
          <c:h val="0.80036864891129889"/>
        </c:manualLayout>
      </c:layout>
      <c:scatterChart>
        <c:scatterStyle val="lineMarker"/>
        <c:varyColors val="0"/>
        <c:ser>
          <c:idx val="0"/>
          <c:order val="0"/>
          <c:tx>
            <c:v>1-alpha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alpha!$A$33:$A$95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alpha!$H$33:$H$95</c:f>
              <c:numCache>
                <c:formatCode>General</c:formatCode>
                <c:ptCount val="63"/>
                <c:pt idx="0">
                  <c:v>0.65653873644573069</c:v>
                </c:pt>
                <c:pt idx="1">
                  <c:v>0.65345259120638099</c:v>
                </c:pt>
                <c:pt idx="2">
                  <c:v>0.64927587217824678</c:v>
                </c:pt>
                <c:pt idx="3">
                  <c:v>0.64791982545024207</c:v>
                </c:pt>
                <c:pt idx="4">
                  <c:v>0.64765098936989351</c:v>
                </c:pt>
                <c:pt idx="5">
                  <c:v>0.64095915815169013</c:v>
                </c:pt>
                <c:pt idx="6">
                  <c:v>0.64310540796665161</c:v>
                </c:pt>
                <c:pt idx="7">
                  <c:v>0.65346773690392557</c:v>
                </c:pt>
                <c:pt idx="8">
                  <c:v>0.65898892726861868</c:v>
                </c:pt>
                <c:pt idx="9">
                  <c:v>0.66925379423747677</c:v>
                </c:pt>
                <c:pt idx="10">
                  <c:v>0.6770212442436353</c:v>
                </c:pt>
                <c:pt idx="11">
                  <c:v>0.66686087673309924</c:v>
                </c:pt>
                <c:pt idx="12">
                  <c:v>0.66555185163950614</c:v>
                </c:pt>
                <c:pt idx="13">
                  <c:v>0.66186404098153717</c:v>
                </c:pt>
                <c:pt idx="14">
                  <c:v>0.66704112110908653</c:v>
                </c:pt>
                <c:pt idx="15">
                  <c:v>0.65091697223245359</c:v>
                </c:pt>
                <c:pt idx="16">
                  <c:v>0.64875768133520628</c:v>
                </c:pt>
                <c:pt idx="17">
                  <c:v>0.64818289730096379</c:v>
                </c:pt>
                <c:pt idx="18">
                  <c:v>0.64506291833084561</c:v>
                </c:pt>
                <c:pt idx="19">
                  <c:v>0.64320839828272369</c:v>
                </c:pt>
                <c:pt idx="20">
                  <c:v>0.64758420406574657</c:v>
                </c:pt>
                <c:pt idx="21">
                  <c:v>0.63437256915714735</c:v>
                </c:pt>
                <c:pt idx="22">
                  <c:v>0.63876533953230341</c:v>
                </c:pt>
                <c:pt idx="23">
                  <c:v>0.62416984956261345</c:v>
                </c:pt>
                <c:pt idx="24">
                  <c:v>0.61833238178314365</c:v>
                </c:pt>
                <c:pt idx="25">
                  <c:v>0.6179804540698598</c:v>
                </c:pt>
                <c:pt idx="26">
                  <c:v>0.62256240531383755</c:v>
                </c:pt>
                <c:pt idx="27">
                  <c:v>0.63166651855725808</c:v>
                </c:pt>
                <c:pt idx="28">
                  <c:v>0.63794481320231311</c:v>
                </c:pt>
                <c:pt idx="29">
                  <c:v>0.62918877039887822</c:v>
                </c:pt>
                <c:pt idx="30">
                  <c:v>0.63488255889161116</c:v>
                </c:pt>
                <c:pt idx="31">
                  <c:v>0.63715463073824286</c:v>
                </c:pt>
                <c:pt idx="32">
                  <c:v>0.6416047157932443</c:v>
                </c:pt>
                <c:pt idx="33">
                  <c:v>0.63507292718594399</c:v>
                </c:pt>
                <c:pt idx="34">
                  <c:v>0.62962661442137324</c:v>
                </c:pt>
                <c:pt idx="35">
                  <c:v>0.6296711379679838</c:v>
                </c:pt>
                <c:pt idx="36">
                  <c:v>0.62766125400606454</c:v>
                </c:pt>
                <c:pt idx="37">
                  <c:v>0.63004706067471294</c:v>
                </c:pt>
                <c:pt idx="38">
                  <c:v>0.64352599502705377</c:v>
                </c:pt>
                <c:pt idx="39">
                  <c:v>0.64508673004880512</c:v>
                </c:pt>
                <c:pt idx="40">
                  <c:v>0.65593680907218621</c:v>
                </c:pt>
                <c:pt idx="41">
                  <c:v>0.65743473039053713</c:v>
                </c:pt>
                <c:pt idx="42">
                  <c:v>0.64931918016920087</c:v>
                </c:pt>
                <c:pt idx="43">
                  <c:v>0.639698459221829</c:v>
                </c:pt>
                <c:pt idx="44">
                  <c:v>0.63507537132765912</c:v>
                </c:pt>
                <c:pt idx="45">
                  <c:v>0.62603221545246668</c:v>
                </c:pt>
                <c:pt idx="46">
                  <c:v>0.62741696011703341</c:v>
                </c:pt>
                <c:pt idx="47">
                  <c:v>0.62474347254593232</c:v>
                </c:pt>
                <c:pt idx="48">
                  <c:v>0.62037364286003582</c:v>
                </c:pt>
                <c:pt idx="49">
                  <c:v>0.60927628927698341</c:v>
                </c:pt>
                <c:pt idx="50">
                  <c:v>0.60447066280077677</c:v>
                </c:pt>
                <c:pt idx="51">
                  <c:v>0.60583068327939937</c:v>
                </c:pt>
                <c:pt idx="52">
                  <c:v>0.60975363779819869</c:v>
                </c:pt>
                <c:pt idx="53">
                  <c:v>0.60380083257855721</c:v>
                </c:pt>
                <c:pt idx="54">
                  <c:v>0.60631894674607412</c:v>
                </c:pt>
                <c:pt idx="55">
                  <c:v>0.60819076362485347</c:v>
                </c:pt>
                <c:pt idx="56">
                  <c:v>0.60699187866335824</c:v>
                </c:pt>
                <c:pt idx="57">
                  <c:v>0.60797470579541824</c:v>
                </c:pt>
                <c:pt idx="58">
                  <c:v>0.60600069551736413</c:v>
                </c:pt>
                <c:pt idx="59">
                  <c:v>0.60671169729016527</c:v>
                </c:pt>
                <c:pt idx="60">
                  <c:v>0.60162750541012622</c:v>
                </c:pt>
                <c:pt idx="61">
                  <c:v>0.59437337044326966</c:v>
                </c:pt>
                <c:pt idx="62">
                  <c:v>0.59133166403375037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9C-4F04-886A-F8123F42DD6F}"/>
            </c:ext>
          </c:extLst>
        </c:ser>
        <c:ser>
          <c:idx val="1"/>
          <c:order val="1"/>
          <c:tx>
            <c:v>gamma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'gamma, beta'!$A$2:$A$64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'gamma, beta'!$K$2:$K$64</c:f>
              <c:numCache>
                <c:formatCode>0.0000</c:formatCode>
                <c:ptCount val="63"/>
                <c:pt idx="0">
                  <c:v>0.3984186653255497</c:v>
                </c:pt>
                <c:pt idx="1">
                  <c:v>0.39713196092961972</c:v>
                </c:pt>
                <c:pt idx="2">
                  <c:v>0.39649860995083525</c:v>
                </c:pt>
                <c:pt idx="3">
                  <c:v>0.3965587831989853</c:v>
                </c:pt>
                <c:pt idx="4">
                  <c:v>0.39588835751540968</c:v>
                </c:pt>
                <c:pt idx="5">
                  <c:v>0.39440994547721819</c:v>
                </c:pt>
                <c:pt idx="6">
                  <c:v>0.39142356589599131</c:v>
                </c:pt>
                <c:pt idx="7">
                  <c:v>0.39108544818126062</c:v>
                </c:pt>
                <c:pt idx="8">
                  <c:v>0.38965518669272931</c:v>
                </c:pt>
                <c:pt idx="9">
                  <c:v>0.38950231422353149</c:v>
                </c:pt>
                <c:pt idx="10">
                  <c:v>0.38891040019921441</c:v>
                </c:pt>
                <c:pt idx="11">
                  <c:v>0.38626892020016473</c:v>
                </c:pt>
                <c:pt idx="12">
                  <c:v>0.38553152913880323</c:v>
                </c:pt>
                <c:pt idx="13">
                  <c:v>0.38273332036012292</c:v>
                </c:pt>
                <c:pt idx="14">
                  <c:v>0.37955773423976275</c:v>
                </c:pt>
                <c:pt idx="15">
                  <c:v>0.38339887902851927</c:v>
                </c:pt>
                <c:pt idx="16">
                  <c:v>0.37851336521238871</c:v>
                </c:pt>
                <c:pt idx="17">
                  <c:v>0.3737396429584372</c:v>
                </c:pt>
                <c:pt idx="18">
                  <c:v>0.36898477406828917</c:v>
                </c:pt>
                <c:pt idx="19">
                  <c:v>0.36630676111466054</c:v>
                </c:pt>
                <c:pt idx="20">
                  <c:v>0.36852021962041459</c:v>
                </c:pt>
                <c:pt idx="21">
                  <c:v>0.36493008810150029</c:v>
                </c:pt>
                <c:pt idx="22">
                  <c:v>0.3700525383467228</c:v>
                </c:pt>
                <c:pt idx="23">
                  <c:v>0.37171502882093882</c:v>
                </c:pt>
                <c:pt idx="24">
                  <c:v>0.3643456039438378</c:v>
                </c:pt>
                <c:pt idx="25">
                  <c:v>0.36539203380937568</c:v>
                </c:pt>
                <c:pt idx="26">
                  <c:v>0.36442785684478474</c:v>
                </c:pt>
                <c:pt idx="27">
                  <c:v>0.36547850696747614</c:v>
                </c:pt>
                <c:pt idx="28">
                  <c:v>0.36723992946081402</c:v>
                </c:pt>
                <c:pt idx="29">
                  <c:v>0.36964177034530654</c:v>
                </c:pt>
                <c:pt idx="30">
                  <c:v>0.37091889853897347</c:v>
                </c:pt>
                <c:pt idx="31">
                  <c:v>0.37200349471400401</c:v>
                </c:pt>
                <c:pt idx="32">
                  <c:v>0.37262097944801342</c:v>
                </c:pt>
                <c:pt idx="33">
                  <c:v>0.37284476108851516</c:v>
                </c:pt>
                <c:pt idx="34">
                  <c:v>0.37147319043138832</c:v>
                </c:pt>
                <c:pt idx="35">
                  <c:v>0.37249258838877841</c:v>
                </c:pt>
                <c:pt idx="36">
                  <c:v>0.36950305557076457</c:v>
                </c:pt>
                <c:pt idx="37">
                  <c:v>0.37002438993648656</c:v>
                </c:pt>
                <c:pt idx="38">
                  <c:v>0.36878924972976573</c:v>
                </c:pt>
                <c:pt idx="39">
                  <c:v>0.3671479902481804</c:v>
                </c:pt>
                <c:pt idx="40">
                  <c:v>0.36466075004857312</c:v>
                </c:pt>
                <c:pt idx="41">
                  <c:v>0.36576500453059435</c:v>
                </c:pt>
                <c:pt idx="42">
                  <c:v>0.36656381929345583</c:v>
                </c:pt>
                <c:pt idx="43">
                  <c:v>0.36560959209183835</c:v>
                </c:pt>
                <c:pt idx="44">
                  <c:v>0.36350382852817253</c:v>
                </c:pt>
                <c:pt idx="45">
                  <c:v>0.36149440948273343</c:v>
                </c:pt>
                <c:pt idx="46">
                  <c:v>0.36151532487182791</c:v>
                </c:pt>
                <c:pt idx="47">
                  <c:v>0.36371070572078934</c:v>
                </c:pt>
                <c:pt idx="48">
                  <c:v>0.36694304426760693</c:v>
                </c:pt>
                <c:pt idx="49">
                  <c:v>0.37250507796759363</c:v>
                </c:pt>
                <c:pt idx="50">
                  <c:v>0.37283542942078673</c:v>
                </c:pt>
                <c:pt idx="51">
                  <c:v>0.37394964421767934</c:v>
                </c:pt>
                <c:pt idx="52">
                  <c:v>0.37122168603160055</c:v>
                </c:pt>
                <c:pt idx="53">
                  <c:v>0.3697701969696281</c:v>
                </c:pt>
                <c:pt idx="54">
                  <c:v>0.36872392956256111</c:v>
                </c:pt>
                <c:pt idx="55">
                  <c:v>0.36682827269667351</c:v>
                </c:pt>
                <c:pt idx="56">
                  <c:v>0.36834900050358049</c:v>
                </c:pt>
                <c:pt idx="57">
                  <c:v>0.36796712220644318</c:v>
                </c:pt>
                <c:pt idx="58">
                  <c:v>0.36665047646733506</c:v>
                </c:pt>
                <c:pt idx="59">
                  <c:v>0.36630078074185435</c:v>
                </c:pt>
                <c:pt idx="60">
                  <c:v>0.36662752494723511</c:v>
                </c:pt>
                <c:pt idx="61">
                  <c:v>0.36646304516702666</c:v>
                </c:pt>
                <c:pt idx="62">
                  <c:v>0.36731986839759379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9C-4F04-886A-F8123F42DD6F}"/>
            </c:ext>
          </c:extLst>
        </c:ser>
        <c:ser>
          <c:idx val="2"/>
          <c:order val="2"/>
          <c:tx>
            <c:v>beta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'gamma, beta'!$A$3:$A$64</c:f>
              <c:numCache>
                <c:formatCode>General</c:formatCod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xVal>
          <c:yVal>
            <c:numRef>
              <c:f>'gamma, beta'!$O$3:$O$64</c:f>
              <c:numCache>
                <c:formatCode>General</c:formatCode>
                <c:ptCount val="62"/>
                <c:pt idx="0">
                  <c:v>0.94120016526881323</c:v>
                </c:pt>
                <c:pt idx="1">
                  <c:v>0.96177188699468785</c:v>
                </c:pt>
                <c:pt idx="2">
                  <c:v>0.95195660849810115</c:v>
                </c:pt>
                <c:pt idx="3">
                  <c:v>0.96344330532493816</c:v>
                </c:pt>
                <c:pt idx="4">
                  <c:v>0.95751717077368548</c:v>
                </c:pt>
                <c:pt idx="5">
                  <c:v>0.96029536389460746</c:v>
                </c:pt>
                <c:pt idx="6">
                  <c:v>0.94593135962658614</c:v>
                </c:pt>
                <c:pt idx="7">
                  <c:v>0.9564688380718801</c:v>
                </c:pt>
                <c:pt idx="8">
                  <c:v>0.93865440831947644</c:v>
                </c:pt>
                <c:pt idx="9">
                  <c:v>0.93373382433983243</c:v>
                </c:pt>
                <c:pt idx="10">
                  <c:v>0.93820203832137206</c:v>
                </c:pt>
                <c:pt idx="11">
                  <c:v>0.95172011258363431</c:v>
                </c:pt>
                <c:pt idx="12">
                  <c:v>0.95173860289421952</c:v>
                </c:pt>
                <c:pt idx="13">
                  <c:v>0.91834846287987759</c:v>
                </c:pt>
                <c:pt idx="14">
                  <c:v>0.94714342971901389</c:v>
                </c:pt>
                <c:pt idx="15">
                  <c:v>0.94474876627515125</c:v>
                </c:pt>
                <c:pt idx="16">
                  <c:v>0.93911018453903794</c:v>
                </c:pt>
                <c:pt idx="17">
                  <c:v>0.94730626070145718</c:v>
                </c:pt>
                <c:pt idx="18">
                  <c:v>0.94048558838867502</c:v>
                </c:pt>
                <c:pt idx="19">
                  <c:v>0.9406174239113908</c:v>
                </c:pt>
                <c:pt idx="20">
                  <c:v>0.93344480061785484</c:v>
                </c:pt>
                <c:pt idx="21">
                  <c:v>0.93823959911538046</c:v>
                </c:pt>
                <c:pt idx="22">
                  <c:v>0.96618757238896491</c:v>
                </c:pt>
                <c:pt idx="23">
                  <c:v>0.95139314536069874</c:v>
                </c:pt>
                <c:pt idx="24">
                  <c:v>0.97085989049764809</c:v>
                </c:pt>
                <c:pt idx="25">
                  <c:v>0.95876381803500732</c:v>
                </c:pt>
                <c:pt idx="26">
                  <c:v>0.95473593338093221</c:v>
                </c:pt>
                <c:pt idx="27">
                  <c:v>0.96906471345265977</c:v>
                </c:pt>
                <c:pt idx="28">
                  <c:v>0.95787979942785884</c:v>
                </c:pt>
                <c:pt idx="29">
                  <c:v>0.95106001899025117</c:v>
                </c:pt>
                <c:pt idx="30">
                  <c:v>0.94073802946004159</c:v>
                </c:pt>
                <c:pt idx="31">
                  <c:v>0.95613451711805131</c:v>
                </c:pt>
                <c:pt idx="32">
                  <c:v>0.94403416791577266</c:v>
                </c:pt>
                <c:pt idx="33">
                  <c:v>0.94672352804135651</c:v>
                </c:pt>
                <c:pt idx="34">
                  <c:v>0.94510174349293274</c:v>
                </c:pt>
                <c:pt idx="35">
                  <c:v>0.94853502431177772</c:v>
                </c:pt>
                <c:pt idx="36">
                  <c:v>0.94943293723872302</c:v>
                </c:pt>
                <c:pt idx="37">
                  <c:v>0.95026996327195257</c:v>
                </c:pt>
                <c:pt idx="38">
                  <c:v>0.95271898590992554</c:v>
                </c:pt>
                <c:pt idx="39">
                  <c:v>0.94859645858233055</c:v>
                </c:pt>
                <c:pt idx="40">
                  <c:v>0.94532480500974914</c:v>
                </c:pt>
                <c:pt idx="41">
                  <c:v>0.94119563774342041</c:v>
                </c:pt>
                <c:pt idx="42">
                  <c:v>0.9456536260135332</c:v>
                </c:pt>
                <c:pt idx="43">
                  <c:v>0.94339435841816743</c:v>
                </c:pt>
                <c:pt idx="44">
                  <c:v>0.94202227103556313</c:v>
                </c:pt>
                <c:pt idx="45">
                  <c:v>0.94352239516934355</c:v>
                </c:pt>
                <c:pt idx="46">
                  <c:v>0.95231875418018297</c:v>
                </c:pt>
                <c:pt idx="47">
                  <c:v>0.94450917558731218</c:v>
                </c:pt>
                <c:pt idx="48">
                  <c:v>0.94442604881898762</c:v>
                </c:pt>
                <c:pt idx="49">
                  <c:v>0.94322335988732464</c:v>
                </c:pt>
                <c:pt idx="50">
                  <c:v>0.93857555019185768</c:v>
                </c:pt>
                <c:pt idx="51">
                  <c:v>0.93765075451421942</c:v>
                </c:pt>
                <c:pt idx="52">
                  <c:v>0.94130801134232422</c:v>
                </c:pt>
                <c:pt idx="53">
                  <c:v>0.94322213871525384</c:v>
                </c:pt>
                <c:pt idx="54">
                  <c:v>0.94625195751188418</c:v>
                </c:pt>
                <c:pt idx="55">
                  <c:v>0.94905028515380863</c:v>
                </c:pt>
                <c:pt idx="56">
                  <c:v>0.94509662208698486</c:v>
                </c:pt>
                <c:pt idx="57">
                  <c:v>0.94724043462399998</c:v>
                </c:pt>
                <c:pt idx="58">
                  <c:v>0.96611843866317371</c:v>
                </c:pt>
                <c:pt idx="59">
                  <c:v>0.93120571643775407</c:v>
                </c:pt>
                <c:pt idx="60">
                  <c:v>0.95674720581114436</c:v>
                </c:pt>
                <c:pt idx="61">
                  <c:v>0.98748344835587509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9C-4F04-886A-F8123F42DD6F}"/>
            </c:ext>
          </c:extLst>
        </c:ser>
        <c:ser>
          <c:idx val="3"/>
          <c:order val="3"/>
          <c:tx>
            <c:v>avg gamma</c:v>
          </c:tx>
          <c:spPr>
            <a:ln w="127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'gamma, beta'!$A$2:$A$64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'gamma, beta'!$R$2:$R$64</c:f>
              <c:numCache>
                <c:formatCode>General</c:formatCode>
                <c:ptCount val="63"/>
                <c:pt idx="0" formatCode="0.000000">
                  <c:v>0.37406514522585682</c:v>
                </c:pt>
                <c:pt idx="1">
                  <c:v>0.37406514522585682</c:v>
                </c:pt>
                <c:pt idx="2">
                  <c:v>0.37406514522585682</c:v>
                </c:pt>
                <c:pt idx="3">
                  <c:v>0.37406514522585682</c:v>
                </c:pt>
                <c:pt idx="4">
                  <c:v>0.37406514522585682</c:v>
                </c:pt>
                <c:pt idx="5">
                  <c:v>0.37406514522585682</c:v>
                </c:pt>
                <c:pt idx="6">
                  <c:v>0.37406514522585682</c:v>
                </c:pt>
                <c:pt idx="7">
                  <c:v>0.37406514522585682</c:v>
                </c:pt>
                <c:pt idx="8">
                  <c:v>0.37406514522585682</c:v>
                </c:pt>
                <c:pt idx="9">
                  <c:v>0.37406514522585682</c:v>
                </c:pt>
                <c:pt idx="10">
                  <c:v>0.37406514522585682</c:v>
                </c:pt>
                <c:pt idx="11">
                  <c:v>0.37406514522585682</c:v>
                </c:pt>
                <c:pt idx="12">
                  <c:v>0.37406514522585682</c:v>
                </c:pt>
                <c:pt idx="13">
                  <c:v>0.37406514522585682</c:v>
                </c:pt>
                <c:pt idx="14">
                  <c:v>0.37406514522585682</c:v>
                </c:pt>
                <c:pt idx="15">
                  <c:v>0.37406514522585682</c:v>
                </c:pt>
                <c:pt idx="16">
                  <c:v>0.37406514522585682</c:v>
                </c:pt>
                <c:pt idx="17">
                  <c:v>0.37406514522585682</c:v>
                </c:pt>
                <c:pt idx="18">
                  <c:v>0.37406514522585682</c:v>
                </c:pt>
                <c:pt idx="19">
                  <c:v>0.37406514522585682</c:v>
                </c:pt>
                <c:pt idx="20">
                  <c:v>0.37406514522585682</c:v>
                </c:pt>
                <c:pt idx="21">
                  <c:v>0.37406514522585682</c:v>
                </c:pt>
                <c:pt idx="22">
                  <c:v>0.37406514522585682</c:v>
                </c:pt>
                <c:pt idx="23">
                  <c:v>0.37406514522585682</c:v>
                </c:pt>
                <c:pt idx="24">
                  <c:v>0.37406514522585682</c:v>
                </c:pt>
                <c:pt idx="25">
                  <c:v>0.37406514522585682</c:v>
                </c:pt>
                <c:pt idx="26">
                  <c:v>0.37406514522585682</c:v>
                </c:pt>
                <c:pt idx="27">
                  <c:v>0.37406514522585682</c:v>
                </c:pt>
                <c:pt idx="28">
                  <c:v>0.37406514522585682</c:v>
                </c:pt>
                <c:pt idx="29">
                  <c:v>0.37406514522585682</c:v>
                </c:pt>
                <c:pt idx="30">
                  <c:v>0.37406514522585682</c:v>
                </c:pt>
                <c:pt idx="31">
                  <c:v>0.37406514522585682</c:v>
                </c:pt>
                <c:pt idx="32">
                  <c:v>0.37406514522585682</c:v>
                </c:pt>
                <c:pt idx="33">
                  <c:v>0.37406514522585682</c:v>
                </c:pt>
                <c:pt idx="34">
                  <c:v>0.37406514522585682</c:v>
                </c:pt>
                <c:pt idx="35">
                  <c:v>0.37406514522585682</c:v>
                </c:pt>
                <c:pt idx="36">
                  <c:v>0.37406514522585682</c:v>
                </c:pt>
                <c:pt idx="37">
                  <c:v>0.37406514522585682</c:v>
                </c:pt>
                <c:pt idx="38">
                  <c:v>0.37406514522585682</c:v>
                </c:pt>
                <c:pt idx="39">
                  <c:v>0.37406514522585682</c:v>
                </c:pt>
                <c:pt idx="40">
                  <c:v>0.37406514522585682</c:v>
                </c:pt>
                <c:pt idx="41">
                  <c:v>0.37406514522585682</c:v>
                </c:pt>
                <c:pt idx="42">
                  <c:v>0.37406514522585682</c:v>
                </c:pt>
                <c:pt idx="43">
                  <c:v>0.37406514522585682</c:v>
                </c:pt>
                <c:pt idx="44">
                  <c:v>0.37406514522585682</c:v>
                </c:pt>
                <c:pt idx="45">
                  <c:v>0.37406514522585682</c:v>
                </c:pt>
                <c:pt idx="46">
                  <c:v>0.37406514522585682</c:v>
                </c:pt>
                <c:pt idx="47">
                  <c:v>0.37406514522585682</c:v>
                </c:pt>
                <c:pt idx="48">
                  <c:v>0.37406514522585682</c:v>
                </c:pt>
                <c:pt idx="49">
                  <c:v>0.37406514522585682</c:v>
                </c:pt>
                <c:pt idx="50">
                  <c:v>0.37406514522585682</c:v>
                </c:pt>
                <c:pt idx="51">
                  <c:v>0.37406514522585682</c:v>
                </c:pt>
                <c:pt idx="52">
                  <c:v>0.37406514522585682</c:v>
                </c:pt>
                <c:pt idx="53">
                  <c:v>0.37406514522585682</c:v>
                </c:pt>
                <c:pt idx="54">
                  <c:v>0.37406514522585682</c:v>
                </c:pt>
                <c:pt idx="55">
                  <c:v>0.37406514522585682</c:v>
                </c:pt>
                <c:pt idx="56">
                  <c:v>0.37406514522585682</c:v>
                </c:pt>
                <c:pt idx="57">
                  <c:v>0.37406514522585682</c:v>
                </c:pt>
                <c:pt idx="58">
                  <c:v>0.37406514522585682</c:v>
                </c:pt>
                <c:pt idx="59">
                  <c:v>0.37406514522585682</c:v>
                </c:pt>
                <c:pt idx="60">
                  <c:v>0.37406514522585682</c:v>
                </c:pt>
                <c:pt idx="61">
                  <c:v>0.37406514522585682</c:v>
                </c:pt>
                <c:pt idx="62">
                  <c:v>0.37406514522585682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9C-4F04-886A-F8123F42DD6F}"/>
            </c:ext>
          </c:extLst>
        </c:ser>
        <c:ser>
          <c:idx val="4"/>
          <c:order val="4"/>
          <c:tx>
            <c:v>avg beta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'gamma, beta'!$A$3:$A$64</c:f>
              <c:numCache>
                <c:formatCode>General</c:formatCod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xVal>
          <c:yVal>
            <c:numRef>
              <c:f>'gamma, beta'!$S$3:$S$64</c:f>
              <c:numCache>
                <c:formatCode>General</c:formatCode>
                <c:ptCount val="62"/>
                <c:pt idx="0" formatCode="0.000000">
                  <c:v>0.94774370483364834</c:v>
                </c:pt>
                <c:pt idx="1">
                  <c:v>0.94774370483364834</c:v>
                </c:pt>
                <c:pt idx="2">
                  <c:v>0.94774370483364834</c:v>
                </c:pt>
                <c:pt idx="3">
                  <c:v>0.94774370483364834</c:v>
                </c:pt>
                <c:pt idx="4">
                  <c:v>0.94774370483364834</c:v>
                </c:pt>
                <c:pt idx="5">
                  <c:v>0.94774370483364834</c:v>
                </c:pt>
                <c:pt idx="6">
                  <c:v>0.94774370483364834</c:v>
                </c:pt>
                <c:pt idx="7">
                  <c:v>0.94774370483364834</c:v>
                </c:pt>
                <c:pt idx="8">
                  <c:v>0.94774370483364834</c:v>
                </c:pt>
                <c:pt idx="9">
                  <c:v>0.94774370483364834</c:v>
                </c:pt>
                <c:pt idx="10">
                  <c:v>0.94774370483364834</c:v>
                </c:pt>
                <c:pt idx="11">
                  <c:v>0.94774370483364834</c:v>
                </c:pt>
                <c:pt idx="12">
                  <c:v>0.94774370483364834</c:v>
                </c:pt>
                <c:pt idx="13">
                  <c:v>0.94774370483364834</c:v>
                </c:pt>
                <c:pt idx="14">
                  <c:v>0.94774370483364834</c:v>
                </c:pt>
                <c:pt idx="15">
                  <c:v>0.94774370483364834</c:v>
                </c:pt>
                <c:pt idx="16">
                  <c:v>0.94774370483364834</c:v>
                </c:pt>
                <c:pt idx="17">
                  <c:v>0.94774370483364834</c:v>
                </c:pt>
                <c:pt idx="18">
                  <c:v>0.94774370483364834</c:v>
                </c:pt>
                <c:pt idx="19">
                  <c:v>0.94774370483364834</c:v>
                </c:pt>
                <c:pt idx="20">
                  <c:v>0.94774370483364834</c:v>
                </c:pt>
                <c:pt idx="21">
                  <c:v>0.94774370483364834</c:v>
                </c:pt>
                <c:pt idx="22">
                  <c:v>0.94774370483364834</c:v>
                </c:pt>
                <c:pt idx="23">
                  <c:v>0.94774370483364834</c:v>
                </c:pt>
                <c:pt idx="24">
                  <c:v>0.94774370483364834</c:v>
                </c:pt>
                <c:pt idx="25">
                  <c:v>0.94774370483364834</c:v>
                </c:pt>
                <c:pt idx="26">
                  <c:v>0.94774370483364834</c:v>
                </c:pt>
                <c:pt idx="27">
                  <c:v>0.94774370483364834</c:v>
                </c:pt>
                <c:pt idx="28">
                  <c:v>0.94774370483364834</c:v>
                </c:pt>
                <c:pt idx="29">
                  <c:v>0.94774370483364834</c:v>
                </c:pt>
                <c:pt idx="30">
                  <c:v>0.94774370483364834</c:v>
                </c:pt>
                <c:pt idx="31">
                  <c:v>0.94774370483364834</c:v>
                </c:pt>
                <c:pt idx="32">
                  <c:v>0.94774370483364834</c:v>
                </c:pt>
                <c:pt idx="33">
                  <c:v>0.94774370483364834</c:v>
                </c:pt>
                <c:pt idx="34">
                  <c:v>0.94774370483364834</c:v>
                </c:pt>
                <c:pt idx="35">
                  <c:v>0.94774370483364834</c:v>
                </c:pt>
                <c:pt idx="36">
                  <c:v>0.94774370483364834</c:v>
                </c:pt>
                <c:pt idx="37">
                  <c:v>0.94774370483364834</c:v>
                </c:pt>
                <c:pt idx="38">
                  <c:v>0.94774370483364834</c:v>
                </c:pt>
                <c:pt idx="39">
                  <c:v>0.94774370483364834</c:v>
                </c:pt>
                <c:pt idx="40">
                  <c:v>0.94774370483364834</c:v>
                </c:pt>
                <c:pt idx="41">
                  <c:v>0.94774370483364834</c:v>
                </c:pt>
                <c:pt idx="42">
                  <c:v>0.94774370483364834</c:v>
                </c:pt>
                <c:pt idx="43">
                  <c:v>0.94774370483364834</c:v>
                </c:pt>
                <c:pt idx="44">
                  <c:v>0.94774370483364834</c:v>
                </c:pt>
                <c:pt idx="45">
                  <c:v>0.94774370483364834</c:v>
                </c:pt>
                <c:pt idx="46">
                  <c:v>0.94774370483364834</c:v>
                </c:pt>
                <c:pt idx="47">
                  <c:v>0.94774370483364834</c:v>
                </c:pt>
                <c:pt idx="48">
                  <c:v>0.94774370483364834</c:v>
                </c:pt>
                <c:pt idx="49">
                  <c:v>0.94774370483364834</c:v>
                </c:pt>
                <c:pt idx="50">
                  <c:v>0.94774370483364834</c:v>
                </c:pt>
                <c:pt idx="51">
                  <c:v>0.94774370483364834</c:v>
                </c:pt>
                <c:pt idx="52">
                  <c:v>0.94774370483364834</c:v>
                </c:pt>
                <c:pt idx="53">
                  <c:v>0.94774370483364834</c:v>
                </c:pt>
                <c:pt idx="54">
                  <c:v>0.94774370483364834</c:v>
                </c:pt>
                <c:pt idx="55">
                  <c:v>0.94774370483364834</c:v>
                </c:pt>
                <c:pt idx="56">
                  <c:v>0.94774370483364834</c:v>
                </c:pt>
                <c:pt idx="57">
                  <c:v>0.94774370483364834</c:v>
                </c:pt>
                <c:pt idx="58">
                  <c:v>0.94774370483364834</c:v>
                </c:pt>
                <c:pt idx="59">
                  <c:v>0.94774370483364834</c:v>
                </c:pt>
                <c:pt idx="60">
                  <c:v>0.94774370483364834</c:v>
                </c:pt>
                <c:pt idx="61">
                  <c:v>0.94774370483364834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9C-4F04-886A-F8123F42DD6F}"/>
            </c:ext>
          </c:extLst>
        </c:ser>
        <c:ser>
          <c:idx val="5"/>
          <c:order val="5"/>
          <c:tx>
            <c:v>avg 1-alpha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'gamma, beta'!$A$2:$A$64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'gamma, beta'!$T$2:$T$634</c:f>
              <c:numCache>
                <c:formatCode>General</c:formatCode>
                <c:ptCount val="633"/>
                <c:pt idx="0">
                  <c:v>0.63491338644540685</c:v>
                </c:pt>
                <c:pt idx="1">
                  <c:v>0.63491338644540685</c:v>
                </c:pt>
                <c:pt idx="2">
                  <c:v>0.63491338644540685</c:v>
                </c:pt>
                <c:pt idx="3">
                  <c:v>0.63491338644540685</c:v>
                </c:pt>
                <c:pt idx="4">
                  <c:v>0.63491338644540685</c:v>
                </c:pt>
                <c:pt idx="5">
                  <c:v>0.63491338644540685</c:v>
                </c:pt>
                <c:pt idx="6">
                  <c:v>0.63491338644540685</c:v>
                </c:pt>
                <c:pt idx="7">
                  <c:v>0.63491338644540685</c:v>
                </c:pt>
                <c:pt idx="8">
                  <c:v>0.63491338644540685</c:v>
                </c:pt>
                <c:pt idx="9">
                  <c:v>0.63491338644540685</c:v>
                </c:pt>
                <c:pt idx="10">
                  <c:v>0.63491338644540685</c:v>
                </c:pt>
                <c:pt idx="11">
                  <c:v>0.63491338644540685</c:v>
                </c:pt>
                <c:pt idx="12">
                  <c:v>0.63491338644540685</c:v>
                </c:pt>
                <c:pt idx="13">
                  <c:v>0.63491338644540685</c:v>
                </c:pt>
                <c:pt idx="14">
                  <c:v>0.63491338644540685</c:v>
                </c:pt>
                <c:pt idx="15">
                  <c:v>0.63491338644540685</c:v>
                </c:pt>
                <c:pt idx="16">
                  <c:v>0.63491338644540685</c:v>
                </c:pt>
                <c:pt idx="17">
                  <c:v>0.63491338644540685</c:v>
                </c:pt>
                <c:pt idx="18">
                  <c:v>0.63491338644540685</c:v>
                </c:pt>
                <c:pt idx="19">
                  <c:v>0.63491338644540685</c:v>
                </c:pt>
                <c:pt idx="20">
                  <c:v>0.63491338644540685</c:v>
                </c:pt>
                <c:pt idx="21">
                  <c:v>0.63491338644540685</c:v>
                </c:pt>
                <c:pt idx="22">
                  <c:v>0.63491338644540685</c:v>
                </c:pt>
                <c:pt idx="23">
                  <c:v>0.63491338644540685</c:v>
                </c:pt>
                <c:pt idx="24">
                  <c:v>0.63491338644540685</c:v>
                </c:pt>
                <c:pt idx="25">
                  <c:v>0.63491338644540685</c:v>
                </c:pt>
                <c:pt idx="26">
                  <c:v>0.63491338644540685</c:v>
                </c:pt>
                <c:pt idx="27">
                  <c:v>0.63491338644540685</c:v>
                </c:pt>
                <c:pt idx="28">
                  <c:v>0.63491338644540685</c:v>
                </c:pt>
                <c:pt idx="29">
                  <c:v>0.63491338644540685</c:v>
                </c:pt>
                <c:pt idx="30">
                  <c:v>0.63491338644540685</c:v>
                </c:pt>
                <c:pt idx="31">
                  <c:v>0.63491338644540685</c:v>
                </c:pt>
                <c:pt idx="32">
                  <c:v>0.63491338644540685</c:v>
                </c:pt>
                <c:pt idx="33">
                  <c:v>0.63491338644540685</c:v>
                </c:pt>
                <c:pt idx="34">
                  <c:v>0.63491338644540685</c:v>
                </c:pt>
                <c:pt idx="35">
                  <c:v>0.63491338644540685</c:v>
                </c:pt>
                <c:pt idx="36">
                  <c:v>0.63491338644540685</c:v>
                </c:pt>
                <c:pt idx="37">
                  <c:v>0.63491338644540685</c:v>
                </c:pt>
                <c:pt idx="38">
                  <c:v>0.63491338644540685</c:v>
                </c:pt>
                <c:pt idx="39">
                  <c:v>0.63491338644540685</c:v>
                </c:pt>
                <c:pt idx="40">
                  <c:v>0.63491338644540685</c:v>
                </c:pt>
                <c:pt idx="41">
                  <c:v>0.63491338644540685</c:v>
                </c:pt>
                <c:pt idx="42">
                  <c:v>0.63491338644540685</c:v>
                </c:pt>
                <c:pt idx="43">
                  <c:v>0.63491338644540685</c:v>
                </c:pt>
                <c:pt idx="44">
                  <c:v>0.63491338644540685</c:v>
                </c:pt>
                <c:pt idx="45">
                  <c:v>0.63491338644540685</c:v>
                </c:pt>
                <c:pt idx="46">
                  <c:v>0.63491338644540685</c:v>
                </c:pt>
                <c:pt idx="47">
                  <c:v>0.63491338644540685</c:v>
                </c:pt>
                <c:pt idx="48">
                  <c:v>0.63491338644540685</c:v>
                </c:pt>
                <c:pt idx="49">
                  <c:v>0.63491338644540685</c:v>
                </c:pt>
                <c:pt idx="50">
                  <c:v>0.63491338644540685</c:v>
                </c:pt>
                <c:pt idx="51">
                  <c:v>0.63491338644540685</c:v>
                </c:pt>
                <c:pt idx="52">
                  <c:v>0.63491338644540685</c:v>
                </c:pt>
                <c:pt idx="53">
                  <c:v>0.63491338644540685</c:v>
                </c:pt>
                <c:pt idx="54">
                  <c:v>0.63491338644540685</c:v>
                </c:pt>
                <c:pt idx="55">
                  <c:v>0.63491338644540685</c:v>
                </c:pt>
                <c:pt idx="56">
                  <c:v>0.63491338644540685</c:v>
                </c:pt>
                <c:pt idx="57">
                  <c:v>0.63491338644540685</c:v>
                </c:pt>
                <c:pt idx="58">
                  <c:v>0.63491338644540685</c:v>
                </c:pt>
                <c:pt idx="59">
                  <c:v>0.63491338644540685</c:v>
                </c:pt>
                <c:pt idx="60">
                  <c:v>0.63491338644540685</c:v>
                </c:pt>
                <c:pt idx="61">
                  <c:v>0.63491338644540685</c:v>
                </c:pt>
                <c:pt idx="62">
                  <c:v>0.63491338644540685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9C-4F04-886A-F8123F42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83104"/>
        <c:axId val="143584640"/>
      </c:scatterChart>
      <c:valAx>
        <c:axId val="143583104"/>
        <c:scaling>
          <c:orientation val="minMax"/>
          <c:max val="2022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4640"/>
        <c:crosses val="autoZero"/>
        <c:crossBetween val="midCat"/>
        <c:majorUnit val="10"/>
      </c:valAx>
      <c:valAx>
        <c:axId val="143584640"/>
        <c:scaling>
          <c:orientation val="minMax"/>
          <c:max val="1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3104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5017793594305E-2"/>
          <c:y val="3.2467532467532464E-2"/>
          <c:w val="0.89145907473309582"/>
          <c:h val="0.85876623376623362"/>
        </c:manualLayout>
      </c:layout>
      <c:scatterChart>
        <c:scatterStyle val="lineMarker"/>
        <c:varyColors val="0"/>
        <c:ser>
          <c:idx val="0"/>
          <c:order val="0"/>
          <c:tx>
            <c:v>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alpha!$A$2:$A$95</c:f>
              <c:numCache>
                <c:formatCode>General</c:formatCode>
                <c:ptCount val="94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  <c:pt idx="91">
                  <c:v>2020</c:v>
                </c:pt>
                <c:pt idx="92">
                  <c:v>2021</c:v>
                </c:pt>
                <c:pt idx="93">
                  <c:v>2022</c:v>
                </c:pt>
              </c:numCache>
            </c:numRef>
          </c:xVal>
          <c:yVal>
            <c:numRef>
              <c:f>alpha!$I$2:$I$95</c:f>
              <c:numCache>
                <c:formatCode>General</c:formatCode>
                <c:ptCount val="94"/>
                <c:pt idx="0">
                  <c:v>0.4201728976702771</c:v>
                </c:pt>
                <c:pt idx="1">
                  <c:v>0.39619093909083924</c:v>
                </c:pt>
                <c:pt idx="2">
                  <c:v>0.38665728833774227</c:v>
                </c:pt>
                <c:pt idx="3">
                  <c:v>0.36612662114662031</c:v>
                </c:pt>
                <c:pt idx="4">
                  <c:v>0.35556852067937261</c:v>
                </c:pt>
                <c:pt idx="5">
                  <c:v>0.36239124023005453</c:v>
                </c:pt>
                <c:pt idx="6">
                  <c:v>0.37746813709304627</c:v>
                </c:pt>
                <c:pt idx="7">
                  <c:v>0.37596486175115207</c:v>
                </c:pt>
                <c:pt idx="8">
                  <c:v>0.36950456323337677</c:v>
                </c:pt>
                <c:pt idx="9">
                  <c:v>0.3650215071783699</c:v>
                </c:pt>
                <c:pt idx="10">
                  <c:v>0.36534318653627706</c:v>
                </c:pt>
                <c:pt idx="11">
                  <c:v>0.37471286143936344</c:v>
                </c:pt>
                <c:pt idx="12">
                  <c:v>0.37825891097471709</c:v>
                </c:pt>
                <c:pt idx="13">
                  <c:v>0.37039154452487977</c:v>
                </c:pt>
                <c:pt idx="14">
                  <c:v>0.34988643045739121</c:v>
                </c:pt>
                <c:pt idx="15">
                  <c:v>0.35344379534729009</c:v>
                </c:pt>
                <c:pt idx="16">
                  <c:v>0.34674543368375355</c:v>
                </c:pt>
                <c:pt idx="17">
                  <c:v>0.34516687321054651</c:v>
                </c:pt>
                <c:pt idx="18">
                  <c:v>0.36763905726476964</c:v>
                </c:pt>
                <c:pt idx="19">
                  <c:v>0.37640221242762084</c:v>
                </c:pt>
                <c:pt idx="20">
                  <c:v>0.37035566742718051</c:v>
                </c:pt>
                <c:pt idx="21">
                  <c:v>0.3696144853764135</c:v>
                </c:pt>
                <c:pt idx="22">
                  <c:v>0.36908211903880195</c:v>
                </c:pt>
                <c:pt idx="23">
                  <c:v>0.35463910908565754</c:v>
                </c:pt>
                <c:pt idx="24">
                  <c:v>0.34791631322556416</c:v>
                </c:pt>
                <c:pt idx="25">
                  <c:v>0.35332203891440683</c:v>
                </c:pt>
                <c:pt idx="26">
                  <c:v>0.35990194663142827</c:v>
                </c:pt>
                <c:pt idx="27">
                  <c:v>0.3431194546264259</c:v>
                </c:pt>
                <c:pt idx="28">
                  <c:v>0.34343689441770331</c:v>
                </c:pt>
                <c:pt idx="29">
                  <c:v>0.34741872013491981</c:v>
                </c:pt>
                <c:pt idx="30">
                  <c:v>0.35052591156869106</c:v>
                </c:pt>
                <c:pt idx="31">
                  <c:v>0.34346126355426931</c:v>
                </c:pt>
                <c:pt idx="32">
                  <c:v>0.34654740879361901</c:v>
                </c:pt>
                <c:pt idx="33">
                  <c:v>0.35072412782175322</c:v>
                </c:pt>
                <c:pt idx="34">
                  <c:v>0.35208017454975793</c:v>
                </c:pt>
                <c:pt idx="35">
                  <c:v>0.35234901063010649</c:v>
                </c:pt>
                <c:pt idx="36">
                  <c:v>0.35904084184830987</c:v>
                </c:pt>
                <c:pt idx="37">
                  <c:v>0.35689459203334839</c:v>
                </c:pt>
                <c:pt idx="38">
                  <c:v>0.34653226309607443</c:v>
                </c:pt>
                <c:pt idx="39">
                  <c:v>0.34101107273138132</c:v>
                </c:pt>
                <c:pt idx="40">
                  <c:v>0.33074620576252323</c:v>
                </c:pt>
                <c:pt idx="41">
                  <c:v>0.3229787557563647</c:v>
                </c:pt>
                <c:pt idx="42">
                  <c:v>0.33313912326690076</c:v>
                </c:pt>
                <c:pt idx="43">
                  <c:v>0.33444814836049386</c:v>
                </c:pt>
                <c:pt idx="44">
                  <c:v>0.33813595901846283</c:v>
                </c:pt>
                <c:pt idx="45">
                  <c:v>0.33295887889091347</c:v>
                </c:pt>
                <c:pt idx="46">
                  <c:v>0.34908302776754641</c:v>
                </c:pt>
                <c:pt idx="47">
                  <c:v>0.35124231866479372</c:v>
                </c:pt>
                <c:pt idx="48">
                  <c:v>0.35181710269903621</c:v>
                </c:pt>
                <c:pt idx="49">
                  <c:v>0.35493708166915439</c:v>
                </c:pt>
                <c:pt idx="50">
                  <c:v>0.35679160171727631</c:v>
                </c:pt>
                <c:pt idx="51">
                  <c:v>0.35241579593425343</c:v>
                </c:pt>
                <c:pt idx="52">
                  <c:v>0.36562743084285265</c:v>
                </c:pt>
                <c:pt idx="53">
                  <c:v>0.36123466046769659</c:v>
                </c:pt>
                <c:pt idx="54">
                  <c:v>0.37583015043738655</c:v>
                </c:pt>
                <c:pt idx="55">
                  <c:v>0.38166761821685635</c:v>
                </c:pt>
                <c:pt idx="56">
                  <c:v>0.3820195459301402</c:v>
                </c:pt>
                <c:pt idx="57">
                  <c:v>0.37743759468616245</c:v>
                </c:pt>
                <c:pt idx="58">
                  <c:v>0.36833348144274192</c:v>
                </c:pt>
                <c:pt idx="59">
                  <c:v>0.36205518679768689</c:v>
                </c:pt>
                <c:pt idx="60">
                  <c:v>0.37081122960112178</c:v>
                </c:pt>
                <c:pt idx="61">
                  <c:v>0.36511744110838884</c:v>
                </c:pt>
                <c:pt idx="62">
                  <c:v>0.36284536926175714</c:v>
                </c:pt>
                <c:pt idx="63">
                  <c:v>0.3583952842067557</c:v>
                </c:pt>
                <c:pt idx="64">
                  <c:v>0.36492707281405601</c:v>
                </c:pt>
                <c:pt idx="65">
                  <c:v>0.37037338557862676</c:v>
                </c:pt>
                <c:pt idx="66">
                  <c:v>0.3703288620320162</c:v>
                </c:pt>
                <c:pt idx="67">
                  <c:v>0.37233874599393546</c:v>
                </c:pt>
                <c:pt idx="68">
                  <c:v>0.36995293932528706</c:v>
                </c:pt>
                <c:pt idx="69">
                  <c:v>0.35647400497294623</c:v>
                </c:pt>
                <c:pt idx="70">
                  <c:v>0.35491326995119488</c:v>
                </c:pt>
                <c:pt idx="71">
                  <c:v>0.34406319092781379</c:v>
                </c:pt>
                <c:pt idx="72">
                  <c:v>0.34256526960946287</c:v>
                </c:pt>
                <c:pt idx="73">
                  <c:v>0.35068081983079913</c:v>
                </c:pt>
                <c:pt idx="74">
                  <c:v>0.360301540778171</c:v>
                </c:pt>
                <c:pt idx="75">
                  <c:v>0.36492462867234088</c:v>
                </c:pt>
                <c:pt idx="76">
                  <c:v>0.37396778454753332</c:v>
                </c:pt>
                <c:pt idx="77">
                  <c:v>0.37258303988296659</c:v>
                </c:pt>
                <c:pt idx="78">
                  <c:v>0.37525652745406768</c:v>
                </c:pt>
                <c:pt idx="79">
                  <c:v>0.37962635713996418</c:v>
                </c:pt>
                <c:pt idx="80">
                  <c:v>0.39072371072301659</c:v>
                </c:pt>
                <c:pt idx="81">
                  <c:v>0.39552933719922323</c:v>
                </c:pt>
                <c:pt idx="82">
                  <c:v>0.39416931672060063</c:v>
                </c:pt>
                <c:pt idx="83">
                  <c:v>0.39024636220180131</c:v>
                </c:pt>
                <c:pt idx="84">
                  <c:v>0.39619916742144279</c:v>
                </c:pt>
                <c:pt idx="85">
                  <c:v>0.39368105325392588</c:v>
                </c:pt>
                <c:pt idx="86">
                  <c:v>0.39180923637514653</c:v>
                </c:pt>
                <c:pt idx="87">
                  <c:v>0.39300812133664176</c:v>
                </c:pt>
                <c:pt idx="88">
                  <c:v>0.39202529420458176</c:v>
                </c:pt>
                <c:pt idx="89">
                  <c:v>0.39399930448263587</c:v>
                </c:pt>
                <c:pt idx="90">
                  <c:v>0.39328830270983473</c:v>
                </c:pt>
                <c:pt idx="91">
                  <c:v>0.39837249458987378</c:v>
                </c:pt>
                <c:pt idx="92">
                  <c:v>0.40562662955673034</c:v>
                </c:pt>
                <c:pt idx="93">
                  <c:v>0.40866833596624963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6-4C84-A346-676336BF3725}"/>
            </c:ext>
          </c:extLst>
        </c:ser>
        <c:ser>
          <c:idx val="5"/>
          <c:order val="1"/>
          <c:tx>
            <c:v>avg 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alpha!$A$2:$A$95</c:f>
              <c:numCache>
                <c:formatCode>General</c:formatCode>
                <c:ptCount val="94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  <c:pt idx="91">
                  <c:v>2020</c:v>
                </c:pt>
                <c:pt idx="92">
                  <c:v>2021</c:v>
                </c:pt>
                <c:pt idx="93">
                  <c:v>2022</c:v>
                </c:pt>
              </c:numCache>
            </c:numRef>
          </c:xVal>
          <c:yVal>
            <c:numRef>
              <c:f>alpha!$J$2:$J$95</c:f>
              <c:numCache>
                <c:formatCode>General</c:formatCode>
                <c:ptCount val="94"/>
                <c:pt idx="0">
                  <c:v>0.36508661355459315</c:v>
                </c:pt>
                <c:pt idx="1">
                  <c:v>0.36508661355459315</c:v>
                </c:pt>
                <c:pt idx="2">
                  <c:v>0.36508661355459315</c:v>
                </c:pt>
                <c:pt idx="3">
                  <c:v>0.36508661355459315</c:v>
                </c:pt>
                <c:pt idx="4">
                  <c:v>0.36508661355459315</c:v>
                </c:pt>
                <c:pt idx="5">
                  <c:v>0.36508661355459315</c:v>
                </c:pt>
                <c:pt idx="6">
                  <c:v>0.36508661355459315</c:v>
                </c:pt>
                <c:pt idx="7">
                  <c:v>0.36508661355459315</c:v>
                </c:pt>
                <c:pt idx="8">
                  <c:v>0.36508661355459315</c:v>
                </c:pt>
                <c:pt idx="9">
                  <c:v>0.36508661355459315</c:v>
                </c:pt>
                <c:pt idx="10">
                  <c:v>0.36508661355459315</c:v>
                </c:pt>
                <c:pt idx="11">
                  <c:v>0.36508661355459315</c:v>
                </c:pt>
                <c:pt idx="12">
                  <c:v>0.36508661355459315</c:v>
                </c:pt>
                <c:pt idx="13">
                  <c:v>0.36508661355459315</c:v>
                </c:pt>
                <c:pt idx="14">
                  <c:v>0.36508661355459315</c:v>
                </c:pt>
                <c:pt idx="15">
                  <c:v>0.36508661355459315</c:v>
                </c:pt>
                <c:pt idx="16">
                  <c:v>0.36508661355459315</c:v>
                </c:pt>
                <c:pt idx="17">
                  <c:v>0.36508661355459315</c:v>
                </c:pt>
                <c:pt idx="18">
                  <c:v>0.36508661355459315</c:v>
                </c:pt>
                <c:pt idx="19">
                  <c:v>0.36508661355459315</c:v>
                </c:pt>
                <c:pt idx="20">
                  <c:v>0.36508661355459315</c:v>
                </c:pt>
                <c:pt idx="21">
                  <c:v>0.36508661355459315</c:v>
                </c:pt>
                <c:pt idx="22">
                  <c:v>0.36508661355459315</c:v>
                </c:pt>
                <c:pt idx="23">
                  <c:v>0.36508661355459315</c:v>
                </c:pt>
                <c:pt idx="24">
                  <c:v>0.36508661355459315</c:v>
                </c:pt>
                <c:pt idx="25">
                  <c:v>0.36508661355459315</c:v>
                </c:pt>
                <c:pt idx="26">
                  <c:v>0.36508661355459315</c:v>
                </c:pt>
                <c:pt idx="27">
                  <c:v>0.36508661355459315</c:v>
                </c:pt>
                <c:pt idx="28">
                  <c:v>0.36508661355459315</c:v>
                </c:pt>
                <c:pt idx="29">
                  <c:v>0.36508661355459315</c:v>
                </c:pt>
                <c:pt idx="30">
                  <c:v>0.36508661355459315</c:v>
                </c:pt>
                <c:pt idx="31">
                  <c:v>0.36508661355459315</c:v>
                </c:pt>
                <c:pt idx="32">
                  <c:v>0.36508661355459315</c:v>
                </c:pt>
                <c:pt idx="33">
                  <c:v>0.36508661355459315</c:v>
                </c:pt>
                <c:pt idx="34">
                  <c:v>0.36508661355459315</c:v>
                </c:pt>
                <c:pt idx="35">
                  <c:v>0.36508661355459315</c:v>
                </c:pt>
                <c:pt idx="36">
                  <c:v>0.36508661355459315</c:v>
                </c:pt>
                <c:pt idx="37">
                  <c:v>0.36508661355459315</c:v>
                </c:pt>
                <c:pt idx="38">
                  <c:v>0.36508661355459315</c:v>
                </c:pt>
                <c:pt idx="39">
                  <c:v>0.36508661355459315</c:v>
                </c:pt>
                <c:pt idx="40">
                  <c:v>0.36508661355459315</c:v>
                </c:pt>
                <c:pt idx="41">
                  <c:v>0.36508661355459315</c:v>
                </c:pt>
                <c:pt idx="42">
                  <c:v>0.36508661355459315</c:v>
                </c:pt>
                <c:pt idx="43">
                  <c:v>0.36508661355459315</c:v>
                </c:pt>
                <c:pt idx="44">
                  <c:v>0.36508661355459315</c:v>
                </c:pt>
                <c:pt idx="45">
                  <c:v>0.36508661355459315</c:v>
                </c:pt>
                <c:pt idx="46">
                  <c:v>0.36508661355459315</c:v>
                </c:pt>
                <c:pt idx="47">
                  <c:v>0.36508661355459315</c:v>
                </c:pt>
                <c:pt idx="48">
                  <c:v>0.36508661355459315</c:v>
                </c:pt>
                <c:pt idx="49">
                  <c:v>0.36508661355459315</c:v>
                </c:pt>
                <c:pt idx="50">
                  <c:v>0.36508661355459315</c:v>
                </c:pt>
                <c:pt idx="51">
                  <c:v>0.36508661355459315</c:v>
                </c:pt>
                <c:pt idx="52">
                  <c:v>0.36508661355459315</c:v>
                </c:pt>
                <c:pt idx="53">
                  <c:v>0.36508661355459315</c:v>
                </c:pt>
                <c:pt idx="54">
                  <c:v>0.36508661355459315</c:v>
                </c:pt>
                <c:pt idx="55">
                  <c:v>0.36508661355459315</c:v>
                </c:pt>
                <c:pt idx="56">
                  <c:v>0.36508661355459315</c:v>
                </c:pt>
                <c:pt idx="57">
                  <c:v>0.36508661355459315</c:v>
                </c:pt>
                <c:pt idx="58">
                  <c:v>0.36508661355459315</c:v>
                </c:pt>
                <c:pt idx="59">
                  <c:v>0.36508661355459315</c:v>
                </c:pt>
                <c:pt idx="60">
                  <c:v>0.36508661355459315</c:v>
                </c:pt>
                <c:pt idx="61">
                  <c:v>0.36508661355459315</c:v>
                </c:pt>
                <c:pt idx="62">
                  <c:v>0.36508661355459315</c:v>
                </c:pt>
                <c:pt idx="63">
                  <c:v>0.36508661355459315</c:v>
                </c:pt>
                <c:pt idx="64">
                  <c:v>0.36508661355459315</c:v>
                </c:pt>
                <c:pt idx="65">
                  <c:v>0.36508661355459315</c:v>
                </c:pt>
                <c:pt idx="66">
                  <c:v>0.36508661355459315</c:v>
                </c:pt>
                <c:pt idx="67">
                  <c:v>0.36508661355459315</c:v>
                </c:pt>
                <c:pt idx="68">
                  <c:v>0.36508661355459315</c:v>
                </c:pt>
                <c:pt idx="69">
                  <c:v>0.36508661355459315</c:v>
                </c:pt>
                <c:pt idx="70">
                  <c:v>0.36508661355459315</c:v>
                </c:pt>
                <c:pt idx="71">
                  <c:v>0.36508661355459315</c:v>
                </c:pt>
                <c:pt idx="72">
                  <c:v>0.36508661355459315</c:v>
                </c:pt>
                <c:pt idx="73">
                  <c:v>0.36508661355459315</c:v>
                </c:pt>
                <c:pt idx="74">
                  <c:v>0.36508661355459315</c:v>
                </c:pt>
                <c:pt idx="75">
                  <c:v>0.36508661355459315</c:v>
                </c:pt>
                <c:pt idx="76">
                  <c:v>0.36508661355459315</c:v>
                </c:pt>
                <c:pt idx="77">
                  <c:v>0.36508661355459315</c:v>
                </c:pt>
                <c:pt idx="78">
                  <c:v>0.36508661355459315</c:v>
                </c:pt>
                <c:pt idx="79">
                  <c:v>0.36508661355459315</c:v>
                </c:pt>
                <c:pt idx="80">
                  <c:v>0.36508661355459315</c:v>
                </c:pt>
                <c:pt idx="81">
                  <c:v>0.36508661355459315</c:v>
                </c:pt>
                <c:pt idx="82">
                  <c:v>0.36508661355459315</c:v>
                </c:pt>
                <c:pt idx="83">
                  <c:v>0.36508661355459315</c:v>
                </c:pt>
                <c:pt idx="84">
                  <c:v>0.36508661355459315</c:v>
                </c:pt>
                <c:pt idx="85">
                  <c:v>0.36508661355459315</c:v>
                </c:pt>
                <c:pt idx="86">
                  <c:v>0.36508661355459315</c:v>
                </c:pt>
                <c:pt idx="87">
                  <c:v>0.36508661355459315</c:v>
                </c:pt>
                <c:pt idx="88">
                  <c:v>0.36508661355459315</c:v>
                </c:pt>
                <c:pt idx="89">
                  <c:v>0.36508661355459315</c:v>
                </c:pt>
                <c:pt idx="90">
                  <c:v>0.36508661355459315</c:v>
                </c:pt>
                <c:pt idx="91">
                  <c:v>0.36508661355459315</c:v>
                </c:pt>
                <c:pt idx="92">
                  <c:v>0.36508661355459315</c:v>
                </c:pt>
                <c:pt idx="93">
                  <c:v>0.36508661355459315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36-4C84-A346-676336BF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50496"/>
        <c:axId val="143452032"/>
      </c:scatterChart>
      <c:valAx>
        <c:axId val="143450496"/>
        <c:scaling>
          <c:orientation val="minMax"/>
          <c:max val="2022"/>
          <c:min val="1929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2032"/>
        <c:crosses val="autoZero"/>
        <c:crossBetween val="midCat"/>
        <c:majorUnit val="10"/>
      </c:valAx>
      <c:valAx>
        <c:axId val="143452032"/>
        <c:scaling>
          <c:orientation val="minMax"/>
          <c:max val="0.45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0496"/>
        <c:crosses val="autoZero"/>
        <c:crossBetween val="midCat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3804932587"/>
          <c:y val="0.10779549017483611"/>
          <c:w val="0.84875444839857639"/>
          <c:h val="0.7984040815296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'growth accounting'!$I$3:$I$65</c:f>
              <c:numCache>
                <c:formatCode>General</c:formatCode>
                <c:ptCount val="63"/>
                <c:pt idx="0">
                  <c:v>100</c:v>
                </c:pt>
                <c:pt idx="1">
                  <c:v>101.17767354828248</c:v>
                </c:pt>
                <c:pt idx="2">
                  <c:v>105.56390267925882</c:v>
                </c:pt>
                <c:pt idx="3">
                  <c:v>108.41513536721077</c:v>
                </c:pt>
                <c:pt idx="4">
                  <c:v>113.14468401916508</c:v>
                </c:pt>
                <c:pt idx="5">
                  <c:v>119.14927358038243</c:v>
                </c:pt>
                <c:pt idx="6">
                  <c:v>124.91861964446717</c:v>
                </c:pt>
                <c:pt idx="7">
                  <c:v>125.99054124703871</c:v>
                </c:pt>
                <c:pt idx="8">
                  <c:v>130.05940112329282</c:v>
                </c:pt>
                <c:pt idx="9">
                  <c:v>131.80066967918867</c:v>
                </c:pt>
                <c:pt idx="10">
                  <c:v>129.59250761671714</c:v>
                </c:pt>
                <c:pt idx="11">
                  <c:v>131.20616066422016</c:v>
                </c:pt>
                <c:pt idx="12">
                  <c:v>135.50147150496886</c:v>
                </c:pt>
                <c:pt idx="13">
                  <c:v>140.58108970504895</c:v>
                </c:pt>
                <c:pt idx="14">
                  <c:v>137.43403925548239</c:v>
                </c:pt>
                <c:pt idx="15">
                  <c:v>134.76444813704558</c:v>
                </c:pt>
                <c:pt idx="16">
                  <c:v>139.67859745809997</c:v>
                </c:pt>
                <c:pt idx="17">
                  <c:v>143.78684637792213</c:v>
                </c:pt>
                <c:pt idx="18">
                  <c:v>149.30823528505746</c:v>
                </c:pt>
                <c:pt idx="19">
                  <c:v>151.59053718995088</c:v>
                </c:pt>
                <c:pt idx="20">
                  <c:v>149.19358574277911</c:v>
                </c:pt>
                <c:pt idx="21">
                  <c:v>151.16076265870123</c:v>
                </c:pt>
                <c:pt idx="22">
                  <c:v>146.8550108304791</c:v>
                </c:pt>
                <c:pt idx="23">
                  <c:v>151.96468708500021</c:v>
                </c:pt>
                <c:pt idx="24">
                  <c:v>161.41181798307591</c:v>
                </c:pt>
                <c:pt idx="25">
                  <c:v>166.58310987278836</c:v>
                </c:pt>
                <c:pt idx="26">
                  <c:v>170.64038699842644</c:v>
                </c:pt>
                <c:pt idx="27">
                  <c:v>175.02740493207099</c:v>
                </c:pt>
                <c:pt idx="28">
                  <c:v>181.21100595200932</c:v>
                </c:pt>
                <c:pt idx="29">
                  <c:v>186.68355896068184</c:v>
                </c:pt>
                <c:pt idx="30">
                  <c:v>188.41842434407016</c:v>
                </c:pt>
                <c:pt idx="31">
                  <c:v>186.19345885908314</c:v>
                </c:pt>
                <c:pt idx="32">
                  <c:v>190.61173754665506</c:v>
                </c:pt>
                <c:pt idx="33">
                  <c:v>193.57678628534742</c:v>
                </c:pt>
                <c:pt idx="34">
                  <c:v>199.1001391671532</c:v>
                </c:pt>
                <c:pt idx="35">
                  <c:v>202.02872109406934</c:v>
                </c:pt>
                <c:pt idx="36">
                  <c:v>206.98805577757611</c:v>
                </c:pt>
                <c:pt idx="37">
                  <c:v>213.2544237791254</c:v>
                </c:pt>
                <c:pt idx="38">
                  <c:v>219.86103566827541</c:v>
                </c:pt>
                <c:pt idx="39">
                  <c:v>227.31216428738733</c:v>
                </c:pt>
                <c:pt idx="40">
                  <c:v>233.33218399291295</c:v>
                </c:pt>
                <c:pt idx="41">
                  <c:v>232.67732977284049</c:v>
                </c:pt>
                <c:pt idx="42">
                  <c:v>233.90304765429249</c:v>
                </c:pt>
                <c:pt idx="43">
                  <c:v>237.82327229932213</c:v>
                </c:pt>
                <c:pt idx="44">
                  <c:v>244.14996858262285</c:v>
                </c:pt>
                <c:pt idx="45">
                  <c:v>249.7798170095883</c:v>
                </c:pt>
                <c:pt idx="46">
                  <c:v>253.78096593348144</c:v>
                </c:pt>
                <c:pt idx="47">
                  <c:v>256.15463039108357</c:v>
                </c:pt>
                <c:pt idx="48">
                  <c:v>254.15824660085931</c:v>
                </c:pt>
                <c:pt idx="49">
                  <c:v>245.65517496309721</c:v>
                </c:pt>
                <c:pt idx="50">
                  <c:v>250.31113866298674</c:v>
                </c:pt>
                <c:pt idx="51">
                  <c:v>252.83418593999863</c:v>
                </c:pt>
                <c:pt idx="52">
                  <c:v>257.54918290022829</c:v>
                </c:pt>
                <c:pt idx="53">
                  <c:v>261.97773142126681</c:v>
                </c:pt>
                <c:pt idx="54">
                  <c:v>267.15243412265642</c:v>
                </c:pt>
                <c:pt idx="55">
                  <c:v>273.27549921523263</c:v>
                </c:pt>
                <c:pt idx="56">
                  <c:v>277.16386123707446</c:v>
                </c:pt>
                <c:pt idx="57">
                  <c:v>283.36555757181253</c:v>
                </c:pt>
                <c:pt idx="58">
                  <c:v>291.06368175473091</c:v>
                </c:pt>
                <c:pt idx="59">
                  <c:v>298.2443321194288</c:v>
                </c:pt>
                <c:pt idx="60">
                  <c:v>291.28872737638454</c:v>
                </c:pt>
                <c:pt idx="61">
                  <c:v>306.19469827530304</c:v>
                </c:pt>
                <c:pt idx="62">
                  <c:v>312.5285575192197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95-4E5D-9931-DADA621BFE29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'growth accounting'!$J$3:$J$65</c:f>
              <c:numCache>
                <c:formatCode>General</c:formatCode>
                <c:ptCount val="63"/>
                <c:pt idx="0">
                  <c:v>100</c:v>
                </c:pt>
                <c:pt idx="1">
                  <c:v>102.31477910576481</c:v>
                </c:pt>
                <c:pt idx="2">
                  <c:v>107.51117723567754</c:v>
                </c:pt>
                <c:pt idx="3">
                  <c:v>111.21578304138519</c:v>
                </c:pt>
                <c:pt idx="4">
                  <c:v>116.47430352541154</c:v>
                </c:pt>
                <c:pt idx="5">
                  <c:v>121.62314883361765</c:v>
                </c:pt>
                <c:pt idx="6">
                  <c:v>125.79221549956978</c:v>
                </c:pt>
                <c:pt idx="7">
                  <c:v>125.9463296569516</c:v>
                </c:pt>
                <c:pt idx="8">
                  <c:v>130.11191627094391</c:v>
                </c:pt>
                <c:pt idx="9">
                  <c:v>129.86197395878594</c:v>
                </c:pt>
                <c:pt idx="10">
                  <c:v>129.34823562904336</c:v>
                </c:pt>
                <c:pt idx="11">
                  <c:v>134.3419887964931</c:v>
                </c:pt>
                <c:pt idx="12">
                  <c:v>138.95380278054833</c:v>
                </c:pt>
                <c:pt idx="13">
                  <c:v>142.53187584641933</c:v>
                </c:pt>
                <c:pt idx="14">
                  <c:v>137.57728070680633</c:v>
                </c:pt>
                <c:pt idx="15">
                  <c:v>137.95416413453006</c:v>
                </c:pt>
                <c:pt idx="16">
                  <c:v>144.07049259559338</c:v>
                </c:pt>
                <c:pt idx="17">
                  <c:v>146.90272522254614</c:v>
                </c:pt>
                <c:pt idx="18">
                  <c:v>149.50747667165103</c:v>
                </c:pt>
                <c:pt idx="19">
                  <c:v>148.65388522576328</c:v>
                </c:pt>
                <c:pt idx="20">
                  <c:v>144.82454601706647</c:v>
                </c:pt>
                <c:pt idx="21">
                  <c:v>146.71575061350833</c:v>
                </c:pt>
                <c:pt idx="22">
                  <c:v>142.52888546699077</c:v>
                </c:pt>
                <c:pt idx="23">
                  <c:v>148.45123222053311</c:v>
                </c:pt>
                <c:pt idx="24">
                  <c:v>155.90022427585077</c:v>
                </c:pt>
                <c:pt idx="25">
                  <c:v>159.75199160056636</c:v>
                </c:pt>
                <c:pt idx="26">
                  <c:v>163.34319966622363</c:v>
                </c:pt>
                <c:pt idx="27">
                  <c:v>164.03275725266911</c:v>
                </c:pt>
                <c:pt idx="28">
                  <c:v>167.05086408749693</c:v>
                </c:pt>
                <c:pt idx="29">
                  <c:v>169.03931943909748</c:v>
                </c:pt>
                <c:pt idx="30">
                  <c:v>169.73474736727889</c:v>
                </c:pt>
                <c:pt idx="31">
                  <c:v>169.97787678300514</c:v>
                </c:pt>
                <c:pt idx="32">
                  <c:v>177.10516239197705</c:v>
                </c:pt>
                <c:pt idx="33">
                  <c:v>179.10509557840567</c:v>
                </c:pt>
                <c:pt idx="34">
                  <c:v>183.47342495630792</c:v>
                </c:pt>
                <c:pt idx="35">
                  <c:v>183.88886332744588</c:v>
                </c:pt>
                <c:pt idx="36">
                  <c:v>189.75453144830431</c:v>
                </c:pt>
                <c:pt idx="37">
                  <c:v>194.20587442006834</c:v>
                </c:pt>
                <c:pt idx="38">
                  <c:v>199.54942117208518</c:v>
                </c:pt>
                <c:pt idx="39">
                  <c:v>206.79101618320166</c:v>
                </c:pt>
                <c:pt idx="40">
                  <c:v>212.0309726266139</c:v>
                </c:pt>
                <c:pt idx="41">
                  <c:v>213.09688717508891</c:v>
                </c:pt>
                <c:pt idx="42">
                  <c:v>217.02671823745283</c:v>
                </c:pt>
                <c:pt idx="43">
                  <c:v>223.60272885833405</c:v>
                </c:pt>
                <c:pt idx="44">
                  <c:v>230.64477867918245</c:v>
                </c:pt>
                <c:pt idx="45">
                  <c:v>235.68019798462609</c:v>
                </c:pt>
                <c:pt idx="46">
                  <c:v>236.72331469413135</c:v>
                </c:pt>
                <c:pt idx="47">
                  <c:v>237.82814283032542</c:v>
                </c:pt>
                <c:pt idx="48">
                  <c:v>237.12355562539886</c:v>
                </c:pt>
                <c:pt idx="49">
                  <c:v>236.97331729161988</c:v>
                </c:pt>
                <c:pt idx="50">
                  <c:v>245.68912959237855</c:v>
                </c:pt>
                <c:pt idx="51">
                  <c:v>246.26559327569009</c:v>
                </c:pt>
                <c:pt idx="52">
                  <c:v>248.68043927542396</c:v>
                </c:pt>
                <c:pt idx="53">
                  <c:v>251.08078176474885</c:v>
                </c:pt>
                <c:pt idx="54">
                  <c:v>253.52204287715438</c:v>
                </c:pt>
                <c:pt idx="55">
                  <c:v>257.33316903646579</c:v>
                </c:pt>
                <c:pt idx="56">
                  <c:v>257.53004546513466</c:v>
                </c:pt>
                <c:pt idx="57">
                  <c:v>260.92737071249348</c:v>
                </c:pt>
                <c:pt idx="58">
                  <c:v>265.27088190914225</c:v>
                </c:pt>
                <c:pt idx="59">
                  <c:v>275.65117988605442</c:v>
                </c:pt>
                <c:pt idx="60">
                  <c:v>259.57030314084841</c:v>
                </c:pt>
                <c:pt idx="61">
                  <c:v>300.00609977524306</c:v>
                </c:pt>
                <c:pt idx="62">
                  <c:v>294.39029076893092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95-4E5D-9931-DADA621BFE29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'growth accounting'!$K$3:$K$65</c:f>
              <c:numCache>
                <c:formatCode>General</c:formatCode>
                <c:ptCount val="63"/>
                <c:pt idx="0">
                  <c:v>100</c:v>
                </c:pt>
                <c:pt idx="1">
                  <c:v>100.56297350935581</c:v>
                </c:pt>
                <c:pt idx="2">
                  <c:v>99.094006728919197</c:v>
                </c:pt>
                <c:pt idx="3">
                  <c:v>98.864250318689713</c:v>
                </c:pt>
                <c:pt idx="4">
                  <c:v>97.914174462554726</c:v>
                </c:pt>
                <c:pt idx="5">
                  <c:v>96.671952115958931</c:v>
                </c:pt>
                <c:pt idx="6">
                  <c:v>95.681383800143266</c:v>
                </c:pt>
                <c:pt idx="7">
                  <c:v>96.918750723533563</c:v>
                </c:pt>
                <c:pt idx="8">
                  <c:v>96.641833996830698</c:v>
                </c:pt>
                <c:pt idx="9">
                  <c:v>97.278038435287158</c:v>
                </c:pt>
                <c:pt idx="10">
                  <c:v>99.480374768175238</c:v>
                </c:pt>
                <c:pt idx="11">
                  <c:v>99.415739853189422</c:v>
                </c:pt>
                <c:pt idx="12">
                  <c:v>98.400648783724094</c:v>
                </c:pt>
                <c:pt idx="13">
                  <c:v>97.425812521446744</c:v>
                </c:pt>
                <c:pt idx="14">
                  <c:v>100.13409692876547</c:v>
                </c:pt>
                <c:pt idx="15">
                  <c:v>102.31011484000103</c:v>
                </c:pt>
                <c:pt idx="16">
                  <c:v>100.58272983240812</c:v>
                </c:pt>
                <c:pt idx="17">
                  <c:v>99.826674137962513</c:v>
                </c:pt>
                <c:pt idx="18">
                  <c:v>98.980630115189797</c:v>
                </c:pt>
                <c:pt idx="19">
                  <c:v>99.806926097865428</c:v>
                </c:pt>
                <c:pt idx="20">
                  <c:v>102.59278867721389</c:v>
                </c:pt>
                <c:pt idx="21">
                  <c:v>103.11952163490359</c:v>
                </c:pt>
                <c:pt idx="22">
                  <c:v>106.43183416424947</c:v>
                </c:pt>
                <c:pt idx="23">
                  <c:v>105.17240741669329</c:v>
                </c:pt>
                <c:pt idx="24">
                  <c:v>102.57776741595444</c:v>
                </c:pt>
                <c:pt idx="25">
                  <c:v>102.56791169774198</c:v>
                </c:pt>
                <c:pt idx="26">
                  <c:v>102.76040947157139</c:v>
                </c:pt>
                <c:pt idx="27">
                  <c:v>102.84126047776851</c:v>
                </c:pt>
                <c:pt idx="28">
                  <c:v>102.47749742777737</c:v>
                </c:pt>
                <c:pt idx="29">
                  <c:v>102.25701782174299</c:v>
                </c:pt>
                <c:pt idx="30">
                  <c:v>103.01052480653318</c:v>
                </c:pt>
                <c:pt idx="31">
                  <c:v>104.66772981922847</c:v>
                </c:pt>
                <c:pt idx="32">
                  <c:v>103.74603108324456</c:v>
                </c:pt>
                <c:pt idx="33">
                  <c:v>103.33614187996272</c:v>
                </c:pt>
                <c:pt idx="34">
                  <c:v>102.29968248135599</c:v>
                </c:pt>
                <c:pt idx="35">
                  <c:v>102.31203517968568</c:v>
                </c:pt>
                <c:pt idx="36">
                  <c:v>101.70349572511499</c:v>
                </c:pt>
                <c:pt idx="37">
                  <c:v>100.86715775449271</c:v>
                </c:pt>
                <c:pt idx="38">
                  <c:v>100.24539959596457</c:v>
                </c:pt>
                <c:pt idx="39">
                  <c:v>99.637022348928141</c:v>
                </c:pt>
                <c:pt idx="40">
                  <c:v>99.57918854071292</c:v>
                </c:pt>
                <c:pt idx="41">
                  <c:v>101.34456807333714</c:v>
                </c:pt>
                <c:pt idx="42">
                  <c:v>102.20091718654186</c:v>
                </c:pt>
                <c:pt idx="43">
                  <c:v>102.2569935905109</c:v>
                </c:pt>
                <c:pt idx="44">
                  <c:v>101.71623524011378</c:v>
                </c:pt>
                <c:pt idx="45">
                  <c:v>101.63022413364789</c:v>
                </c:pt>
                <c:pt idx="46">
                  <c:v>102.11051628637635</c:v>
                </c:pt>
                <c:pt idx="47">
                  <c:v>103.03697293208008</c:v>
                </c:pt>
                <c:pt idx="48">
                  <c:v>104.79122369342859</c:v>
                </c:pt>
                <c:pt idx="49">
                  <c:v>107.76050090209762</c:v>
                </c:pt>
                <c:pt idx="50">
                  <c:v>106.57146804000021</c:v>
                </c:pt>
                <c:pt idx="51">
                  <c:v>106.3425347889545</c:v>
                </c:pt>
                <c:pt idx="52">
                  <c:v>105.77572723585705</c:v>
                </c:pt>
                <c:pt idx="53">
                  <c:v>105.55419683674816</c:v>
                </c:pt>
                <c:pt idx="54">
                  <c:v>105.20325243643398</c:v>
                </c:pt>
                <c:pt idx="55">
                  <c:v>104.7467665340279</c:v>
                </c:pt>
                <c:pt idx="56">
                  <c:v>105.10272546818349</c:v>
                </c:pt>
                <c:pt idx="57">
                  <c:v>104.93768143400824</c:v>
                </c:pt>
                <c:pt idx="58">
                  <c:v>104.54625544088285</c:v>
                </c:pt>
                <c:pt idx="59">
                  <c:v>103.09138828846984</c:v>
                </c:pt>
                <c:pt idx="60">
                  <c:v>105.92412343747259</c:v>
                </c:pt>
                <c:pt idx="61">
                  <c:v>102.68642224564937</c:v>
                </c:pt>
                <c:pt idx="62">
                  <c:v>102.73529253896064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95-4E5D-9931-DADA621BFE29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'growth accounting'!$L$3:$L$65</c:f>
              <c:numCache>
                <c:formatCode>General</c:formatCode>
                <c:ptCount val="63"/>
                <c:pt idx="0">
                  <c:v>100</c:v>
                </c:pt>
                <c:pt idx="1">
                  <c:v>98.335020309947481</c:v>
                </c:pt>
                <c:pt idx="2">
                  <c:v>99.086487034395958</c:v>
                </c:pt>
                <c:pt idx="3">
                  <c:v>98.601657376372046</c:v>
                </c:pt>
                <c:pt idx="4">
                  <c:v>99.210688850059</c:v>
                </c:pt>
                <c:pt idx="5">
                  <c:v>101.33854565799021</c:v>
                </c:pt>
                <c:pt idx="6">
                  <c:v>103.78771790765875</c:v>
                </c:pt>
                <c:pt idx="7">
                  <c:v>103.21542814912983</c:v>
                </c:pt>
                <c:pt idx="8">
                  <c:v>103.43309346018918</c:v>
                </c:pt>
                <c:pt idx="9">
                  <c:v>104.33278784343226</c:v>
                </c:pt>
                <c:pt idx="10">
                  <c:v>100.71217420238874</c:v>
                </c:pt>
                <c:pt idx="11">
                  <c:v>98.239762808219481</c:v>
                </c:pt>
                <c:pt idx="12">
                  <c:v>99.100446898130386</c:v>
                </c:pt>
                <c:pt idx="13">
                  <c:v>101.23737321126596</c:v>
                </c:pt>
                <c:pt idx="14">
                  <c:v>99.762104998284542</c:v>
                </c:pt>
                <c:pt idx="15">
                  <c:v>95.482097522849358</c:v>
                </c:pt>
                <c:pt idx="16">
                  <c:v>96.389872584373236</c:v>
                </c:pt>
                <c:pt idx="17">
                  <c:v>98.048895051506108</c:v>
                </c:pt>
                <c:pt idx="18">
                  <c:v>100.8952304284485</c:v>
                </c:pt>
                <c:pt idx="19">
                  <c:v>102.17276521899382</c:v>
                </c:pt>
                <c:pt idx="20">
                  <c:v>100.41327715303478</c:v>
                </c:pt>
                <c:pt idx="21">
                  <c:v>99.91287243773877</c:v>
                </c:pt>
                <c:pt idx="22">
                  <c:v>96.808687921451693</c:v>
                </c:pt>
                <c:pt idx="23">
                  <c:v>97.332316174545198</c:v>
                </c:pt>
                <c:pt idx="24">
                  <c:v>100.93350309190714</c:v>
                </c:pt>
                <c:pt idx="25">
                  <c:v>101.66539938081114</c:v>
                </c:pt>
                <c:pt idx="26">
                  <c:v>101.66113232980578</c:v>
                </c:pt>
                <c:pt idx="27">
                  <c:v>103.75477135490297</c:v>
                </c:pt>
                <c:pt idx="28">
                  <c:v>105.85401462845682</c:v>
                </c:pt>
                <c:pt idx="29">
                  <c:v>108.00036249879548</c:v>
                </c:pt>
                <c:pt idx="30">
                  <c:v>107.76333161363138</c:v>
                </c:pt>
                <c:pt idx="31">
                  <c:v>104.65481515682748</c:v>
                </c:pt>
                <c:pt idx="32">
                  <c:v>103.74016357291451</c:v>
                </c:pt>
                <c:pt idx="33">
                  <c:v>104.59070511689757</c:v>
                </c:pt>
                <c:pt idx="34">
                  <c:v>106.0777036639595</c:v>
                </c:pt>
                <c:pt idx="35">
                  <c:v>107.38186998117492</c:v>
                </c:pt>
                <c:pt idx="36">
                  <c:v>107.25492628737254</c:v>
                </c:pt>
                <c:pt idx="37">
                  <c:v>108.86440495735428</c:v>
                </c:pt>
                <c:pt idx="38">
                  <c:v>109.90902257192177</c:v>
                </c:pt>
                <c:pt idx="39">
                  <c:v>110.32406855193048</c:v>
                </c:pt>
                <c:pt idx="40">
                  <c:v>110.51131776610397</c:v>
                </c:pt>
                <c:pt idx="41">
                  <c:v>107.73988044588381</c:v>
                </c:pt>
                <c:pt idx="42">
                  <c:v>105.45517188536463</c:v>
                </c:pt>
                <c:pt idx="43">
                  <c:v>104.01218767875477</c:v>
                </c:pt>
                <c:pt idx="44">
                  <c:v>104.06933218140277</c:v>
                </c:pt>
                <c:pt idx="45">
                  <c:v>104.28248350286246</c:v>
                </c:pt>
                <c:pt idx="46">
                  <c:v>104.98990448790605</c:v>
                </c:pt>
                <c:pt idx="47">
                  <c:v>104.53118530488021</c:v>
                </c:pt>
                <c:pt idx="48">
                  <c:v>102.28326796484207</c:v>
                </c:pt>
                <c:pt idx="49">
                  <c:v>96.198182719549237</c:v>
                </c:pt>
                <c:pt idx="50">
                  <c:v>95.598985992889027</c:v>
                </c:pt>
                <c:pt idx="51">
                  <c:v>96.543946504018166</c:v>
                </c:pt>
                <c:pt idx="52">
                  <c:v>97.9112354665114</c:v>
                </c:pt>
                <c:pt idx="53">
                  <c:v>98.84970995256019</c:v>
                </c:pt>
                <c:pt idx="54">
                  <c:v>100.16459589784488</c:v>
                </c:pt>
                <c:pt idx="55">
                  <c:v>101.38280492783456</c:v>
                </c:pt>
                <c:pt idx="56">
                  <c:v>102.39876537736234</c:v>
                </c:pt>
                <c:pt idx="57">
                  <c:v>103.48942149024079</c:v>
                </c:pt>
                <c:pt idx="58">
                  <c:v>104.95181539178009</c:v>
                </c:pt>
                <c:pt idx="59">
                  <c:v>104.95181539178009</c:v>
                </c:pt>
                <c:pt idx="60">
                  <c:v>105.94337282963988</c:v>
                </c:pt>
                <c:pt idx="61">
                  <c:v>99.39271618596463</c:v>
                </c:pt>
                <c:pt idx="62">
                  <c:v>103.33479042812121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95-4E5D-9931-DADA621B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16576"/>
        <c:axId val="143818112"/>
      </c:scatterChart>
      <c:valAx>
        <c:axId val="143816576"/>
        <c:scaling>
          <c:orientation val="minMax"/>
          <c:max val="2022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8112"/>
        <c:crosses val="autoZero"/>
        <c:crossBetween val="midCat"/>
        <c:majorUnit val="10"/>
      </c:valAx>
      <c:valAx>
        <c:axId val="143818112"/>
        <c:scaling>
          <c:orientation val="minMax"/>
          <c:max val="325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6576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84"/>
          <c:y val="0.12523909847449124"/>
          <c:w val="0.84875444839857639"/>
          <c:h val="0.78968227737981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'growth accounting'!$I$3:$I$65</c:f>
              <c:numCache>
                <c:formatCode>General</c:formatCode>
                <c:ptCount val="63"/>
                <c:pt idx="0">
                  <c:v>100</c:v>
                </c:pt>
                <c:pt idx="1">
                  <c:v>101.17767354828248</c:v>
                </c:pt>
                <c:pt idx="2">
                  <c:v>105.56390267925882</c:v>
                </c:pt>
                <c:pt idx="3">
                  <c:v>108.41513536721077</c:v>
                </c:pt>
                <c:pt idx="4">
                  <c:v>113.14468401916508</c:v>
                </c:pt>
                <c:pt idx="5">
                  <c:v>119.14927358038243</c:v>
                </c:pt>
                <c:pt idx="6">
                  <c:v>124.91861964446717</c:v>
                </c:pt>
                <c:pt idx="7">
                  <c:v>125.99054124703871</c:v>
                </c:pt>
                <c:pt idx="8">
                  <c:v>130.05940112329282</c:v>
                </c:pt>
                <c:pt idx="9">
                  <c:v>131.80066967918867</c:v>
                </c:pt>
                <c:pt idx="10">
                  <c:v>129.59250761671714</c:v>
                </c:pt>
                <c:pt idx="11">
                  <c:v>131.20616066422016</c:v>
                </c:pt>
                <c:pt idx="12">
                  <c:v>135.50147150496886</c:v>
                </c:pt>
                <c:pt idx="13">
                  <c:v>140.58108970504895</c:v>
                </c:pt>
                <c:pt idx="14">
                  <c:v>137.43403925548239</c:v>
                </c:pt>
                <c:pt idx="15">
                  <c:v>134.76444813704558</c:v>
                </c:pt>
                <c:pt idx="16">
                  <c:v>139.67859745809997</c:v>
                </c:pt>
                <c:pt idx="17">
                  <c:v>143.78684637792213</c:v>
                </c:pt>
                <c:pt idx="18">
                  <c:v>149.30823528505746</c:v>
                </c:pt>
                <c:pt idx="19">
                  <c:v>151.59053718995088</c:v>
                </c:pt>
                <c:pt idx="20">
                  <c:v>149.19358574277911</c:v>
                </c:pt>
                <c:pt idx="21">
                  <c:v>151.16076265870123</c:v>
                </c:pt>
                <c:pt idx="22">
                  <c:v>146.8550108304791</c:v>
                </c:pt>
                <c:pt idx="23">
                  <c:v>151.96468708500021</c:v>
                </c:pt>
                <c:pt idx="24">
                  <c:v>161.41181798307591</c:v>
                </c:pt>
                <c:pt idx="25">
                  <c:v>166.58310987278836</c:v>
                </c:pt>
                <c:pt idx="26">
                  <c:v>170.64038699842644</c:v>
                </c:pt>
                <c:pt idx="27">
                  <c:v>175.02740493207099</c:v>
                </c:pt>
                <c:pt idx="28">
                  <c:v>181.21100595200932</c:v>
                </c:pt>
                <c:pt idx="29">
                  <c:v>186.68355896068184</c:v>
                </c:pt>
                <c:pt idx="30">
                  <c:v>188.41842434407016</c:v>
                </c:pt>
                <c:pt idx="31">
                  <c:v>186.19345885908314</c:v>
                </c:pt>
                <c:pt idx="32">
                  <c:v>190.61173754665506</c:v>
                </c:pt>
                <c:pt idx="33">
                  <c:v>193.57678628534742</c:v>
                </c:pt>
                <c:pt idx="34">
                  <c:v>199.1001391671532</c:v>
                </c:pt>
                <c:pt idx="35">
                  <c:v>202.02872109406934</c:v>
                </c:pt>
                <c:pt idx="36">
                  <c:v>206.98805577757611</c:v>
                </c:pt>
                <c:pt idx="37">
                  <c:v>213.2544237791254</c:v>
                </c:pt>
                <c:pt idx="38">
                  <c:v>219.86103566827541</c:v>
                </c:pt>
                <c:pt idx="39">
                  <c:v>227.31216428738733</c:v>
                </c:pt>
                <c:pt idx="40">
                  <c:v>233.33218399291295</c:v>
                </c:pt>
                <c:pt idx="41">
                  <c:v>232.67732977284049</c:v>
                </c:pt>
                <c:pt idx="42">
                  <c:v>233.90304765429249</c:v>
                </c:pt>
                <c:pt idx="43">
                  <c:v>237.82327229932213</c:v>
                </c:pt>
                <c:pt idx="44">
                  <c:v>244.14996858262285</c:v>
                </c:pt>
                <c:pt idx="45">
                  <c:v>249.7798170095883</c:v>
                </c:pt>
                <c:pt idx="46">
                  <c:v>253.78096593348144</c:v>
                </c:pt>
                <c:pt idx="47">
                  <c:v>256.15463039108357</c:v>
                </c:pt>
                <c:pt idx="48">
                  <c:v>254.15824660085931</c:v>
                </c:pt>
                <c:pt idx="49">
                  <c:v>245.65517496309721</c:v>
                </c:pt>
                <c:pt idx="50">
                  <c:v>250.31113866298674</c:v>
                </c:pt>
                <c:pt idx="51">
                  <c:v>252.83418593999863</c:v>
                </c:pt>
                <c:pt idx="52">
                  <c:v>257.54918290022829</c:v>
                </c:pt>
                <c:pt idx="53">
                  <c:v>261.97773142126681</c:v>
                </c:pt>
                <c:pt idx="54">
                  <c:v>267.15243412265642</c:v>
                </c:pt>
                <c:pt idx="55">
                  <c:v>273.27549921523263</c:v>
                </c:pt>
                <c:pt idx="56">
                  <c:v>277.16386123707446</c:v>
                </c:pt>
                <c:pt idx="57">
                  <c:v>283.36555757181253</c:v>
                </c:pt>
                <c:pt idx="58">
                  <c:v>291.06368175473091</c:v>
                </c:pt>
                <c:pt idx="59">
                  <c:v>298.2443321194288</c:v>
                </c:pt>
                <c:pt idx="60">
                  <c:v>291.28872737638454</c:v>
                </c:pt>
                <c:pt idx="61">
                  <c:v>306.19469827530304</c:v>
                </c:pt>
                <c:pt idx="62">
                  <c:v>312.5285575192197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20-4237-B90C-91FD89A2A431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'growth accounting'!$J$3:$J$65</c:f>
              <c:numCache>
                <c:formatCode>General</c:formatCode>
                <c:ptCount val="63"/>
                <c:pt idx="0">
                  <c:v>100</c:v>
                </c:pt>
                <c:pt idx="1">
                  <c:v>102.31477910576481</c:v>
                </c:pt>
                <c:pt idx="2">
                  <c:v>107.51117723567754</c:v>
                </c:pt>
                <c:pt idx="3">
                  <c:v>111.21578304138519</c:v>
                </c:pt>
                <c:pt idx="4">
                  <c:v>116.47430352541154</c:v>
                </c:pt>
                <c:pt idx="5">
                  <c:v>121.62314883361765</c:v>
                </c:pt>
                <c:pt idx="6">
                  <c:v>125.79221549956978</c:v>
                </c:pt>
                <c:pt idx="7">
                  <c:v>125.9463296569516</c:v>
                </c:pt>
                <c:pt idx="8">
                  <c:v>130.11191627094391</c:v>
                </c:pt>
                <c:pt idx="9">
                  <c:v>129.86197395878594</c:v>
                </c:pt>
                <c:pt idx="10">
                  <c:v>129.34823562904336</c:v>
                </c:pt>
                <c:pt idx="11">
                  <c:v>134.3419887964931</c:v>
                </c:pt>
                <c:pt idx="12">
                  <c:v>138.95380278054833</c:v>
                </c:pt>
                <c:pt idx="13">
                  <c:v>142.53187584641933</c:v>
                </c:pt>
                <c:pt idx="14">
                  <c:v>137.57728070680633</c:v>
                </c:pt>
                <c:pt idx="15">
                  <c:v>137.95416413453006</c:v>
                </c:pt>
                <c:pt idx="16">
                  <c:v>144.07049259559338</c:v>
                </c:pt>
                <c:pt idx="17">
                  <c:v>146.90272522254614</c:v>
                </c:pt>
                <c:pt idx="18">
                  <c:v>149.50747667165103</c:v>
                </c:pt>
                <c:pt idx="19">
                  <c:v>148.65388522576328</c:v>
                </c:pt>
                <c:pt idx="20">
                  <c:v>144.82454601706647</c:v>
                </c:pt>
                <c:pt idx="21">
                  <c:v>146.71575061350833</c:v>
                </c:pt>
                <c:pt idx="22">
                  <c:v>142.52888546699077</c:v>
                </c:pt>
                <c:pt idx="23">
                  <c:v>148.45123222053311</c:v>
                </c:pt>
                <c:pt idx="24">
                  <c:v>155.90022427585077</c:v>
                </c:pt>
                <c:pt idx="25">
                  <c:v>159.75199160056636</c:v>
                </c:pt>
                <c:pt idx="26">
                  <c:v>163.34319966622363</c:v>
                </c:pt>
                <c:pt idx="27">
                  <c:v>164.03275725266911</c:v>
                </c:pt>
                <c:pt idx="28">
                  <c:v>167.05086408749693</c:v>
                </c:pt>
                <c:pt idx="29">
                  <c:v>169.03931943909748</c:v>
                </c:pt>
                <c:pt idx="30">
                  <c:v>169.73474736727889</c:v>
                </c:pt>
                <c:pt idx="31">
                  <c:v>169.97787678300514</c:v>
                </c:pt>
                <c:pt idx="32">
                  <c:v>177.10516239197705</c:v>
                </c:pt>
                <c:pt idx="33">
                  <c:v>179.10509557840567</c:v>
                </c:pt>
                <c:pt idx="34">
                  <c:v>183.47342495630792</c:v>
                </c:pt>
                <c:pt idx="35">
                  <c:v>183.88886332744588</c:v>
                </c:pt>
                <c:pt idx="36">
                  <c:v>189.75453144830431</c:v>
                </c:pt>
                <c:pt idx="37">
                  <c:v>194.20587442006834</c:v>
                </c:pt>
                <c:pt idx="38">
                  <c:v>199.54942117208518</c:v>
                </c:pt>
                <c:pt idx="39">
                  <c:v>206.79101618320166</c:v>
                </c:pt>
                <c:pt idx="40">
                  <c:v>212.0309726266139</c:v>
                </c:pt>
                <c:pt idx="41">
                  <c:v>213.09688717508891</c:v>
                </c:pt>
                <c:pt idx="42">
                  <c:v>217.02671823745283</c:v>
                </c:pt>
                <c:pt idx="43">
                  <c:v>223.60272885833405</c:v>
                </c:pt>
                <c:pt idx="44">
                  <c:v>230.64477867918245</c:v>
                </c:pt>
                <c:pt idx="45">
                  <c:v>235.68019798462609</c:v>
                </c:pt>
                <c:pt idx="46">
                  <c:v>236.72331469413135</c:v>
                </c:pt>
                <c:pt idx="47">
                  <c:v>237.82814283032542</c:v>
                </c:pt>
                <c:pt idx="48">
                  <c:v>237.12355562539886</c:v>
                </c:pt>
                <c:pt idx="49">
                  <c:v>236.97331729161988</c:v>
                </c:pt>
                <c:pt idx="50">
                  <c:v>245.68912959237855</c:v>
                </c:pt>
                <c:pt idx="51">
                  <c:v>246.26559327569009</c:v>
                </c:pt>
                <c:pt idx="52">
                  <c:v>248.68043927542396</c:v>
                </c:pt>
                <c:pt idx="53">
                  <c:v>251.08078176474885</c:v>
                </c:pt>
                <c:pt idx="54">
                  <c:v>253.52204287715438</c:v>
                </c:pt>
                <c:pt idx="55">
                  <c:v>257.33316903646579</c:v>
                </c:pt>
                <c:pt idx="56">
                  <c:v>257.53004546513466</c:v>
                </c:pt>
                <c:pt idx="57">
                  <c:v>260.92737071249348</c:v>
                </c:pt>
                <c:pt idx="58">
                  <c:v>265.27088190914225</c:v>
                </c:pt>
                <c:pt idx="59">
                  <c:v>275.65117988605442</c:v>
                </c:pt>
                <c:pt idx="60">
                  <c:v>259.57030314084841</c:v>
                </c:pt>
                <c:pt idx="61">
                  <c:v>300.00609977524306</c:v>
                </c:pt>
                <c:pt idx="62">
                  <c:v>294.39029076893092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20-4237-B90C-91FD89A2A431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'growth accounting'!$K$3:$K$65</c:f>
              <c:numCache>
                <c:formatCode>General</c:formatCode>
                <c:ptCount val="63"/>
                <c:pt idx="0">
                  <c:v>100</c:v>
                </c:pt>
                <c:pt idx="1">
                  <c:v>100.56297350935581</c:v>
                </c:pt>
                <c:pt idx="2">
                  <c:v>99.094006728919197</c:v>
                </c:pt>
                <c:pt idx="3">
                  <c:v>98.864250318689713</c:v>
                </c:pt>
                <c:pt idx="4">
                  <c:v>97.914174462554726</c:v>
                </c:pt>
                <c:pt idx="5">
                  <c:v>96.671952115958931</c:v>
                </c:pt>
                <c:pt idx="6">
                  <c:v>95.681383800143266</c:v>
                </c:pt>
                <c:pt idx="7">
                  <c:v>96.918750723533563</c:v>
                </c:pt>
                <c:pt idx="8">
                  <c:v>96.641833996830698</c:v>
                </c:pt>
                <c:pt idx="9">
                  <c:v>97.278038435287158</c:v>
                </c:pt>
                <c:pt idx="10">
                  <c:v>99.480374768175238</c:v>
                </c:pt>
                <c:pt idx="11">
                  <c:v>99.415739853189422</c:v>
                </c:pt>
                <c:pt idx="12">
                  <c:v>98.400648783724094</c:v>
                </c:pt>
                <c:pt idx="13">
                  <c:v>97.425812521446744</c:v>
                </c:pt>
                <c:pt idx="14">
                  <c:v>100.13409692876547</c:v>
                </c:pt>
                <c:pt idx="15">
                  <c:v>102.31011484000103</c:v>
                </c:pt>
                <c:pt idx="16">
                  <c:v>100.58272983240812</c:v>
                </c:pt>
                <c:pt idx="17">
                  <c:v>99.826674137962513</c:v>
                </c:pt>
                <c:pt idx="18">
                  <c:v>98.980630115189797</c:v>
                </c:pt>
                <c:pt idx="19">
                  <c:v>99.806926097865428</c:v>
                </c:pt>
                <c:pt idx="20">
                  <c:v>102.59278867721389</c:v>
                </c:pt>
                <c:pt idx="21">
                  <c:v>103.11952163490359</c:v>
                </c:pt>
                <c:pt idx="22">
                  <c:v>106.43183416424947</c:v>
                </c:pt>
                <c:pt idx="23">
                  <c:v>105.17240741669329</c:v>
                </c:pt>
                <c:pt idx="24">
                  <c:v>102.57776741595444</c:v>
                </c:pt>
                <c:pt idx="25">
                  <c:v>102.56791169774198</c:v>
                </c:pt>
                <c:pt idx="26">
                  <c:v>102.76040947157139</c:v>
                </c:pt>
                <c:pt idx="27">
                  <c:v>102.84126047776851</c:v>
                </c:pt>
                <c:pt idx="28">
                  <c:v>102.47749742777737</c:v>
                </c:pt>
                <c:pt idx="29">
                  <c:v>102.25701782174299</c:v>
                </c:pt>
                <c:pt idx="30">
                  <c:v>103.01052480653318</c:v>
                </c:pt>
                <c:pt idx="31">
                  <c:v>104.66772981922847</c:v>
                </c:pt>
                <c:pt idx="32">
                  <c:v>103.74603108324456</c:v>
                </c:pt>
                <c:pt idx="33">
                  <c:v>103.33614187996272</c:v>
                </c:pt>
                <c:pt idx="34">
                  <c:v>102.29968248135599</c:v>
                </c:pt>
                <c:pt idx="35">
                  <c:v>102.31203517968568</c:v>
                </c:pt>
                <c:pt idx="36">
                  <c:v>101.70349572511499</c:v>
                </c:pt>
                <c:pt idx="37">
                  <c:v>100.86715775449271</c:v>
                </c:pt>
                <c:pt idx="38">
                  <c:v>100.24539959596457</c:v>
                </c:pt>
                <c:pt idx="39">
                  <c:v>99.637022348928141</c:v>
                </c:pt>
                <c:pt idx="40">
                  <c:v>99.57918854071292</c:v>
                </c:pt>
                <c:pt idx="41">
                  <c:v>101.34456807333714</c:v>
                </c:pt>
                <c:pt idx="42">
                  <c:v>102.20091718654186</c:v>
                </c:pt>
                <c:pt idx="43">
                  <c:v>102.2569935905109</c:v>
                </c:pt>
                <c:pt idx="44">
                  <c:v>101.71623524011378</c:v>
                </c:pt>
                <c:pt idx="45">
                  <c:v>101.63022413364789</c:v>
                </c:pt>
                <c:pt idx="46">
                  <c:v>102.11051628637635</c:v>
                </c:pt>
                <c:pt idx="47">
                  <c:v>103.03697293208008</c:v>
                </c:pt>
                <c:pt idx="48">
                  <c:v>104.79122369342859</c:v>
                </c:pt>
                <c:pt idx="49">
                  <c:v>107.76050090209762</c:v>
                </c:pt>
                <c:pt idx="50">
                  <c:v>106.57146804000021</c:v>
                </c:pt>
                <c:pt idx="51">
                  <c:v>106.3425347889545</c:v>
                </c:pt>
                <c:pt idx="52">
                  <c:v>105.77572723585705</c:v>
                </c:pt>
                <c:pt idx="53">
                  <c:v>105.55419683674816</c:v>
                </c:pt>
                <c:pt idx="54">
                  <c:v>105.20325243643398</c:v>
                </c:pt>
                <c:pt idx="55">
                  <c:v>104.7467665340279</c:v>
                </c:pt>
                <c:pt idx="56">
                  <c:v>105.10272546818349</c:v>
                </c:pt>
                <c:pt idx="57">
                  <c:v>104.93768143400824</c:v>
                </c:pt>
                <c:pt idx="58">
                  <c:v>104.54625544088285</c:v>
                </c:pt>
                <c:pt idx="59">
                  <c:v>103.09138828846984</c:v>
                </c:pt>
                <c:pt idx="60">
                  <c:v>105.92412343747259</c:v>
                </c:pt>
                <c:pt idx="61">
                  <c:v>102.68642224564937</c:v>
                </c:pt>
                <c:pt idx="62">
                  <c:v>102.73529253896064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20-4237-B90C-91FD89A2A431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'growth accounting'!$L$3:$L$65</c:f>
              <c:numCache>
                <c:formatCode>General</c:formatCode>
                <c:ptCount val="63"/>
                <c:pt idx="0">
                  <c:v>100</c:v>
                </c:pt>
                <c:pt idx="1">
                  <c:v>98.335020309947481</c:v>
                </c:pt>
                <c:pt idx="2">
                  <c:v>99.086487034395958</c:v>
                </c:pt>
                <c:pt idx="3">
                  <c:v>98.601657376372046</c:v>
                </c:pt>
                <c:pt idx="4">
                  <c:v>99.210688850059</c:v>
                </c:pt>
                <c:pt idx="5">
                  <c:v>101.33854565799021</c:v>
                </c:pt>
                <c:pt idx="6">
                  <c:v>103.78771790765875</c:v>
                </c:pt>
                <c:pt idx="7">
                  <c:v>103.21542814912983</c:v>
                </c:pt>
                <c:pt idx="8">
                  <c:v>103.43309346018918</c:v>
                </c:pt>
                <c:pt idx="9">
                  <c:v>104.33278784343226</c:v>
                </c:pt>
                <c:pt idx="10">
                  <c:v>100.71217420238874</c:v>
                </c:pt>
                <c:pt idx="11">
                  <c:v>98.239762808219481</c:v>
                </c:pt>
                <c:pt idx="12">
                  <c:v>99.100446898130386</c:v>
                </c:pt>
                <c:pt idx="13">
                  <c:v>101.23737321126596</c:v>
                </c:pt>
                <c:pt idx="14">
                  <c:v>99.762104998284542</c:v>
                </c:pt>
                <c:pt idx="15">
                  <c:v>95.482097522849358</c:v>
                </c:pt>
                <c:pt idx="16">
                  <c:v>96.389872584373236</c:v>
                </c:pt>
                <c:pt idx="17">
                  <c:v>98.048895051506108</c:v>
                </c:pt>
                <c:pt idx="18">
                  <c:v>100.8952304284485</c:v>
                </c:pt>
                <c:pt idx="19">
                  <c:v>102.17276521899382</c:v>
                </c:pt>
                <c:pt idx="20">
                  <c:v>100.41327715303478</c:v>
                </c:pt>
                <c:pt idx="21">
                  <c:v>99.91287243773877</c:v>
                </c:pt>
                <c:pt idx="22">
                  <c:v>96.808687921451693</c:v>
                </c:pt>
                <c:pt idx="23">
                  <c:v>97.332316174545198</c:v>
                </c:pt>
                <c:pt idx="24">
                  <c:v>100.93350309190714</c:v>
                </c:pt>
                <c:pt idx="25">
                  <c:v>101.66539938081114</c:v>
                </c:pt>
                <c:pt idx="26">
                  <c:v>101.66113232980578</c:v>
                </c:pt>
                <c:pt idx="27">
                  <c:v>103.75477135490297</c:v>
                </c:pt>
                <c:pt idx="28">
                  <c:v>105.85401462845682</c:v>
                </c:pt>
                <c:pt idx="29">
                  <c:v>108.00036249879548</c:v>
                </c:pt>
                <c:pt idx="30">
                  <c:v>107.76333161363138</c:v>
                </c:pt>
                <c:pt idx="31">
                  <c:v>104.65481515682748</c:v>
                </c:pt>
                <c:pt idx="32">
                  <c:v>103.74016357291451</c:v>
                </c:pt>
                <c:pt idx="33">
                  <c:v>104.59070511689757</c:v>
                </c:pt>
                <c:pt idx="34">
                  <c:v>106.0777036639595</c:v>
                </c:pt>
                <c:pt idx="35">
                  <c:v>107.38186998117492</c:v>
                </c:pt>
                <c:pt idx="36">
                  <c:v>107.25492628737254</c:v>
                </c:pt>
                <c:pt idx="37">
                  <c:v>108.86440495735428</c:v>
                </c:pt>
                <c:pt idx="38">
                  <c:v>109.90902257192177</c:v>
                </c:pt>
                <c:pt idx="39">
                  <c:v>110.32406855193048</c:v>
                </c:pt>
                <c:pt idx="40">
                  <c:v>110.51131776610397</c:v>
                </c:pt>
                <c:pt idx="41">
                  <c:v>107.73988044588381</c:v>
                </c:pt>
                <c:pt idx="42">
                  <c:v>105.45517188536463</c:v>
                </c:pt>
                <c:pt idx="43">
                  <c:v>104.01218767875477</c:v>
                </c:pt>
                <c:pt idx="44">
                  <c:v>104.06933218140277</c:v>
                </c:pt>
                <c:pt idx="45">
                  <c:v>104.28248350286246</c:v>
                </c:pt>
                <c:pt idx="46">
                  <c:v>104.98990448790605</c:v>
                </c:pt>
                <c:pt idx="47">
                  <c:v>104.53118530488021</c:v>
                </c:pt>
                <c:pt idx="48">
                  <c:v>102.28326796484207</c:v>
                </c:pt>
                <c:pt idx="49">
                  <c:v>96.198182719549237</c:v>
                </c:pt>
                <c:pt idx="50">
                  <c:v>95.598985992889027</c:v>
                </c:pt>
                <c:pt idx="51">
                  <c:v>96.543946504018166</c:v>
                </c:pt>
                <c:pt idx="52">
                  <c:v>97.9112354665114</c:v>
                </c:pt>
                <c:pt idx="53">
                  <c:v>98.84970995256019</c:v>
                </c:pt>
                <c:pt idx="54">
                  <c:v>100.16459589784488</c:v>
                </c:pt>
                <c:pt idx="55">
                  <c:v>101.38280492783456</c:v>
                </c:pt>
                <c:pt idx="56">
                  <c:v>102.39876537736234</c:v>
                </c:pt>
                <c:pt idx="57">
                  <c:v>103.48942149024079</c:v>
                </c:pt>
                <c:pt idx="58">
                  <c:v>104.95181539178009</c:v>
                </c:pt>
                <c:pt idx="59">
                  <c:v>104.95181539178009</c:v>
                </c:pt>
                <c:pt idx="60">
                  <c:v>105.94337282963988</c:v>
                </c:pt>
                <c:pt idx="61">
                  <c:v>99.39271618596463</c:v>
                </c:pt>
                <c:pt idx="62">
                  <c:v>103.33479042812121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20-4237-B90C-91FD89A2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62944"/>
        <c:axId val="143764480"/>
      </c:scatterChart>
      <c:valAx>
        <c:axId val="143762944"/>
        <c:scaling>
          <c:orientation val="minMax"/>
          <c:max val="2022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4480"/>
        <c:crosses val="autoZero"/>
        <c:crossBetween val="midCat"/>
        <c:majorUnit val="10"/>
      </c:valAx>
      <c:valAx>
        <c:axId val="143764480"/>
        <c:scaling>
          <c:logBase val="2"/>
          <c:orientation val="minMax"/>
          <c:max val="40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2944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interest rates</a:t>
            </a:r>
          </a:p>
        </c:rich>
      </c:tx>
      <c:layout>
        <c:manualLayout>
          <c:xMode val="edge"/>
          <c:yMode val="edge"/>
          <c:x val="0.36293007769145397"/>
          <c:y val="1.957593536102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70462633451942E-2"/>
          <c:y val="0.11925670154587836"/>
          <c:w val="0.90747330960854078"/>
          <c:h val="0.79424256702341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'interest rates'!$A$3:$A$65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'interest rates'!$F$3:$F$65</c:f>
              <c:numCache>
                <c:formatCode>0.00</c:formatCode>
                <c:ptCount val="63"/>
                <c:pt idx="0">
                  <c:v>3.0050595254913048</c:v>
                </c:pt>
                <c:pt idx="1">
                  <c:v>3.2524978547846528</c:v>
                </c:pt>
                <c:pt idx="2">
                  <c:v>3.0723110198851655</c:v>
                </c:pt>
                <c:pt idx="3">
                  <c:v>3.0793687941960801</c:v>
                </c:pt>
                <c:pt idx="4">
                  <c:v>2.8384538617065136</c:v>
                </c:pt>
                <c:pt idx="5">
                  <c:v>2.6140752556872426</c:v>
                </c:pt>
                <c:pt idx="6">
                  <c:v>2.2648231946189812</c:v>
                </c:pt>
                <c:pt idx="7">
                  <c:v>2.533228313209368</c:v>
                </c:pt>
                <c:pt idx="8">
                  <c:v>1.8373402568903296</c:v>
                </c:pt>
                <c:pt idx="9">
                  <c:v>2.0235669546244672</c:v>
                </c:pt>
                <c:pt idx="10">
                  <c:v>2.6234911255016646</c:v>
                </c:pt>
                <c:pt idx="11">
                  <c:v>2.2050665260924918</c:v>
                </c:pt>
                <c:pt idx="12">
                  <c:v>2.7674819170212528</c:v>
                </c:pt>
                <c:pt idx="13">
                  <c:v>1.8590361285781842</c:v>
                </c:pt>
                <c:pt idx="14">
                  <c:v>-0.39712373290635705</c:v>
                </c:pt>
                <c:pt idx="15">
                  <c:v>-0.39991412245141689</c:v>
                </c:pt>
                <c:pt idx="16">
                  <c:v>2.7777988306481705</c:v>
                </c:pt>
                <c:pt idx="17">
                  <c:v>1.70490266638188</c:v>
                </c:pt>
                <c:pt idx="18">
                  <c:v>1.5799376281405486</c:v>
                </c:pt>
                <c:pt idx="19">
                  <c:v>1.2303647418616004</c:v>
                </c:pt>
                <c:pt idx="20">
                  <c:v>2.6645374639751251</c:v>
                </c:pt>
                <c:pt idx="21">
                  <c:v>4.3016409217702334</c:v>
                </c:pt>
                <c:pt idx="22">
                  <c:v>7.1663309692081567</c:v>
                </c:pt>
                <c:pt idx="23">
                  <c:v>7.8185138204116322</c:v>
                </c:pt>
                <c:pt idx="24">
                  <c:v>8.784358316158535</c:v>
                </c:pt>
                <c:pt idx="25">
                  <c:v>7.9590995453144409</c:v>
                </c:pt>
                <c:pt idx="26">
                  <c:v>6.8686142824637697</c:v>
                </c:pt>
                <c:pt idx="27">
                  <c:v>6.7316751261786711</c:v>
                </c:pt>
                <c:pt idx="28">
                  <c:v>5.9718433717290464</c:v>
                </c:pt>
                <c:pt idx="29">
                  <c:v>5.1353940688344091</c:v>
                </c:pt>
                <c:pt idx="30">
                  <c:v>5.3770566392822516</c:v>
                </c:pt>
                <c:pt idx="31">
                  <c:v>5.2111249247868807</c:v>
                </c:pt>
                <c:pt idx="32">
                  <c:v>5.7305546529028861</c:v>
                </c:pt>
                <c:pt idx="33">
                  <c:v>4.7365697458048972</c:v>
                </c:pt>
                <c:pt idx="34">
                  <c:v>5.7054782964161666</c:v>
                </c:pt>
                <c:pt idx="35">
                  <c:v>5.3804992042034927</c:v>
                </c:pt>
                <c:pt idx="36">
                  <c:v>5.4396482932628887</c:v>
                </c:pt>
                <c:pt idx="37">
                  <c:v>5.4433509550419146</c:v>
                </c:pt>
                <c:pt idx="38">
                  <c:v>5.3477000833562993</c:v>
                </c:pt>
                <c:pt idx="39">
                  <c:v>5.5480580803330515</c:v>
                </c:pt>
                <c:pt idx="40">
                  <c:v>5.2386394179763984</c:v>
                </c:pt>
                <c:pt idx="41">
                  <c:v>4.7244305528606256</c:v>
                </c:pt>
                <c:pt idx="42">
                  <c:v>4.8621150039606542</c:v>
                </c:pt>
                <c:pt idx="43">
                  <c:v>3.6208646970635527</c:v>
                </c:pt>
                <c:pt idx="44">
                  <c:v>2.8622766069332117</c:v>
                </c:pt>
                <c:pt idx="45">
                  <c:v>2.0357164757135449</c:v>
                </c:pt>
                <c:pt idx="46">
                  <c:v>2.4287641443807795</c:v>
                </c:pt>
                <c:pt idx="47">
                  <c:v>2.7714880718181067</c:v>
                </c:pt>
                <c:pt idx="48">
                  <c:v>3.6349225620147196</c:v>
                </c:pt>
                <c:pt idx="49">
                  <c:v>4.6677627598604721</c:v>
                </c:pt>
                <c:pt idx="50">
                  <c:v>3.683284187764313</c:v>
                </c:pt>
                <c:pt idx="51">
                  <c:v>2.5239846262721466</c:v>
                </c:pt>
                <c:pt idx="52">
                  <c:v>1.7780580307763749</c:v>
                </c:pt>
                <c:pt idx="53">
                  <c:v>2.4907303866780639</c:v>
                </c:pt>
                <c:pt idx="54">
                  <c:v>2.3794411697438678</c:v>
                </c:pt>
                <c:pt idx="55">
                  <c:v>2.9314190500890014</c:v>
                </c:pt>
                <c:pt idx="56">
                  <c:v>2.6899476781451881</c:v>
                </c:pt>
                <c:pt idx="57">
                  <c:v>1.9181792302852774</c:v>
                </c:pt>
                <c:pt idx="58">
                  <c:v>1.6024004861226349</c:v>
                </c:pt>
                <c:pt idx="59">
                  <c:v>-0.59404258274149413</c:v>
                </c:pt>
                <c:pt idx="60">
                  <c:v>-0.52541851921954486</c:v>
                </c:pt>
                <c:pt idx="61">
                  <c:v>-3.0820390466251846</c:v>
                </c:pt>
                <c:pt idx="62">
                  <c:v>-7.0376811407098288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9-4514-A882-F388E98B3E6B}"/>
            </c:ext>
          </c:extLst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'interest rates'!$A$3:$A$65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xVal>
          <c:yVal>
            <c:numRef>
              <c:f>'interest rates'!$K$3:$K$65</c:f>
              <c:numCache>
                <c:formatCode>0.00</c:formatCode>
                <c:ptCount val="63"/>
                <c:pt idx="0">
                  <c:v>9.2367334488023971</c:v>
                </c:pt>
                <c:pt idx="1">
                  <c:v>9.0924457696922776</c:v>
                </c:pt>
                <c:pt idx="2">
                  <c:v>9.4736636758936292</c:v>
                </c:pt>
                <c:pt idx="3">
                  <c:v>9.5346951973765215</c:v>
                </c:pt>
                <c:pt idx="4">
                  <c:v>9.7912452766558502</c:v>
                </c:pt>
                <c:pt idx="5">
                  <c:v>10.137147542617383</c:v>
                </c:pt>
                <c:pt idx="6">
                  <c:v>10.421827315675749</c:v>
                </c:pt>
                <c:pt idx="7">
                  <c:v>10.067457822439321</c:v>
                </c:pt>
                <c:pt idx="8">
                  <c:v>10.145685529368414</c:v>
                </c:pt>
                <c:pt idx="9">
                  <c:v>9.9668686387719365</c:v>
                </c:pt>
                <c:pt idx="10">
                  <c:v>9.3718999704426764</c:v>
                </c:pt>
                <c:pt idx="11">
                  <c:v>9.3888484358025739</c:v>
                </c:pt>
                <c:pt idx="12">
                  <c:v>9.6590344759151048</c:v>
                </c:pt>
                <c:pt idx="13">
                  <c:v>9.925791224476507</c:v>
                </c:pt>
                <c:pt idx="14">
                  <c:v>9.2021633151296598</c:v>
                </c:pt>
                <c:pt idx="15">
                  <c:v>8.6584403253964126</c:v>
                </c:pt>
                <c:pt idx="16">
                  <c:v>9.087422455568877</c:v>
                </c:pt>
                <c:pt idx="17">
                  <c:v>9.2816053529123366</c:v>
                </c:pt>
                <c:pt idx="18">
                  <c:v>9.503732063819017</c:v>
                </c:pt>
                <c:pt idx="19">
                  <c:v>9.2867314225530233</c:v>
                </c:pt>
                <c:pt idx="20">
                  <c:v>8.5901189947430012</c:v>
                </c:pt>
                <c:pt idx="21">
                  <c:v>8.464175748645145</c:v>
                </c:pt>
                <c:pt idx="22">
                  <c:v>7.7109922998549409</c:v>
                </c:pt>
                <c:pt idx="23">
                  <c:v>7.98972404586622</c:v>
                </c:pt>
                <c:pt idx="24">
                  <c:v>8.5937366139376934</c:v>
                </c:pt>
                <c:pt idx="25">
                  <c:v>8.5961109870694443</c:v>
                </c:pt>
                <c:pt idx="26">
                  <c:v>8.5498485562777926</c:v>
                </c:pt>
                <c:pt idx="27">
                  <c:v>8.5304885701600774</c:v>
                </c:pt>
                <c:pt idx="28">
                  <c:v>8.6179221782863049</c:v>
                </c:pt>
                <c:pt idx="29">
                  <c:v>8.6713314377598998</c:v>
                </c:pt>
                <c:pt idx="30">
                  <c:v>8.4900924914202349</c:v>
                </c:pt>
                <c:pt idx="31">
                  <c:v>8.104002492747858</c:v>
                </c:pt>
                <c:pt idx="32">
                  <c:v>8.3166513810650162</c:v>
                </c:pt>
                <c:pt idx="33">
                  <c:v>8.4128909596720156</c:v>
                </c:pt>
                <c:pt idx="34">
                  <c:v>8.6609716896950637</c:v>
                </c:pt>
                <c:pt idx="35">
                  <c:v>8.6579744407667363</c:v>
                </c:pt>
                <c:pt idx="36">
                  <c:v>8.8068171150691743</c:v>
                </c:pt>
                <c:pt idx="37">
                  <c:v>9.0154012568711135</c:v>
                </c:pt>
                <c:pt idx="38">
                  <c:v>9.1735656897956872</c:v>
                </c:pt>
                <c:pt idx="39">
                  <c:v>9.3309489666703609</c:v>
                </c:pt>
                <c:pt idx="40">
                  <c:v>9.3460474063231906</c:v>
                </c:pt>
                <c:pt idx="41">
                  <c:v>8.8957568536203517</c:v>
                </c:pt>
                <c:pt idx="42">
                  <c:v>8.6849717151748713</c:v>
                </c:pt>
                <c:pt idx="43">
                  <c:v>8.6713373249037833</c:v>
                </c:pt>
                <c:pt idx="44">
                  <c:v>8.8036761430005495</c:v>
                </c:pt>
                <c:pt idx="45">
                  <c:v>8.8249034256048517</c:v>
                </c:pt>
                <c:pt idx="46">
                  <c:v>8.7069949414662755</c:v>
                </c:pt>
                <c:pt idx="47">
                  <c:v>8.4837968825321575</c:v>
                </c:pt>
                <c:pt idx="48">
                  <c:v>8.0758993719466243</c:v>
                </c:pt>
                <c:pt idx="49">
                  <c:v>7.4265653503645614</c:v>
                </c:pt>
                <c:pt idx="50">
                  <c:v>7.6806436603800323</c:v>
                </c:pt>
                <c:pt idx="51">
                  <c:v>7.7304582624337561</c:v>
                </c:pt>
                <c:pt idx="52">
                  <c:v>7.8550651486333969</c:v>
                </c:pt>
                <c:pt idx="53">
                  <c:v>7.9042650831603636</c:v>
                </c:pt>
                <c:pt idx="54">
                  <c:v>7.9827882050247378</c:v>
                </c:pt>
                <c:pt idx="55">
                  <c:v>8.0860058965462116</c:v>
                </c:pt>
                <c:pt idx="56">
                  <c:v>8.0054133247144339</c:v>
                </c:pt>
                <c:pt idx="57">
                  <c:v>8.0426877994999888</c:v>
                </c:pt>
                <c:pt idx="58">
                  <c:v>8.1317347907004685</c:v>
                </c:pt>
                <c:pt idx="59">
                  <c:v>8.4708579751208983</c:v>
                </c:pt>
                <c:pt idx="60">
                  <c:v>7.8222652084796511</c:v>
                </c:pt>
                <c:pt idx="61">
                  <c:v>8.5676015882527938</c:v>
                </c:pt>
                <c:pt idx="62">
                  <c:v>8.5558713692104291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9-4514-A882-F388E98B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69696"/>
        <c:axId val="144271232"/>
      </c:scatterChart>
      <c:valAx>
        <c:axId val="144269696"/>
        <c:scaling>
          <c:orientation val="minMax"/>
          <c:max val="2022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71232"/>
        <c:crossesAt val="-7"/>
        <c:crossBetween val="midCat"/>
        <c:majorUnit val="10"/>
      </c:valAx>
      <c:valAx>
        <c:axId val="144271232"/>
        <c:scaling>
          <c:orientation val="minMax"/>
          <c:max val="12"/>
          <c:min val="-7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6969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8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0.11093</cdr:x>
      <cdr:y>0.64511</cdr:y>
    </cdr:from>
    <cdr:to>
      <cdr:x>0.96217</cdr:x>
      <cdr:y>0.64957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50219" y="3757448"/>
          <a:ext cx="7291643" cy="259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0.67969</cdr:x>
      <cdr:y>0.51776</cdr:y>
    </cdr:from>
    <cdr:to>
      <cdr:x>0.71094</cdr:x>
      <cdr:y>0.61326</cdr:y>
    </cdr:to>
    <cdr:pic>
      <cdr:nvPicPr>
        <cdr:cNvPr id="14338" name="Picture 2">
          <a:extLst xmlns:a="http://schemas.openxmlformats.org/drawingml/2006/main">
            <a:ext uri="{FF2B5EF4-FFF2-40B4-BE49-F238E27FC236}">
              <a16:creationId xmlns:a16="http://schemas.microsoft.com/office/drawing/2014/main" id="{9E56BFAF-F639-4C77-8789-C0374B0932B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824179" y="3019439"/>
          <a:ext cx="267777" cy="55693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0.63815</cdr:x>
      <cdr:y>0.64453</cdr:y>
    </cdr:from>
    <cdr:to>
      <cdr:x>0.7174</cdr:x>
      <cdr:y>0.76878</cdr:y>
    </cdr:to>
    <cdr:pic>
      <cdr:nvPicPr>
        <cdr:cNvPr id="14339" name="Picture 3">
          <a:extLst xmlns:a="http://schemas.openxmlformats.org/drawingml/2006/main">
            <a:ext uri="{FF2B5EF4-FFF2-40B4-BE49-F238E27FC236}">
              <a16:creationId xmlns:a16="http://schemas.microsoft.com/office/drawing/2014/main" id="{548C523D-16D9-490E-A143-DD2E824106C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468186" y="3758757"/>
          <a:ext cx="679081" cy="72459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0.78005</cdr:x>
      <cdr:y>0.33096</cdr:y>
    </cdr:from>
    <cdr:to>
      <cdr:x>0.8253</cdr:x>
      <cdr:y>0.40421</cdr:y>
    </cdr:to>
    <cdr:pic>
      <cdr:nvPicPr>
        <cdr:cNvPr id="14340" name="Picture 4">
          <a:extLst xmlns:a="http://schemas.openxmlformats.org/drawingml/2006/main">
            <a:ext uri="{FF2B5EF4-FFF2-40B4-BE49-F238E27FC236}">
              <a16:creationId xmlns:a16="http://schemas.microsoft.com/office/drawing/2014/main" id="{AC1171EE-E5E0-4E9C-8987-47B55780674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84132" y="1930085"/>
          <a:ext cx="387741" cy="42717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0.70533</cdr:x>
      <cdr:y>0.19722</cdr:y>
    </cdr:from>
    <cdr:to>
      <cdr:x>0.73658</cdr:x>
      <cdr:y>0.29272</cdr:y>
    </cdr:to>
    <cdr:pic>
      <cdr:nvPicPr>
        <cdr:cNvPr id="14341" name="Picture 5">
          <a:extLst xmlns:a="http://schemas.openxmlformats.org/drawingml/2006/main">
            <a:ext uri="{FF2B5EF4-FFF2-40B4-BE49-F238E27FC236}">
              <a16:creationId xmlns:a16="http://schemas.microsoft.com/office/drawing/2014/main" id="{287A0F13-04BB-48DE-9FF7-7B643A5419B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43876" y="1150127"/>
          <a:ext cx="267777" cy="55693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0.6632</cdr:x>
      <cdr:y>0.18293</cdr:y>
    </cdr:from>
    <cdr:to>
      <cdr:x>0.94466</cdr:x>
      <cdr:y>0.22907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2254" y="1149320"/>
          <a:ext cx="2436996" cy="289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0.35284</cdr:x>
      <cdr:y>0.5274</cdr:y>
    </cdr:from>
    <cdr:to>
      <cdr:x>0.70619</cdr:x>
      <cdr:y>0.57354</cdr:y>
    </cdr:to>
    <cdr:sp macro="" textlink="">
      <cdr:nvSpPr>
        <cdr:cNvPr id="225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5024" y="3313533"/>
          <a:ext cx="3059449" cy="289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return on corporate bonds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0.6748</cdr:x>
      <cdr:y>0.23713</cdr:y>
    </cdr:from>
    <cdr:to>
      <cdr:x>0.85666</cdr:x>
      <cdr:y>0.28333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8262" y="1380038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0.61774</cdr:x>
      <cdr:y>0.6138</cdr:y>
    </cdr:from>
    <cdr:to>
      <cdr:x>0.7996</cdr:x>
      <cdr:y>0.66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718" y="3572179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0.57379</cdr:x>
      <cdr:y>0.52504</cdr:y>
    </cdr:from>
    <cdr:to>
      <cdr:x>0.67952</cdr:x>
      <cdr:y>0.67071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62525" y="3295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0.62004</cdr:x>
      <cdr:y>0.18058</cdr:y>
    </cdr:from>
    <cdr:to>
      <cdr:x>0.69383</cdr:x>
      <cdr:y>0.2352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62575" y="1133475"/>
          <a:ext cx="6381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  <cdr:relSizeAnchor xmlns:cdr="http://schemas.openxmlformats.org/drawingml/2006/chartDrawing">
    <cdr:from>
      <cdr:x>0.5905</cdr:x>
      <cdr:y>0.44946</cdr:y>
    </cdr:from>
    <cdr:to>
      <cdr:x>0.69586</cdr:x>
      <cdr:y>0.50409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18318" y="2829090"/>
          <a:ext cx="913234" cy="343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1-alpha</a:t>
          </a:r>
        </a:p>
      </cdr:txBody>
    </cdr:sp>
  </cdr:relSizeAnchor>
  <cdr:relSizeAnchor xmlns:cdr="http://schemas.openxmlformats.org/drawingml/2006/chartDrawing">
    <cdr:from>
      <cdr:x>0.55984</cdr:x>
      <cdr:y>0.7653</cdr:y>
    </cdr:from>
    <cdr:to>
      <cdr:x>0.6674</cdr:x>
      <cdr:y>0.81993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41875" y="4803775"/>
          <a:ext cx="9302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gamma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0.5581</cdr:x>
      <cdr:y>0.6068</cdr:y>
    </cdr:from>
    <cdr:to>
      <cdr:x>0.66373</cdr:x>
      <cdr:y>0.75243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31080" y="3810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alpha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7899" cy="58162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0.11502</cdr:x>
      <cdr:y>0.80451</cdr:y>
    </cdr:from>
    <cdr:to>
      <cdr:x>0.95501</cdr:x>
      <cdr:y>0.81198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5253" y="4685862"/>
          <a:ext cx="7195299" cy="43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0.65043</cdr:x>
      <cdr:y>0.67935</cdr:y>
    </cdr:from>
    <cdr:to>
      <cdr:x>0.68168</cdr:x>
      <cdr:y>0.77485</cdr:y>
    </cdr:to>
    <cdr:pic>
      <cdr:nvPicPr>
        <cdr:cNvPr id="14338" name="Picture 2">
          <a:extLst xmlns:a="http://schemas.openxmlformats.org/drawingml/2006/main">
            <a:ext uri="{FF2B5EF4-FFF2-40B4-BE49-F238E27FC236}">
              <a16:creationId xmlns:a16="http://schemas.microsoft.com/office/drawing/2014/main" id="{9F2BF909-30AD-4D1A-85DF-DB9479C7CBC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572891" y="3955419"/>
          <a:ext cx="267751" cy="55603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0.82021</cdr:x>
      <cdr:y>0.66999</cdr:y>
    </cdr:from>
    <cdr:to>
      <cdr:x>0.89946</cdr:x>
      <cdr:y>0.79424</cdr:y>
    </cdr:to>
    <cdr:pic>
      <cdr:nvPicPr>
        <cdr:cNvPr id="14339" name="Picture 3">
          <a:extLst xmlns:a="http://schemas.openxmlformats.org/drawingml/2006/main">
            <a:ext uri="{FF2B5EF4-FFF2-40B4-BE49-F238E27FC236}">
              <a16:creationId xmlns:a16="http://schemas.microsoft.com/office/drawing/2014/main" id="{9C732782-22E3-48A9-9B94-0BDFC5CA04A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027604" y="3900901"/>
          <a:ext cx="679016" cy="7234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0.77144</cdr:x>
      <cdr:y>0.39465</cdr:y>
    </cdr:from>
    <cdr:to>
      <cdr:x>0.81669</cdr:x>
      <cdr:y>0.4679</cdr:y>
    </cdr:to>
    <cdr:pic>
      <cdr:nvPicPr>
        <cdr:cNvPr id="14340" name="Picture 4">
          <a:extLst xmlns:a="http://schemas.openxmlformats.org/drawingml/2006/main">
            <a:ext uri="{FF2B5EF4-FFF2-40B4-BE49-F238E27FC236}">
              <a16:creationId xmlns:a16="http://schemas.microsoft.com/office/drawing/2014/main" id="{45676771-C8DF-4AAC-9447-E81AB79D893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09747" y="2297795"/>
          <a:ext cx="387703" cy="42648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0.78639</cdr:x>
      <cdr:y>0.23316</cdr:y>
    </cdr:from>
    <cdr:to>
      <cdr:x>0.81764</cdr:x>
      <cdr:y>0.32866</cdr:y>
    </cdr:to>
    <cdr:pic>
      <cdr:nvPicPr>
        <cdr:cNvPr id="14341" name="Picture 5">
          <a:extLst xmlns:a="http://schemas.openxmlformats.org/drawingml/2006/main">
            <a:ext uri="{FF2B5EF4-FFF2-40B4-BE49-F238E27FC236}">
              <a16:creationId xmlns:a16="http://schemas.microsoft.com/office/drawing/2014/main" id="{1E3F8EF7-E9DA-455C-B093-8330A5455B2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737782" y="1357544"/>
          <a:ext cx="267751" cy="55603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8851" cy="58317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5"/>
  <sheetViews>
    <sheetView tabSelected="1" zoomScaleNormal="100" workbookViewId="0">
      <selection activeCell="O108" sqref="O108"/>
    </sheetView>
  </sheetViews>
  <sheetFormatPr defaultRowHeight="12.5" x14ac:dyDescent="0.25"/>
  <cols>
    <col min="3" max="3" width="10.08984375" style="1" customWidth="1"/>
    <col min="4" max="4" width="9.08984375" style="1" customWidth="1"/>
    <col min="5" max="5" width="9.08984375" style="13" customWidth="1"/>
    <col min="7" max="7" width="10.08984375" style="15" customWidth="1"/>
    <col min="8" max="8" width="9.08984375" style="6" customWidth="1"/>
    <col min="9" max="9" width="12.6328125" style="6" customWidth="1"/>
    <col min="10" max="10" width="15" style="6" customWidth="1"/>
    <col min="11" max="11" width="15.54296875" style="6" customWidth="1"/>
    <col min="12" max="16" width="9.08984375" style="6" customWidth="1"/>
    <col min="18" max="18" width="9.08984375" style="6" customWidth="1"/>
    <col min="20" max="20" width="11.08984375" bestFit="1" customWidth="1"/>
    <col min="21" max="21" width="8.90625" style="1" customWidth="1"/>
  </cols>
  <sheetData>
    <row r="1" spans="1:23" ht="13" x14ac:dyDescent="0.3">
      <c r="A1" s="25" t="s">
        <v>42</v>
      </c>
      <c r="C1" s="3" t="s">
        <v>44</v>
      </c>
      <c r="E1" s="3" t="s">
        <v>44</v>
      </c>
      <c r="G1" s="3" t="s">
        <v>44</v>
      </c>
      <c r="H1" s="21"/>
      <c r="I1" s="21" t="s">
        <v>44</v>
      </c>
      <c r="J1" s="21" t="s">
        <v>44</v>
      </c>
      <c r="K1" s="24" t="s">
        <v>44</v>
      </c>
      <c r="L1" s="24" t="s">
        <v>44</v>
      </c>
      <c r="N1" s="21" t="s">
        <v>44</v>
      </c>
      <c r="P1" s="21" t="s">
        <v>44</v>
      </c>
      <c r="R1" s="21" t="s">
        <v>47</v>
      </c>
      <c r="T1" s="25" t="s">
        <v>67</v>
      </c>
      <c r="U1" s="3" t="s">
        <v>67</v>
      </c>
      <c r="V1" s="3" t="s">
        <v>44</v>
      </c>
      <c r="W1" s="25" t="s">
        <v>44</v>
      </c>
    </row>
    <row r="2" spans="1:23" ht="13" x14ac:dyDescent="0.3">
      <c r="A2" s="25" t="s">
        <v>43</v>
      </c>
      <c r="C2" s="3" t="s">
        <v>60</v>
      </c>
      <c r="E2" s="26" t="s">
        <v>51</v>
      </c>
      <c r="G2" s="3" t="s">
        <v>61</v>
      </c>
      <c r="I2" s="21" t="s">
        <v>45</v>
      </c>
      <c r="J2" s="21" t="s">
        <v>46</v>
      </c>
      <c r="K2" s="27">
        <v>3.5</v>
      </c>
      <c r="L2" s="28">
        <v>3.13</v>
      </c>
      <c r="N2" s="27">
        <v>5.0999999999999996</v>
      </c>
      <c r="P2" s="27">
        <v>5.0999999999999996</v>
      </c>
      <c r="R2" s="21" t="s">
        <v>49</v>
      </c>
      <c r="T2" s="25" t="s">
        <v>68</v>
      </c>
      <c r="U2" s="3" t="s">
        <v>68</v>
      </c>
      <c r="V2" s="25" t="s">
        <v>62</v>
      </c>
      <c r="W2" s="25" t="s">
        <v>65</v>
      </c>
    </row>
    <row r="3" spans="1:23" ht="13" x14ac:dyDescent="0.3">
      <c r="A3" s="25" t="s">
        <v>4</v>
      </c>
      <c r="C3" s="3" t="s">
        <v>86</v>
      </c>
      <c r="E3" s="26" t="s">
        <v>52</v>
      </c>
      <c r="G3" s="23" t="s">
        <v>40</v>
      </c>
      <c r="I3" s="21" t="s">
        <v>7</v>
      </c>
      <c r="J3" s="21" t="s">
        <v>8</v>
      </c>
      <c r="K3" s="21" t="s">
        <v>9</v>
      </c>
      <c r="L3" s="21" t="s">
        <v>10</v>
      </c>
      <c r="M3" s="11"/>
      <c r="N3" s="21" t="s">
        <v>54</v>
      </c>
      <c r="P3" s="21" t="s">
        <v>11</v>
      </c>
      <c r="R3" s="21" t="s">
        <v>48</v>
      </c>
      <c r="T3" s="25" t="s">
        <v>71</v>
      </c>
      <c r="U3" s="3" t="s">
        <v>69</v>
      </c>
      <c r="V3" s="25" t="s">
        <v>63</v>
      </c>
      <c r="W3" s="25" t="s">
        <v>66</v>
      </c>
    </row>
    <row r="4" spans="1:23" ht="13" x14ac:dyDescent="0.3">
      <c r="A4" s="25"/>
      <c r="C4" s="3" t="s">
        <v>50</v>
      </c>
      <c r="E4" s="26" t="s">
        <v>53</v>
      </c>
      <c r="G4" s="3" t="s">
        <v>50</v>
      </c>
      <c r="I4" s="21" t="s">
        <v>50</v>
      </c>
      <c r="J4" s="21" t="s">
        <v>50</v>
      </c>
      <c r="K4" s="3" t="s">
        <v>50</v>
      </c>
      <c r="L4" s="3" t="s">
        <v>50</v>
      </c>
      <c r="M4" s="11"/>
      <c r="N4" s="21" t="s">
        <v>50</v>
      </c>
      <c r="P4" s="21" t="s">
        <v>50</v>
      </c>
      <c r="R4" s="21" t="s">
        <v>64</v>
      </c>
      <c r="T4" s="25" t="s">
        <v>72</v>
      </c>
      <c r="U4" s="3" t="s">
        <v>70</v>
      </c>
      <c r="V4" s="25" t="s">
        <v>50</v>
      </c>
      <c r="W4" s="25"/>
    </row>
    <row r="5" spans="1:23" ht="14.5" x14ac:dyDescent="0.35">
      <c r="A5" s="25">
        <v>1929</v>
      </c>
      <c r="C5" s="30">
        <v>1191124</v>
      </c>
      <c r="D5" s="43"/>
      <c r="E5" s="17">
        <v>37699</v>
      </c>
      <c r="F5" s="17"/>
      <c r="G5" s="30">
        <v>104556</v>
      </c>
      <c r="H5"/>
      <c r="I5" s="17">
        <v>51444</v>
      </c>
      <c r="J5" s="13">
        <v>9009</v>
      </c>
      <c r="K5" s="30">
        <v>6824</v>
      </c>
      <c r="L5" s="21"/>
      <c r="M5"/>
      <c r="N5" s="30">
        <v>20073</v>
      </c>
      <c r="O5" s="16"/>
      <c r="P5" s="30">
        <v>10409</v>
      </c>
      <c r="R5" s="12">
        <v>4.7249999999999996</v>
      </c>
      <c r="S5" s="12"/>
      <c r="T5" s="22"/>
    </row>
    <row r="6" spans="1:23" ht="14.5" x14ac:dyDescent="0.35">
      <c r="A6" s="25">
        <v>1930</v>
      </c>
      <c r="C6" s="30">
        <v>1089785</v>
      </c>
      <c r="D6" s="43"/>
      <c r="E6" s="17">
        <v>35590</v>
      </c>
      <c r="F6" s="17"/>
      <c r="G6" s="30">
        <v>92160</v>
      </c>
      <c r="H6"/>
      <c r="I6" s="17">
        <v>47207</v>
      </c>
      <c r="J6" s="13">
        <v>7007</v>
      </c>
      <c r="K6" s="30">
        <v>6971</v>
      </c>
      <c r="L6" s="21"/>
      <c r="M6"/>
      <c r="N6" s="30">
        <v>14683</v>
      </c>
      <c r="O6" s="16"/>
      <c r="P6" s="30">
        <v>10217</v>
      </c>
      <c r="R6" s="12">
        <v>4.5466666666666669</v>
      </c>
      <c r="S6" s="12"/>
      <c r="T6" s="22"/>
    </row>
    <row r="7" spans="1:23" ht="14.5" x14ac:dyDescent="0.35">
      <c r="A7" s="25">
        <v>1931</v>
      </c>
      <c r="C7" s="30">
        <v>1019977</v>
      </c>
      <c r="D7" s="43"/>
      <c r="E7" s="17">
        <v>32724</v>
      </c>
      <c r="F7" s="17"/>
      <c r="G7" s="30">
        <v>77391</v>
      </c>
      <c r="H7"/>
      <c r="I7" s="17">
        <v>40112</v>
      </c>
      <c r="J7" s="13">
        <v>5323</v>
      </c>
      <c r="K7" s="30">
        <v>6669</v>
      </c>
      <c r="L7" s="21"/>
      <c r="M7"/>
      <c r="N7" s="30">
        <v>9635</v>
      </c>
      <c r="O7" s="16"/>
      <c r="P7" s="30">
        <v>9514</v>
      </c>
      <c r="R7" s="12">
        <v>4.5774999999999997</v>
      </c>
      <c r="S7" s="12"/>
      <c r="T7" s="22"/>
    </row>
    <row r="8" spans="1:23" ht="14.5" x14ac:dyDescent="0.35">
      <c r="A8" s="25">
        <v>1932</v>
      </c>
      <c r="C8" s="30">
        <v>888414</v>
      </c>
      <c r="D8" s="43"/>
      <c r="E8" s="17">
        <v>29445</v>
      </c>
      <c r="F8" s="17"/>
      <c r="G8" s="30">
        <v>59522</v>
      </c>
      <c r="H8"/>
      <c r="I8" s="17">
        <v>31378</v>
      </c>
      <c r="J8" s="13">
        <v>3450</v>
      </c>
      <c r="K8" s="30">
        <v>6570</v>
      </c>
      <c r="L8" s="21"/>
      <c r="M8"/>
      <c r="N8" s="30">
        <v>4081</v>
      </c>
      <c r="O8" s="16"/>
      <c r="P8" s="30">
        <v>8338</v>
      </c>
      <c r="R8" s="12">
        <v>5.0066666666666668</v>
      </c>
      <c r="S8" s="12"/>
      <c r="T8" s="22"/>
    </row>
    <row r="9" spans="1:23" ht="14.5" x14ac:dyDescent="0.35">
      <c r="A9" s="25">
        <v>1933</v>
      </c>
      <c r="C9" s="30">
        <v>877431</v>
      </c>
      <c r="D9" s="43"/>
      <c r="E9" s="17">
        <v>30940</v>
      </c>
      <c r="F9" s="17"/>
      <c r="G9" s="30">
        <v>57154</v>
      </c>
      <c r="H9"/>
      <c r="I9" s="17">
        <v>29823</v>
      </c>
      <c r="J9" s="13">
        <v>4012</v>
      </c>
      <c r="K9" s="30">
        <v>6864</v>
      </c>
      <c r="L9" s="21"/>
      <c r="M9"/>
      <c r="N9" s="30">
        <v>4306</v>
      </c>
      <c r="O9" s="16"/>
      <c r="P9" s="30">
        <v>8012</v>
      </c>
      <c r="R9" s="12">
        <v>4.4891666666666667</v>
      </c>
      <c r="S9" s="12"/>
      <c r="T9" s="22"/>
    </row>
    <row r="10" spans="1:23" ht="14.5" x14ac:dyDescent="0.35">
      <c r="A10" s="25">
        <v>1934</v>
      </c>
      <c r="C10" s="30">
        <v>972263</v>
      </c>
      <c r="D10" s="43"/>
      <c r="E10" s="17">
        <v>34238</v>
      </c>
      <c r="F10" s="17"/>
      <c r="G10" s="30">
        <v>66800</v>
      </c>
      <c r="H10"/>
      <c r="I10" s="17">
        <v>34589</v>
      </c>
      <c r="J10" s="13">
        <v>4927</v>
      </c>
      <c r="K10" s="30">
        <v>7625</v>
      </c>
      <c r="L10" s="21"/>
      <c r="M10"/>
      <c r="N10" s="30">
        <v>6967</v>
      </c>
      <c r="O10" s="16"/>
      <c r="P10" s="30">
        <v>8430</v>
      </c>
      <c r="R10" s="12">
        <v>4.003333333333333</v>
      </c>
      <c r="S10" s="12"/>
      <c r="T10" s="22"/>
    </row>
    <row r="11" spans="1:23" ht="14.5" x14ac:dyDescent="0.35">
      <c r="A11" s="25">
        <v>1935</v>
      </c>
      <c r="C11" s="30">
        <v>1058836</v>
      </c>
      <c r="D11" s="43"/>
      <c r="E11" s="17">
        <v>35577</v>
      </c>
      <c r="F11" s="17"/>
      <c r="G11" s="30">
        <v>74241</v>
      </c>
      <c r="H11"/>
      <c r="I11" s="17">
        <v>37708</v>
      </c>
      <c r="J11" s="13">
        <v>5679</v>
      </c>
      <c r="K11" s="30">
        <v>7990</v>
      </c>
      <c r="L11" s="21"/>
      <c r="M11"/>
      <c r="N11" s="30">
        <v>10222</v>
      </c>
      <c r="O11" s="16"/>
      <c r="P11" s="30">
        <v>8480</v>
      </c>
      <c r="R11" s="12">
        <v>3.6025</v>
      </c>
      <c r="S11" s="12"/>
      <c r="T11" s="22"/>
    </row>
    <row r="12" spans="1:23" ht="14.5" x14ac:dyDescent="0.35">
      <c r="A12" s="25">
        <v>1936</v>
      </c>
      <c r="C12" s="30">
        <v>1195251</v>
      </c>
      <c r="D12" s="43"/>
      <c r="E12" s="17">
        <v>38599</v>
      </c>
      <c r="F12" s="17"/>
      <c r="G12" s="30">
        <v>84830</v>
      </c>
      <c r="H12"/>
      <c r="I12" s="17">
        <v>43333</v>
      </c>
      <c r="J12" s="13">
        <v>6929</v>
      </c>
      <c r="K12" s="30">
        <v>8461</v>
      </c>
      <c r="L12" s="21"/>
      <c r="M12"/>
      <c r="N12" s="30">
        <v>13621</v>
      </c>
      <c r="O12" s="16"/>
      <c r="P12" s="30">
        <v>8801</v>
      </c>
      <c r="R12" s="12">
        <v>3.2358333333333333</v>
      </c>
      <c r="S12" s="12"/>
      <c r="T12" s="22"/>
    </row>
    <row r="13" spans="1:23" ht="14.5" x14ac:dyDescent="0.35">
      <c r="A13" s="25">
        <v>1937</v>
      </c>
      <c r="C13" s="30">
        <v>1256503</v>
      </c>
      <c r="D13" s="43"/>
      <c r="E13" s="17">
        <v>39701</v>
      </c>
      <c r="F13" s="17"/>
      <c r="G13" s="30">
        <v>93003</v>
      </c>
      <c r="H13"/>
      <c r="I13" s="17">
        <v>48359</v>
      </c>
      <c r="J13" s="13">
        <v>7362</v>
      </c>
      <c r="K13" s="30">
        <v>8941</v>
      </c>
      <c r="L13" s="21"/>
      <c r="M13"/>
      <c r="N13" s="30">
        <v>16866</v>
      </c>
      <c r="O13" s="16"/>
      <c r="P13" s="30">
        <v>9767</v>
      </c>
      <c r="R13" s="12">
        <v>3.2633333333333332</v>
      </c>
      <c r="S13" s="12"/>
      <c r="T13" s="22"/>
    </row>
    <row r="14" spans="1:23" ht="14.5" x14ac:dyDescent="0.35">
      <c r="A14" s="25">
        <v>1938</v>
      </c>
      <c r="C14" s="30">
        <v>1214869</v>
      </c>
      <c r="D14" s="43"/>
      <c r="E14" s="17">
        <v>38322</v>
      </c>
      <c r="F14" s="17"/>
      <c r="G14" s="30">
        <v>87352</v>
      </c>
      <c r="H14"/>
      <c r="I14" s="17">
        <v>45467</v>
      </c>
      <c r="J14" s="13">
        <v>6816</v>
      </c>
      <c r="K14" s="30">
        <v>8932</v>
      </c>
      <c r="L14" s="21"/>
      <c r="M14"/>
      <c r="N14" s="30">
        <v>12234</v>
      </c>
      <c r="O14" s="16"/>
      <c r="P14" s="30">
        <v>10042</v>
      </c>
      <c r="R14" s="12">
        <v>3.1924999999999999</v>
      </c>
      <c r="S14" s="12"/>
      <c r="T14" s="22"/>
    </row>
    <row r="15" spans="1:23" ht="14.5" x14ac:dyDescent="0.35">
      <c r="A15" s="25">
        <v>1939</v>
      </c>
      <c r="C15" s="30">
        <v>1312365</v>
      </c>
      <c r="D15" s="43"/>
      <c r="E15" s="17">
        <v>39633</v>
      </c>
      <c r="F15" s="17"/>
      <c r="G15" s="30">
        <v>93437</v>
      </c>
      <c r="H15"/>
      <c r="I15" s="17">
        <v>48609</v>
      </c>
      <c r="J15" s="13">
        <v>7700</v>
      </c>
      <c r="K15" s="30">
        <v>9146</v>
      </c>
      <c r="L15" s="21"/>
      <c r="M15"/>
      <c r="N15" s="30">
        <v>14819</v>
      </c>
      <c r="O15" s="16"/>
      <c r="P15" s="30">
        <v>10103</v>
      </c>
      <c r="R15" s="12">
        <v>3.0058333333333334</v>
      </c>
      <c r="S15" s="12"/>
      <c r="T15" s="22"/>
    </row>
    <row r="16" spans="1:23" ht="14.5" x14ac:dyDescent="0.35">
      <c r="A16" s="25">
        <v>1940</v>
      </c>
      <c r="C16" s="30">
        <v>1428075</v>
      </c>
      <c r="D16" s="43"/>
      <c r="E16" s="17">
        <v>41437</v>
      </c>
      <c r="F16" s="17"/>
      <c r="G16" s="30">
        <v>102899</v>
      </c>
      <c r="H16"/>
      <c r="I16" s="17">
        <v>52808</v>
      </c>
      <c r="J16" s="13">
        <v>8650</v>
      </c>
      <c r="K16" s="30">
        <v>9795</v>
      </c>
      <c r="L16" s="21"/>
      <c r="M16"/>
      <c r="N16" s="30">
        <v>19013</v>
      </c>
      <c r="O16" s="16"/>
      <c r="P16" s="30">
        <v>10577</v>
      </c>
      <c r="R16" s="12">
        <v>2.8408333333333333</v>
      </c>
      <c r="S16" s="12"/>
      <c r="T16" s="22"/>
    </row>
    <row r="17" spans="1:23" ht="14.5" x14ac:dyDescent="0.35">
      <c r="A17" s="25">
        <v>1941</v>
      </c>
      <c r="C17" s="30">
        <v>1681049</v>
      </c>
      <c r="D17" s="43"/>
      <c r="E17" s="17">
        <v>45785</v>
      </c>
      <c r="F17" s="17"/>
      <c r="G17" s="30">
        <v>129309</v>
      </c>
      <c r="H17"/>
      <c r="I17" s="17">
        <v>66249</v>
      </c>
      <c r="J17" s="13">
        <v>11701</v>
      </c>
      <c r="K17" s="30">
        <v>11054</v>
      </c>
      <c r="L17" s="21"/>
      <c r="M17"/>
      <c r="N17" s="30">
        <v>30164</v>
      </c>
      <c r="O17" s="16"/>
      <c r="P17" s="30">
        <v>12062</v>
      </c>
      <c r="R17" s="12">
        <v>2.7675000000000001</v>
      </c>
      <c r="S17" s="12"/>
      <c r="T17" s="22"/>
    </row>
    <row r="18" spans="1:23" ht="14.5" x14ac:dyDescent="0.35">
      <c r="A18" s="25">
        <v>1942</v>
      </c>
      <c r="C18" s="30">
        <v>1998542</v>
      </c>
      <c r="D18" s="43"/>
      <c r="E18" s="17">
        <v>50219</v>
      </c>
      <c r="F18" s="17"/>
      <c r="G18" s="30">
        <v>165952</v>
      </c>
      <c r="H18"/>
      <c r="I18" s="17">
        <v>88103</v>
      </c>
      <c r="J18" s="13">
        <v>14507</v>
      </c>
      <c r="K18" s="30">
        <v>11512</v>
      </c>
      <c r="L18" s="21"/>
      <c r="M18"/>
      <c r="N18" s="30">
        <v>40747</v>
      </c>
      <c r="O18" s="16"/>
      <c r="P18" s="30">
        <v>14911</v>
      </c>
      <c r="R18" s="12">
        <v>2.8258333333333332</v>
      </c>
      <c r="S18" s="12"/>
      <c r="T18" s="22"/>
    </row>
    <row r="19" spans="1:23" ht="14.5" x14ac:dyDescent="0.35">
      <c r="A19" s="25">
        <v>1943</v>
      </c>
      <c r="C19" s="30">
        <v>2338761</v>
      </c>
      <c r="D19" s="43"/>
      <c r="E19" s="17">
        <v>55995</v>
      </c>
      <c r="F19" s="17"/>
      <c r="G19" s="30">
        <v>203084</v>
      </c>
      <c r="H19"/>
      <c r="I19" s="17">
        <v>112770</v>
      </c>
      <c r="J19" s="13">
        <v>17191</v>
      </c>
      <c r="K19" s="30">
        <v>12431</v>
      </c>
      <c r="L19" s="21"/>
      <c r="M19"/>
      <c r="N19" s="30">
        <v>47296</v>
      </c>
      <c r="O19" s="16"/>
      <c r="P19" s="30">
        <v>18031</v>
      </c>
      <c r="R19" s="12">
        <v>2.73</v>
      </c>
      <c r="S19" s="12"/>
      <c r="T19" s="22"/>
    </row>
    <row r="20" spans="1:23" ht="14.5" x14ac:dyDescent="0.35">
      <c r="A20" s="25">
        <v>1944</v>
      </c>
      <c r="C20" s="30">
        <v>2524752</v>
      </c>
      <c r="D20" s="43"/>
      <c r="E20" s="17">
        <v>57221</v>
      </c>
      <c r="F20" s="17"/>
      <c r="G20" s="30">
        <v>224447</v>
      </c>
      <c r="H20"/>
      <c r="I20" s="17">
        <v>124400</v>
      </c>
      <c r="J20" s="13">
        <v>18332</v>
      </c>
      <c r="K20" s="30">
        <v>13711</v>
      </c>
      <c r="L20" s="21"/>
      <c r="M20"/>
      <c r="N20" s="30">
        <v>47331</v>
      </c>
      <c r="O20" s="16"/>
      <c r="P20" s="30">
        <v>21341</v>
      </c>
      <c r="R20" s="12">
        <v>2.7241666666666666</v>
      </c>
      <c r="S20" s="12"/>
      <c r="T20" s="22"/>
    </row>
    <row r="21" spans="1:23" ht="14.5" x14ac:dyDescent="0.35">
      <c r="A21" s="25">
        <v>1945</v>
      </c>
      <c r="C21" s="30">
        <v>2500057</v>
      </c>
      <c r="D21" s="43"/>
      <c r="E21" s="17">
        <v>55548</v>
      </c>
      <c r="F21" s="17"/>
      <c r="G21" s="30">
        <v>228007</v>
      </c>
      <c r="H21"/>
      <c r="I21" s="17">
        <v>126393</v>
      </c>
      <c r="J21" s="13">
        <v>19430</v>
      </c>
      <c r="K21" s="30">
        <v>15095</v>
      </c>
      <c r="L21" s="21"/>
      <c r="M21"/>
      <c r="N21" s="30">
        <v>37708</v>
      </c>
      <c r="O21" s="16"/>
      <c r="P21" s="30">
        <v>23107</v>
      </c>
      <c r="R21" s="12">
        <v>2.6233333333333335</v>
      </c>
      <c r="S21" s="12"/>
      <c r="T21" s="22"/>
    </row>
    <row r="22" spans="1:23" ht="14.5" x14ac:dyDescent="0.35">
      <c r="A22" s="25">
        <v>1946</v>
      </c>
      <c r="C22" s="30">
        <v>2209911</v>
      </c>
      <c r="D22" s="43"/>
      <c r="E22" s="17">
        <v>49643</v>
      </c>
      <c r="F22" s="17"/>
      <c r="G22" s="30">
        <v>227535</v>
      </c>
      <c r="H22"/>
      <c r="I22" s="17">
        <v>122590</v>
      </c>
      <c r="J22" s="13">
        <v>23495</v>
      </c>
      <c r="K22" s="30">
        <v>16832</v>
      </c>
      <c r="L22" s="21"/>
      <c r="M22"/>
      <c r="N22" s="30">
        <v>37836</v>
      </c>
      <c r="O22" s="16"/>
      <c r="P22" s="30">
        <v>25690</v>
      </c>
      <c r="R22" s="12">
        <v>2.5266666666666668</v>
      </c>
      <c r="S22" s="12"/>
      <c r="T22" s="22"/>
    </row>
    <row r="23" spans="1:23" ht="14.5" x14ac:dyDescent="0.35">
      <c r="A23" s="25">
        <v>1947</v>
      </c>
      <c r="C23" s="30">
        <v>2184614</v>
      </c>
      <c r="D23" s="43"/>
      <c r="E23" s="17">
        <v>49936</v>
      </c>
      <c r="F23" s="17"/>
      <c r="G23" s="30">
        <v>249616</v>
      </c>
      <c r="H23"/>
      <c r="I23" s="17">
        <v>132491</v>
      </c>
      <c r="J23" s="13">
        <v>21992</v>
      </c>
      <c r="K23" s="30">
        <v>18106</v>
      </c>
      <c r="L23" s="21"/>
      <c r="M23"/>
      <c r="N23" s="30">
        <v>42816</v>
      </c>
      <c r="O23" s="16"/>
      <c r="P23" s="30">
        <v>29121</v>
      </c>
      <c r="R23" s="12">
        <v>2.6108333333333333</v>
      </c>
      <c r="S23" s="12"/>
      <c r="T23" s="22"/>
    </row>
    <row r="24" spans="1:23" ht="14.5" x14ac:dyDescent="0.35">
      <c r="A24" s="25">
        <v>1948</v>
      </c>
      <c r="C24" s="30">
        <v>2274627</v>
      </c>
      <c r="D24" s="43"/>
      <c r="E24" s="17">
        <v>51332</v>
      </c>
      <c r="F24" s="17"/>
      <c r="G24" s="30">
        <v>274468</v>
      </c>
      <c r="H24"/>
      <c r="I24" s="30">
        <v>144313</v>
      </c>
      <c r="J24" s="13">
        <v>23322</v>
      </c>
      <c r="K24" s="30">
        <v>19726</v>
      </c>
      <c r="L24" s="21"/>
      <c r="M24"/>
      <c r="N24" s="30">
        <v>58829</v>
      </c>
      <c r="O24" s="16"/>
      <c r="P24" s="30">
        <v>31326</v>
      </c>
      <c r="R24" s="12">
        <v>2.8166666666666669</v>
      </c>
      <c r="S24" s="12"/>
      <c r="T24" s="22"/>
      <c r="V24" s="17">
        <v>99119</v>
      </c>
      <c r="W24" s="17">
        <v>10211</v>
      </c>
    </row>
    <row r="25" spans="1:23" ht="14.5" x14ac:dyDescent="0.35">
      <c r="A25" s="25">
        <v>1949</v>
      </c>
      <c r="C25" s="30">
        <v>2261928</v>
      </c>
      <c r="D25" s="43"/>
      <c r="E25" s="13">
        <v>50358</v>
      </c>
      <c r="F25" s="17"/>
      <c r="G25" s="30">
        <v>272475</v>
      </c>
      <c r="H25"/>
      <c r="I25" s="30">
        <v>144334</v>
      </c>
      <c r="J25" s="13">
        <v>22340</v>
      </c>
      <c r="K25" s="30">
        <v>20904</v>
      </c>
      <c r="L25" s="21"/>
      <c r="M25"/>
      <c r="N25" s="30">
        <v>50414</v>
      </c>
      <c r="O25" s="16"/>
      <c r="P25" s="30">
        <v>32284</v>
      </c>
      <c r="R25" s="12">
        <v>2.66</v>
      </c>
      <c r="S25" s="12"/>
      <c r="T25" s="22"/>
      <c r="V25" s="17">
        <v>95610</v>
      </c>
      <c r="W25" s="17">
        <v>10064</v>
      </c>
    </row>
    <row r="26" spans="1:23" ht="14.5" x14ac:dyDescent="0.35">
      <c r="A26" s="25">
        <v>1950</v>
      </c>
      <c r="C26" s="30">
        <v>2458532</v>
      </c>
      <c r="D26" s="43"/>
      <c r="E26" s="13">
        <v>52424</v>
      </c>
      <c r="F26" s="17"/>
      <c r="G26" s="30">
        <v>299827</v>
      </c>
      <c r="H26"/>
      <c r="I26" s="30">
        <v>158269</v>
      </c>
      <c r="J26" s="13">
        <v>25810</v>
      </c>
      <c r="K26" s="30">
        <v>22950</v>
      </c>
      <c r="L26" s="21"/>
      <c r="M26"/>
      <c r="N26" s="30">
        <v>67986</v>
      </c>
      <c r="O26" s="16"/>
      <c r="P26" s="30">
        <v>33394</v>
      </c>
      <c r="R26" s="12">
        <v>2.6225000000000001</v>
      </c>
      <c r="S26" s="12"/>
      <c r="T26" s="22"/>
      <c r="V26" s="17">
        <v>100064</v>
      </c>
      <c r="W26" s="17">
        <v>9996</v>
      </c>
    </row>
    <row r="27" spans="1:23" ht="14.5" x14ac:dyDescent="0.35">
      <c r="A27" s="25">
        <v>1951</v>
      </c>
      <c r="C27" s="30">
        <v>2656320</v>
      </c>
      <c r="D27" s="43"/>
      <c r="E27" s="13">
        <v>56415</v>
      </c>
      <c r="F27" s="17"/>
      <c r="G27" s="30">
        <v>346914</v>
      </c>
      <c r="H27"/>
      <c r="I27" s="30">
        <v>185705</v>
      </c>
      <c r="J27" s="13">
        <v>27828</v>
      </c>
      <c r="K27" s="30">
        <v>24745</v>
      </c>
      <c r="L27" s="21"/>
      <c r="M27"/>
      <c r="N27" s="30">
        <v>82341</v>
      </c>
      <c r="O27" s="16"/>
      <c r="P27" s="30">
        <v>37726</v>
      </c>
      <c r="R27" s="12">
        <v>2.86</v>
      </c>
      <c r="S27" s="12"/>
      <c r="T27" s="22"/>
      <c r="V27" s="17">
        <v>108525</v>
      </c>
      <c r="W27" s="17">
        <v>9699</v>
      </c>
    </row>
    <row r="28" spans="1:23" ht="14.5" x14ac:dyDescent="0.35">
      <c r="A28" s="25">
        <v>1952</v>
      </c>
      <c r="C28" s="30">
        <v>2764803</v>
      </c>
      <c r="D28" s="43"/>
      <c r="E28" s="13">
        <v>57702</v>
      </c>
      <c r="F28" s="17"/>
      <c r="G28" s="30">
        <v>367341</v>
      </c>
      <c r="H28"/>
      <c r="I28" s="30">
        <v>201088</v>
      </c>
      <c r="J28" s="13">
        <v>28630</v>
      </c>
      <c r="K28" s="30">
        <v>27121</v>
      </c>
      <c r="L28" s="21"/>
      <c r="M28"/>
      <c r="N28" s="30">
        <v>81894</v>
      </c>
      <c r="O28" s="16"/>
      <c r="P28" s="30">
        <v>40606</v>
      </c>
      <c r="R28" s="12">
        <v>2.9558333333333331</v>
      </c>
      <c r="S28" s="12"/>
      <c r="T28" s="22"/>
      <c r="V28" s="17">
        <v>110757</v>
      </c>
      <c r="W28" s="17">
        <v>9637</v>
      </c>
    </row>
    <row r="29" spans="1:23" ht="14.5" x14ac:dyDescent="0.35">
      <c r="A29" s="25">
        <v>1953</v>
      </c>
      <c r="C29" s="30">
        <v>2894411</v>
      </c>
      <c r="D29" s="43"/>
      <c r="E29" s="13">
        <v>58918</v>
      </c>
      <c r="F29" s="17"/>
      <c r="G29" s="30">
        <v>389218</v>
      </c>
      <c r="H29"/>
      <c r="I29" s="30">
        <v>215245</v>
      </c>
      <c r="J29" s="13">
        <v>30029</v>
      </c>
      <c r="K29" s="30">
        <v>29101</v>
      </c>
      <c r="L29" s="21"/>
      <c r="M29"/>
      <c r="N29" s="30">
        <v>87080</v>
      </c>
      <c r="O29" s="16"/>
      <c r="P29" s="30">
        <v>43488</v>
      </c>
      <c r="R29" s="12">
        <v>3.1991666666666667</v>
      </c>
      <c r="S29" s="12"/>
      <c r="T29" s="22"/>
      <c r="V29" s="17">
        <v>112184</v>
      </c>
      <c r="W29" s="17">
        <v>9475</v>
      </c>
    </row>
    <row r="30" spans="1:23" ht="14.5" x14ac:dyDescent="0.35">
      <c r="A30" s="25">
        <v>1954</v>
      </c>
      <c r="C30" s="30">
        <v>2877708</v>
      </c>
      <c r="D30" s="43"/>
      <c r="E30" s="13">
        <v>57387</v>
      </c>
      <c r="F30" s="17"/>
      <c r="G30" s="30">
        <v>390549</v>
      </c>
      <c r="H30"/>
      <c r="I30" s="30">
        <v>214139</v>
      </c>
      <c r="J30" s="13">
        <v>30523</v>
      </c>
      <c r="K30" s="30">
        <v>28889</v>
      </c>
      <c r="L30" s="21"/>
      <c r="M30"/>
      <c r="N30" s="30">
        <v>83466</v>
      </c>
      <c r="O30" s="16"/>
      <c r="P30" s="30">
        <v>45981</v>
      </c>
      <c r="R30" s="12">
        <v>2.9008333333333334</v>
      </c>
      <c r="S30" s="12"/>
      <c r="T30" s="22"/>
      <c r="V30" s="17">
        <v>107712</v>
      </c>
      <c r="W30" s="17">
        <v>9329</v>
      </c>
    </row>
    <row r="31" spans="1:23" ht="14.5" x14ac:dyDescent="0.35">
      <c r="A31" s="25">
        <v>1955</v>
      </c>
      <c r="C31" s="30">
        <v>3083026</v>
      </c>
      <c r="D31" s="43"/>
      <c r="E31" s="13">
        <v>59080</v>
      </c>
      <c r="F31" s="17"/>
      <c r="G31" s="30">
        <v>425478</v>
      </c>
      <c r="H31"/>
      <c r="I31" s="30">
        <v>230571</v>
      </c>
      <c r="J31" s="13">
        <v>33799</v>
      </c>
      <c r="K31" s="30">
        <v>31467</v>
      </c>
      <c r="L31" s="21"/>
      <c r="M31"/>
      <c r="N31" s="30">
        <v>98112</v>
      </c>
      <c r="O31" s="16"/>
      <c r="P31" s="30">
        <v>48893</v>
      </c>
      <c r="R31" s="12">
        <v>3.0525000000000002</v>
      </c>
      <c r="S31" s="12"/>
      <c r="T31" s="22"/>
      <c r="V31" s="17">
        <v>111238</v>
      </c>
      <c r="W31" s="17">
        <v>9149</v>
      </c>
    </row>
    <row r="32" spans="1:23" ht="14.5" x14ac:dyDescent="0.35">
      <c r="A32" s="25">
        <v>1956</v>
      </c>
      <c r="C32" s="30">
        <v>3148765</v>
      </c>
      <c r="D32" s="43"/>
      <c r="E32" s="13">
        <v>60845</v>
      </c>
      <c r="F32" s="17"/>
      <c r="G32" s="30">
        <v>449353</v>
      </c>
      <c r="H32"/>
      <c r="I32" s="30">
        <v>249275</v>
      </c>
      <c r="J32" s="13">
        <v>35633</v>
      </c>
      <c r="K32" s="30">
        <v>34237</v>
      </c>
      <c r="L32" s="21"/>
      <c r="M32"/>
      <c r="N32" s="30">
        <v>104831</v>
      </c>
      <c r="O32" s="16"/>
      <c r="P32" s="30">
        <v>54127</v>
      </c>
      <c r="R32" s="12">
        <v>3.3641666666666667</v>
      </c>
      <c r="S32" s="12"/>
      <c r="T32" s="22"/>
      <c r="V32" s="17">
        <v>113637</v>
      </c>
      <c r="W32" s="17">
        <v>8981</v>
      </c>
    </row>
    <row r="33" spans="1:23" ht="14.5" x14ac:dyDescent="0.35">
      <c r="A33" s="25">
        <v>1957</v>
      </c>
      <c r="C33" s="30">
        <v>3215065</v>
      </c>
      <c r="D33" s="43"/>
      <c r="E33" s="13">
        <v>61308</v>
      </c>
      <c r="F33" s="17"/>
      <c r="G33" s="30">
        <v>474039</v>
      </c>
      <c r="H33"/>
      <c r="I33" s="30">
        <v>262576</v>
      </c>
      <c r="J33" s="13">
        <v>37498</v>
      </c>
      <c r="K33" s="30">
        <v>36616</v>
      </c>
      <c r="L33" s="21"/>
      <c r="M33"/>
      <c r="N33" s="30">
        <v>106735</v>
      </c>
      <c r="O33" s="16"/>
      <c r="P33" s="30">
        <v>58919</v>
      </c>
      <c r="R33" s="12">
        <v>3.8849999999999998</v>
      </c>
      <c r="S33" s="12"/>
      <c r="T33" s="22"/>
      <c r="V33" s="17">
        <v>113304</v>
      </c>
      <c r="W33" s="17">
        <v>8821</v>
      </c>
    </row>
    <row r="34" spans="1:23" ht="14.5" x14ac:dyDescent="0.35">
      <c r="A34" s="25">
        <v>1958</v>
      </c>
      <c r="C34" s="30">
        <v>3191216</v>
      </c>
      <c r="D34" s="43"/>
      <c r="E34" s="13">
        <v>59839</v>
      </c>
      <c r="F34" s="17"/>
      <c r="G34" s="30">
        <v>481229</v>
      </c>
      <c r="H34"/>
      <c r="I34" s="30">
        <v>264670</v>
      </c>
      <c r="J34" s="13">
        <v>37935</v>
      </c>
      <c r="K34" s="30">
        <v>37720</v>
      </c>
      <c r="L34" s="21"/>
      <c r="M34"/>
      <c r="N34" s="30">
        <v>103569</v>
      </c>
      <c r="O34" s="16"/>
      <c r="P34" s="30">
        <v>62454</v>
      </c>
      <c r="R34" s="12">
        <v>3.7875000000000001</v>
      </c>
      <c r="S34" s="12"/>
      <c r="T34" s="22"/>
      <c r="V34" s="17">
        <v>109709</v>
      </c>
      <c r="W34" s="17">
        <v>8611</v>
      </c>
    </row>
    <row r="35" spans="1:23" ht="14.5" x14ac:dyDescent="0.35">
      <c r="A35" s="25">
        <v>1959</v>
      </c>
      <c r="C35" s="30">
        <v>3412421</v>
      </c>
      <c r="D35" s="43"/>
      <c r="E35" s="13">
        <v>61587</v>
      </c>
      <c r="F35" s="17"/>
      <c r="G35" s="30">
        <v>521654</v>
      </c>
      <c r="H35"/>
      <c r="I35" s="30">
        <v>285829</v>
      </c>
      <c r="J35" s="13">
        <v>40509</v>
      </c>
      <c r="K35" s="30">
        <v>41052</v>
      </c>
      <c r="L35" s="21"/>
      <c r="M35"/>
      <c r="N35" s="30">
        <v>121532</v>
      </c>
      <c r="O35" s="16"/>
      <c r="P35" s="30">
        <v>65445</v>
      </c>
      <c r="R35" s="12">
        <v>4.3816666666666668</v>
      </c>
      <c r="S35" s="12"/>
      <c r="T35" s="22"/>
      <c r="V35" s="17">
        <v>113164</v>
      </c>
      <c r="W35" s="17">
        <v>8428</v>
      </c>
    </row>
    <row r="36" spans="1:23" ht="14.5" x14ac:dyDescent="0.35">
      <c r="A36" s="25">
        <v>1960</v>
      </c>
      <c r="C36" s="30">
        <v>3500272</v>
      </c>
      <c r="D36" s="43"/>
      <c r="E36" s="13">
        <v>62680</v>
      </c>
      <c r="F36" s="17"/>
      <c r="G36" s="30">
        <v>542382</v>
      </c>
      <c r="H36"/>
      <c r="I36" s="30">
        <v>301283</v>
      </c>
      <c r="J36" s="13">
        <v>40085</v>
      </c>
      <c r="K36" s="30">
        <v>44547</v>
      </c>
      <c r="L36" s="30">
        <v>1146</v>
      </c>
      <c r="M36"/>
      <c r="N36" s="30">
        <v>122481</v>
      </c>
      <c r="O36" s="16"/>
      <c r="P36" s="30">
        <v>67901</v>
      </c>
      <c r="R36" s="12">
        <v>4.41</v>
      </c>
      <c r="S36" s="12"/>
      <c r="T36" s="17">
        <v>180671000</v>
      </c>
      <c r="U36" s="1">
        <v>59.954500171840003</v>
      </c>
      <c r="V36" s="17">
        <v>114721</v>
      </c>
      <c r="W36" s="17">
        <v>8305</v>
      </c>
    </row>
    <row r="37" spans="1:23" ht="14.5" x14ac:dyDescent="0.35">
      <c r="A37" s="25">
        <v>1961</v>
      </c>
      <c r="C37" s="30">
        <v>3590066</v>
      </c>
      <c r="D37" s="43"/>
      <c r="E37" s="13">
        <v>62881</v>
      </c>
      <c r="F37" s="17"/>
      <c r="G37" s="30">
        <v>562209</v>
      </c>
      <c r="H37"/>
      <c r="I37" s="30">
        <v>310422</v>
      </c>
      <c r="J37" s="13">
        <v>42206</v>
      </c>
      <c r="K37" s="30">
        <v>46968</v>
      </c>
      <c r="L37" s="30">
        <v>2014</v>
      </c>
      <c r="M37"/>
      <c r="N37" s="30">
        <v>126481</v>
      </c>
      <c r="O37" s="16"/>
      <c r="P37" s="30">
        <v>70604</v>
      </c>
      <c r="R37" s="12">
        <v>4.3499999999999996</v>
      </c>
      <c r="S37" s="12"/>
      <c r="T37" s="17">
        <v>183691000</v>
      </c>
      <c r="U37" s="1">
        <v>59.777576831064501</v>
      </c>
      <c r="V37" s="17">
        <v>114607</v>
      </c>
      <c r="W37" s="17">
        <v>8177</v>
      </c>
    </row>
    <row r="38" spans="1:23" ht="14.5" x14ac:dyDescent="0.35">
      <c r="A38" s="25">
        <v>1962</v>
      </c>
      <c r="C38" s="30">
        <v>3810124</v>
      </c>
      <c r="D38" s="43"/>
      <c r="E38" s="13">
        <v>64573</v>
      </c>
      <c r="F38" s="17"/>
      <c r="G38" s="30">
        <v>603922</v>
      </c>
      <c r="H38"/>
      <c r="I38" s="30">
        <v>332202</v>
      </c>
      <c r="J38" s="13">
        <v>44163</v>
      </c>
      <c r="K38" s="30">
        <v>50382</v>
      </c>
      <c r="L38" s="30">
        <v>2273</v>
      </c>
      <c r="M38"/>
      <c r="N38" s="30">
        <v>139574</v>
      </c>
      <c r="O38" s="16"/>
      <c r="P38" s="30">
        <v>74100</v>
      </c>
      <c r="R38" s="12">
        <v>4.3250000000000002</v>
      </c>
      <c r="S38" s="12"/>
      <c r="T38" s="17">
        <v>186538000</v>
      </c>
      <c r="U38" s="1">
        <v>59.877656892844399</v>
      </c>
      <c r="V38" s="17">
        <v>118097</v>
      </c>
      <c r="W38" s="17">
        <v>8009</v>
      </c>
    </row>
    <row r="39" spans="1:23" ht="14.5" x14ac:dyDescent="0.35">
      <c r="A39" s="25">
        <v>1963</v>
      </c>
      <c r="C39" s="30">
        <v>3976142</v>
      </c>
      <c r="D39" s="43"/>
      <c r="E39" s="13">
        <v>65619</v>
      </c>
      <c r="F39" s="17"/>
      <c r="G39" s="30">
        <v>637450</v>
      </c>
      <c r="H39"/>
      <c r="I39" s="30">
        <v>350408</v>
      </c>
      <c r="J39" s="13">
        <v>45478</v>
      </c>
      <c r="K39" s="30">
        <v>53386</v>
      </c>
      <c r="L39" s="30">
        <v>2234</v>
      </c>
      <c r="M39"/>
      <c r="N39" s="30">
        <v>147722</v>
      </c>
      <c r="O39" s="16"/>
      <c r="P39" s="30">
        <v>78018</v>
      </c>
      <c r="R39" s="12">
        <v>4.2591666666666663</v>
      </c>
      <c r="S39" s="12"/>
      <c r="T39" s="17">
        <v>189242000</v>
      </c>
      <c r="U39" s="1">
        <v>59.973981514804599</v>
      </c>
      <c r="V39" s="17">
        <v>120093</v>
      </c>
      <c r="W39" s="17">
        <v>7722</v>
      </c>
    </row>
    <row r="40" spans="1:23" ht="14.5" x14ac:dyDescent="0.35">
      <c r="A40" s="25">
        <v>1964</v>
      </c>
      <c r="C40" s="30">
        <v>4205277</v>
      </c>
      <c r="D40" s="43"/>
      <c r="E40" s="14">
        <v>67275</v>
      </c>
      <c r="F40" s="17"/>
      <c r="G40" s="30">
        <v>684460</v>
      </c>
      <c r="H40"/>
      <c r="I40" s="30">
        <v>375975</v>
      </c>
      <c r="J40" s="14">
        <v>49399</v>
      </c>
      <c r="K40" s="30">
        <v>57269</v>
      </c>
      <c r="L40" s="30">
        <v>2729</v>
      </c>
      <c r="M40"/>
      <c r="N40" s="30">
        <v>158542</v>
      </c>
      <c r="O40" s="16"/>
      <c r="P40" s="30">
        <v>82390</v>
      </c>
      <c r="R40" s="12">
        <v>4.4058333333333337</v>
      </c>
      <c r="S40" s="12"/>
      <c r="T40" s="17">
        <v>191889000</v>
      </c>
      <c r="U40" s="1">
        <v>59.9402866481282</v>
      </c>
      <c r="V40" s="17">
        <v>122889</v>
      </c>
      <c r="W40" s="17">
        <v>7652</v>
      </c>
    </row>
    <row r="41" spans="1:23" ht="14.5" x14ac:dyDescent="0.35">
      <c r="A41" s="25">
        <v>1965</v>
      </c>
      <c r="C41" s="30">
        <v>4478555</v>
      </c>
      <c r="D41" s="43"/>
      <c r="E41" s="14">
        <v>69692</v>
      </c>
      <c r="F41" s="17"/>
      <c r="G41" s="30">
        <v>742289</v>
      </c>
      <c r="H41"/>
      <c r="I41" s="30">
        <v>405415</v>
      </c>
      <c r="J41" s="14">
        <v>52074</v>
      </c>
      <c r="K41" s="30">
        <v>60709</v>
      </c>
      <c r="L41" s="30">
        <v>3007</v>
      </c>
      <c r="M41"/>
      <c r="N41" s="30">
        <v>177508</v>
      </c>
      <c r="O41" s="16"/>
      <c r="P41" s="30">
        <v>88008</v>
      </c>
      <c r="R41" s="12">
        <v>4.4933333333333332</v>
      </c>
      <c r="S41" s="12"/>
      <c r="T41" s="17">
        <v>194303000</v>
      </c>
      <c r="U41" s="1">
        <v>59.865339283559003</v>
      </c>
      <c r="V41" s="17">
        <v>127604</v>
      </c>
      <c r="W41" s="17">
        <v>7526</v>
      </c>
    </row>
    <row r="42" spans="1:23" ht="14.5" x14ac:dyDescent="0.35">
      <c r="A42" s="25">
        <v>1966</v>
      </c>
      <c r="C42" s="30">
        <v>4773931</v>
      </c>
      <c r="D42" s="43"/>
      <c r="E42" s="14">
        <v>73516</v>
      </c>
      <c r="F42" s="17"/>
      <c r="G42" s="30">
        <v>813414</v>
      </c>
      <c r="H42"/>
      <c r="I42" s="30">
        <v>449249</v>
      </c>
      <c r="J42" s="14">
        <v>55590</v>
      </c>
      <c r="K42" s="30">
        <v>63211</v>
      </c>
      <c r="L42" s="30">
        <v>3949</v>
      </c>
      <c r="M42"/>
      <c r="N42" s="30">
        <v>197755</v>
      </c>
      <c r="O42" s="16"/>
      <c r="P42" s="30">
        <v>95311</v>
      </c>
      <c r="R42" s="12">
        <v>5.13</v>
      </c>
      <c r="S42" s="12"/>
      <c r="T42" s="17">
        <v>196560000</v>
      </c>
      <c r="U42" s="1">
        <v>60.167540461075198</v>
      </c>
      <c r="V42" s="17">
        <v>133972</v>
      </c>
      <c r="W42" s="17">
        <v>7271</v>
      </c>
    </row>
    <row r="43" spans="1:23" ht="14.5" x14ac:dyDescent="0.35">
      <c r="A43" s="25">
        <v>1967</v>
      </c>
      <c r="C43" s="30">
        <v>4904864</v>
      </c>
      <c r="D43" s="43"/>
      <c r="E43" s="14">
        <v>75442</v>
      </c>
      <c r="F43" s="17"/>
      <c r="G43" s="30">
        <v>859959</v>
      </c>
      <c r="H43"/>
      <c r="I43" s="30">
        <v>481790</v>
      </c>
      <c r="J43" s="14">
        <v>58551</v>
      </c>
      <c r="K43" s="30">
        <v>67937</v>
      </c>
      <c r="L43" s="30">
        <v>3811</v>
      </c>
      <c r="M43"/>
      <c r="N43" s="30">
        <v>200369</v>
      </c>
      <c r="O43" s="16"/>
      <c r="P43" s="30">
        <v>103557</v>
      </c>
      <c r="R43" s="12">
        <v>5.5066666666666668</v>
      </c>
      <c r="S43" s="12"/>
      <c r="T43" s="17">
        <v>198712000</v>
      </c>
      <c r="U43" s="1">
        <v>60.628018572044198</v>
      </c>
      <c r="V43" s="17">
        <v>136172</v>
      </c>
      <c r="W43" s="17">
        <v>7188</v>
      </c>
    </row>
    <row r="44" spans="1:23" ht="14.5" x14ac:dyDescent="0.35">
      <c r="A44" s="25">
        <v>1968</v>
      </c>
      <c r="C44" s="30">
        <v>5145914</v>
      </c>
      <c r="D44" s="43"/>
      <c r="E44" s="14">
        <v>77602</v>
      </c>
      <c r="F44" s="17"/>
      <c r="G44" s="30">
        <v>940651</v>
      </c>
      <c r="H44"/>
      <c r="I44" s="30">
        <v>530751</v>
      </c>
      <c r="J44" s="14">
        <v>63016</v>
      </c>
      <c r="K44" s="30">
        <v>76407</v>
      </c>
      <c r="L44" s="30">
        <v>4174</v>
      </c>
      <c r="M44"/>
      <c r="N44" s="30">
        <v>216169</v>
      </c>
      <c r="O44" s="16"/>
      <c r="P44" s="30">
        <v>113357</v>
      </c>
      <c r="R44" s="12">
        <v>6.1749999999999998</v>
      </c>
      <c r="S44" s="12"/>
      <c r="T44" s="17">
        <v>200706000</v>
      </c>
      <c r="U44" s="1">
        <v>61.005481525043798</v>
      </c>
      <c r="V44" s="17">
        <v>139143</v>
      </c>
      <c r="W44" s="17">
        <v>7115</v>
      </c>
    </row>
    <row r="45" spans="1:23" ht="14.5" x14ac:dyDescent="0.35">
      <c r="A45" s="25">
        <v>1969</v>
      </c>
      <c r="C45" s="30">
        <v>5306594</v>
      </c>
      <c r="D45" s="43"/>
      <c r="E45" s="14">
        <v>79850</v>
      </c>
      <c r="F45" s="17"/>
      <c r="G45" s="30">
        <v>1017615</v>
      </c>
      <c r="H45"/>
      <c r="I45" s="30">
        <v>584458</v>
      </c>
      <c r="J45" s="14">
        <v>64995</v>
      </c>
      <c r="K45" s="30">
        <v>83856</v>
      </c>
      <c r="L45" s="30">
        <v>4534</v>
      </c>
      <c r="M45"/>
      <c r="N45" s="30">
        <v>233108</v>
      </c>
      <c r="O45" s="16"/>
      <c r="P45" s="30">
        <v>124896</v>
      </c>
      <c r="R45" s="12">
        <v>7.0291666666666668</v>
      </c>
      <c r="S45" s="12"/>
      <c r="T45" s="17">
        <v>202677000</v>
      </c>
      <c r="U45" s="1">
        <v>61.475521075885197</v>
      </c>
      <c r="V45" s="17">
        <v>143024</v>
      </c>
      <c r="W45" s="17">
        <v>7199</v>
      </c>
    </row>
    <row r="46" spans="1:23" ht="14.5" x14ac:dyDescent="0.35">
      <c r="A46" s="25">
        <v>1970</v>
      </c>
      <c r="C46" s="30">
        <v>5316391</v>
      </c>
      <c r="D46" s="43"/>
      <c r="E46" s="14">
        <v>79750</v>
      </c>
      <c r="F46" s="17"/>
      <c r="G46" s="30">
        <v>1073303</v>
      </c>
      <c r="H46"/>
      <c r="I46" s="30">
        <v>623347</v>
      </c>
      <c r="J46" s="14">
        <v>65947</v>
      </c>
      <c r="K46" s="30">
        <v>91413</v>
      </c>
      <c r="L46" s="30">
        <v>4777</v>
      </c>
      <c r="M46"/>
      <c r="N46" s="30">
        <v>229845</v>
      </c>
      <c r="O46" s="16"/>
      <c r="P46" s="30">
        <v>136839</v>
      </c>
      <c r="R46" s="12">
        <v>8.0399999999999991</v>
      </c>
      <c r="S46" s="12"/>
      <c r="T46" s="17">
        <v>205052000</v>
      </c>
      <c r="U46" s="1">
        <v>61.9129435206222</v>
      </c>
      <c r="V46" s="17">
        <v>140823</v>
      </c>
      <c r="W46" s="17">
        <v>7097</v>
      </c>
    </row>
    <row r="47" spans="1:23" ht="14.5" x14ac:dyDescent="0.35">
      <c r="A47" s="25">
        <v>1971</v>
      </c>
      <c r="C47" s="30">
        <v>5491445</v>
      </c>
      <c r="D47" s="43"/>
      <c r="E47" s="14">
        <v>79554</v>
      </c>
      <c r="F47" s="17"/>
      <c r="G47" s="30">
        <v>1164850</v>
      </c>
      <c r="H47"/>
      <c r="I47" s="30">
        <v>664995</v>
      </c>
      <c r="J47" s="14">
        <v>71830</v>
      </c>
      <c r="K47" s="30">
        <v>100493</v>
      </c>
      <c r="L47" s="30">
        <v>4675</v>
      </c>
      <c r="M47"/>
      <c r="N47" s="30">
        <v>255333</v>
      </c>
      <c r="O47" s="16"/>
      <c r="P47" s="30">
        <v>148926</v>
      </c>
      <c r="R47" s="12">
        <v>7.3866666666666667</v>
      </c>
      <c r="S47" s="12"/>
      <c r="T47" s="17">
        <v>207661000</v>
      </c>
      <c r="U47" s="1">
        <v>62.371460104240299</v>
      </c>
      <c r="V47" s="17">
        <v>140043</v>
      </c>
      <c r="W47" s="17">
        <v>7142</v>
      </c>
    </row>
    <row r="48" spans="1:23" ht="14.5" x14ac:dyDescent="0.35">
      <c r="A48" s="25">
        <v>1972</v>
      </c>
      <c r="C48" s="30">
        <v>5780048</v>
      </c>
      <c r="D48" s="43"/>
      <c r="E48" s="14">
        <v>81583</v>
      </c>
      <c r="F48" s="17"/>
      <c r="G48" s="30">
        <v>1279110</v>
      </c>
      <c r="H48"/>
      <c r="I48" s="30">
        <v>731333</v>
      </c>
      <c r="J48" s="14">
        <v>78981</v>
      </c>
      <c r="K48" s="30">
        <v>107928</v>
      </c>
      <c r="L48" s="30">
        <v>6636</v>
      </c>
      <c r="M48"/>
      <c r="N48" s="30">
        <v>288831</v>
      </c>
      <c r="O48" s="16"/>
      <c r="P48" s="30">
        <v>161011</v>
      </c>
      <c r="R48" s="12">
        <v>7.2133333333333329</v>
      </c>
      <c r="S48" s="12"/>
      <c r="T48" s="17">
        <v>209896000</v>
      </c>
      <c r="U48" s="1">
        <v>62.891465139635898</v>
      </c>
      <c r="V48" s="17">
        <v>144127</v>
      </c>
      <c r="W48" s="17">
        <v>7234</v>
      </c>
    </row>
    <row r="49" spans="1:23" ht="14.5" x14ac:dyDescent="0.35">
      <c r="A49" s="25">
        <v>1973</v>
      </c>
      <c r="C49" s="30">
        <v>6106371</v>
      </c>
      <c r="D49" s="43"/>
      <c r="E49" s="14">
        <v>85202</v>
      </c>
      <c r="F49" s="17"/>
      <c r="G49" s="30">
        <v>1425376</v>
      </c>
      <c r="H49"/>
      <c r="I49" s="30">
        <v>812683</v>
      </c>
      <c r="J49" s="14">
        <v>85516</v>
      </c>
      <c r="K49" s="30">
        <v>117220</v>
      </c>
      <c r="L49" s="30">
        <v>5230</v>
      </c>
      <c r="M49"/>
      <c r="N49" s="30">
        <v>332566</v>
      </c>
      <c r="O49" s="16"/>
      <c r="P49" s="30">
        <v>178686</v>
      </c>
      <c r="R49" s="12">
        <v>7.440833333333333</v>
      </c>
      <c r="S49" s="12"/>
      <c r="T49" s="17">
        <v>211909000</v>
      </c>
      <c r="U49" s="1">
        <v>63.433010098033797</v>
      </c>
      <c r="V49" s="17">
        <v>150314</v>
      </c>
      <c r="W49" s="17">
        <v>7316</v>
      </c>
    </row>
    <row r="50" spans="1:23" ht="14.5" x14ac:dyDescent="0.35">
      <c r="A50" s="25">
        <v>1974</v>
      </c>
      <c r="C50" s="30">
        <v>6073363</v>
      </c>
      <c r="D50" s="43"/>
      <c r="E50" s="14">
        <v>86573</v>
      </c>
      <c r="F50" s="17"/>
      <c r="G50" s="30">
        <v>1545243</v>
      </c>
      <c r="H50"/>
      <c r="I50" s="30">
        <v>887715</v>
      </c>
      <c r="J50" s="14">
        <v>92823</v>
      </c>
      <c r="K50" s="30">
        <v>124902</v>
      </c>
      <c r="L50" s="30">
        <v>3307</v>
      </c>
      <c r="M50"/>
      <c r="N50" s="30">
        <v>350692</v>
      </c>
      <c r="O50" s="16"/>
      <c r="P50" s="30">
        <v>206894</v>
      </c>
      <c r="R50" s="12">
        <v>8.5658333333333339</v>
      </c>
      <c r="S50" s="12"/>
      <c r="T50" s="17">
        <v>213854000</v>
      </c>
      <c r="U50" s="1">
        <v>63.947856508364403</v>
      </c>
      <c r="V50" s="17">
        <v>150547</v>
      </c>
      <c r="W50" s="17">
        <v>7527</v>
      </c>
    </row>
    <row r="51" spans="1:23" ht="14.5" x14ac:dyDescent="0.35">
      <c r="A51" s="25">
        <v>1975</v>
      </c>
      <c r="C51" s="30">
        <v>6060875</v>
      </c>
      <c r="D51" s="43"/>
      <c r="E51" s="14">
        <v>85044</v>
      </c>
      <c r="F51" s="17"/>
      <c r="G51" s="30">
        <v>1684904</v>
      </c>
      <c r="H51"/>
      <c r="I51" s="30">
        <v>947230</v>
      </c>
      <c r="J51" s="14">
        <v>98882</v>
      </c>
      <c r="K51" s="30">
        <v>135292</v>
      </c>
      <c r="L51" s="30">
        <v>4494</v>
      </c>
      <c r="M51"/>
      <c r="N51" s="30">
        <v>341656</v>
      </c>
      <c r="O51" s="16"/>
      <c r="P51" s="30">
        <v>238510</v>
      </c>
      <c r="R51" s="12">
        <v>8.8258333333333336</v>
      </c>
      <c r="S51" s="12"/>
      <c r="T51" s="17">
        <v>215973000</v>
      </c>
      <c r="U51" s="1">
        <v>64.441994004525895</v>
      </c>
      <c r="V51" s="17">
        <v>146463</v>
      </c>
      <c r="W51" s="17">
        <v>7506</v>
      </c>
    </row>
    <row r="52" spans="1:23" ht="14.5" x14ac:dyDescent="0.35">
      <c r="A52" s="25">
        <v>1976</v>
      </c>
      <c r="C52" s="30">
        <v>6387437</v>
      </c>
      <c r="D52" s="43"/>
      <c r="E52" s="14">
        <v>87402</v>
      </c>
      <c r="F52" s="17"/>
      <c r="G52" s="30">
        <v>1873412</v>
      </c>
      <c r="H52"/>
      <c r="I52" s="30">
        <v>1048347</v>
      </c>
      <c r="J52" s="14">
        <v>116219</v>
      </c>
      <c r="K52" s="30">
        <v>146388</v>
      </c>
      <c r="L52" s="30">
        <v>5125</v>
      </c>
      <c r="M52"/>
      <c r="N52" s="30">
        <v>412870</v>
      </c>
      <c r="O52" s="16"/>
      <c r="P52" s="30">
        <v>260226</v>
      </c>
      <c r="R52" s="12">
        <v>8.4341666666666661</v>
      </c>
      <c r="S52" s="12"/>
      <c r="T52" s="17">
        <v>218035000</v>
      </c>
      <c r="U52" s="1">
        <v>64.905125062536897</v>
      </c>
      <c r="V52" s="17">
        <v>150687</v>
      </c>
      <c r="W52" s="17">
        <v>7495</v>
      </c>
    </row>
    <row r="53" spans="1:23" ht="14.5" x14ac:dyDescent="0.35">
      <c r="A53" s="25">
        <v>1977</v>
      </c>
      <c r="C53" s="30">
        <v>6682804</v>
      </c>
      <c r="D53" s="43"/>
      <c r="E53" s="14">
        <v>90421</v>
      </c>
      <c r="F53" s="17"/>
      <c r="G53" s="30">
        <v>2081826</v>
      </c>
      <c r="H53"/>
      <c r="I53" s="30">
        <v>1165825</v>
      </c>
      <c r="J53" s="14">
        <v>130657</v>
      </c>
      <c r="K53" s="30">
        <v>159664</v>
      </c>
      <c r="L53" s="30">
        <v>7100</v>
      </c>
      <c r="M53"/>
      <c r="N53" s="30">
        <v>489776</v>
      </c>
      <c r="O53" s="16"/>
      <c r="P53" s="30">
        <v>289832</v>
      </c>
      <c r="R53" s="12">
        <v>8.024166666666666</v>
      </c>
      <c r="S53" s="12"/>
      <c r="T53" s="17">
        <v>220239000</v>
      </c>
      <c r="U53" s="1">
        <v>65.3061046541428</v>
      </c>
      <c r="V53" s="17">
        <v>155780</v>
      </c>
      <c r="W53" s="17">
        <v>7758</v>
      </c>
    </row>
    <row r="54" spans="1:23" ht="14.5" x14ac:dyDescent="0.35">
      <c r="A54" s="25">
        <v>1978</v>
      </c>
      <c r="C54" s="30">
        <v>7052711</v>
      </c>
      <c r="D54" s="43"/>
      <c r="E54" s="14">
        <v>94777</v>
      </c>
      <c r="F54" s="17"/>
      <c r="G54" s="30">
        <v>2351599</v>
      </c>
      <c r="H54"/>
      <c r="I54" s="30">
        <v>1316765</v>
      </c>
      <c r="J54" s="14">
        <v>148340</v>
      </c>
      <c r="K54" s="30">
        <v>170898</v>
      </c>
      <c r="L54" s="30">
        <v>8936</v>
      </c>
      <c r="M54"/>
      <c r="N54" s="30">
        <v>583944</v>
      </c>
      <c r="O54" s="16"/>
      <c r="P54" s="30">
        <v>327196</v>
      </c>
      <c r="R54" s="12">
        <v>8.7249999999999996</v>
      </c>
      <c r="S54" s="12"/>
      <c r="T54" s="17">
        <v>222585000</v>
      </c>
      <c r="U54" s="1">
        <v>65.672700161401806</v>
      </c>
      <c r="V54" s="17">
        <v>162941</v>
      </c>
      <c r="W54" s="17">
        <v>8118</v>
      </c>
    </row>
    <row r="55" spans="1:23" ht="14.5" x14ac:dyDescent="0.35">
      <c r="A55" s="25">
        <v>1979</v>
      </c>
      <c r="C55" s="30">
        <v>7275999</v>
      </c>
      <c r="D55" s="43"/>
      <c r="E55" s="14">
        <v>98017</v>
      </c>
      <c r="F55" s="17"/>
      <c r="G55" s="30">
        <v>2627333</v>
      </c>
      <c r="H55"/>
      <c r="I55" s="30">
        <v>1477231</v>
      </c>
      <c r="J55" s="14">
        <v>159103</v>
      </c>
      <c r="K55" s="30">
        <v>180101</v>
      </c>
      <c r="L55" s="30">
        <v>8531</v>
      </c>
      <c r="M55"/>
      <c r="N55" s="30">
        <v>659753</v>
      </c>
      <c r="O55" s="16"/>
      <c r="P55" s="30">
        <v>373882</v>
      </c>
      <c r="R55" s="12">
        <v>9.6291666666666664</v>
      </c>
      <c r="S55" s="12"/>
      <c r="T55" s="17">
        <v>225055000</v>
      </c>
      <c r="U55" s="1">
        <v>65.999449613147306</v>
      </c>
      <c r="V55" s="17">
        <v>167633</v>
      </c>
      <c r="W55" s="17">
        <v>8416</v>
      </c>
    </row>
    <row r="56" spans="1:23" ht="14.5" x14ac:dyDescent="0.35">
      <c r="A56" s="25">
        <v>1980</v>
      </c>
      <c r="C56" s="30">
        <v>7257316</v>
      </c>
      <c r="D56" s="43"/>
      <c r="E56" s="14">
        <v>98370</v>
      </c>
      <c r="F56" s="17"/>
      <c r="G56" s="30">
        <v>2857307</v>
      </c>
      <c r="H56"/>
      <c r="I56" s="30">
        <v>1622247</v>
      </c>
      <c r="J56" s="14">
        <v>161702</v>
      </c>
      <c r="K56" s="30">
        <v>200330</v>
      </c>
      <c r="L56" s="30">
        <v>9800</v>
      </c>
      <c r="M56"/>
      <c r="N56" s="30">
        <v>666046</v>
      </c>
      <c r="O56" s="16"/>
      <c r="P56" s="30">
        <v>428432</v>
      </c>
      <c r="R56" s="12">
        <v>11.938333333333333</v>
      </c>
      <c r="S56" s="12"/>
      <c r="T56" s="17">
        <v>227225000</v>
      </c>
      <c r="U56" s="1">
        <v>66.248829692215907</v>
      </c>
      <c r="V56" s="17">
        <v>166633</v>
      </c>
      <c r="W56" s="17">
        <v>8658</v>
      </c>
    </row>
    <row r="57" spans="1:23" ht="14.5" x14ac:dyDescent="0.35">
      <c r="A57" s="25">
        <v>1981</v>
      </c>
      <c r="C57" s="30">
        <v>7441485</v>
      </c>
      <c r="D57" s="43"/>
      <c r="E57" s="14">
        <v>99225</v>
      </c>
      <c r="F57" s="17"/>
      <c r="G57" s="30">
        <v>3207041</v>
      </c>
      <c r="H57"/>
      <c r="I57" s="30">
        <v>1792525</v>
      </c>
      <c r="J57" s="14">
        <v>157204</v>
      </c>
      <c r="K57" s="30">
        <v>235644</v>
      </c>
      <c r="L57" s="30">
        <v>11473</v>
      </c>
      <c r="M57"/>
      <c r="N57" s="30">
        <v>778569</v>
      </c>
      <c r="O57" s="16"/>
      <c r="P57" s="30">
        <v>487231</v>
      </c>
      <c r="R57" s="12">
        <v>14.170833333333333</v>
      </c>
      <c r="S57" s="12"/>
      <c r="T57" s="17">
        <v>229466000</v>
      </c>
      <c r="U57" s="1">
        <v>66.391217389765998</v>
      </c>
      <c r="V57" s="17">
        <v>167767</v>
      </c>
      <c r="W57" s="17">
        <v>8753</v>
      </c>
    </row>
    <row r="58" spans="1:23" ht="14.5" x14ac:dyDescent="0.35">
      <c r="A58" s="25">
        <v>1982</v>
      </c>
      <c r="C58" s="30">
        <v>7307314</v>
      </c>
      <c r="D58" s="43"/>
      <c r="E58" s="14">
        <v>97305</v>
      </c>
      <c r="F58" s="17"/>
      <c r="G58" s="30">
        <v>3343789</v>
      </c>
      <c r="H58"/>
      <c r="I58" s="30">
        <v>1892983</v>
      </c>
      <c r="J58" s="14">
        <v>154370</v>
      </c>
      <c r="K58" s="30">
        <v>240933</v>
      </c>
      <c r="L58" s="30">
        <v>15017</v>
      </c>
      <c r="M58"/>
      <c r="N58" s="30">
        <v>737977</v>
      </c>
      <c r="O58" s="16"/>
      <c r="P58" s="30">
        <v>536963</v>
      </c>
      <c r="R58" s="12">
        <v>13.7875</v>
      </c>
      <c r="S58" s="12"/>
      <c r="T58" s="17">
        <v>231664000</v>
      </c>
      <c r="U58" s="1">
        <v>66.468961025345493</v>
      </c>
      <c r="V58" s="17">
        <v>163779</v>
      </c>
      <c r="W58" s="17">
        <v>8923</v>
      </c>
    </row>
    <row r="59" spans="1:23" ht="14.5" x14ac:dyDescent="0.35">
      <c r="A59" s="25">
        <v>1983</v>
      </c>
      <c r="C59" s="30">
        <v>7642266</v>
      </c>
      <c r="D59" s="43"/>
      <c r="E59" s="14">
        <v>98041</v>
      </c>
      <c r="F59" s="17"/>
      <c r="G59" s="30">
        <v>3634038</v>
      </c>
      <c r="H59"/>
      <c r="I59" s="30">
        <v>2012489</v>
      </c>
      <c r="J59" s="14">
        <v>167796</v>
      </c>
      <c r="K59" s="30">
        <v>263281</v>
      </c>
      <c r="L59" s="30">
        <v>21304</v>
      </c>
      <c r="M59"/>
      <c r="N59" s="30">
        <v>808682</v>
      </c>
      <c r="O59" s="16"/>
      <c r="P59" s="30">
        <v>562624</v>
      </c>
      <c r="R59" s="12">
        <v>12.041666666666666</v>
      </c>
      <c r="S59" s="12"/>
      <c r="T59" s="17">
        <v>233792000</v>
      </c>
      <c r="U59" s="1">
        <v>66.566889606354593</v>
      </c>
      <c r="V59" s="17">
        <v>166077</v>
      </c>
      <c r="W59" s="17">
        <v>9213</v>
      </c>
    </row>
    <row r="60" spans="1:23" ht="14.5" x14ac:dyDescent="0.35">
      <c r="A60" s="25">
        <v>1984</v>
      </c>
      <c r="C60" s="30">
        <v>8195295</v>
      </c>
      <c r="D60" s="43"/>
      <c r="E60" s="14">
        <v>102458</v>
      </c>
      <c r="F60" s="17"/>
      <c r="G60" s="30">
        <v>4037613</v>
      </c>
      <c r="H60"/>
      <c r="I60" s="30">
        <v>2215872</v>
      </c>
      <c r="J60" s="14">
        <v>185279</v>
      </c>
      <c r="K60" s="30">
        <v>289773</v>
      </c>
      <c r="L60" s="30">
        <v>21065</v>
      </c>
      <c r="M60"/>
      <c r="N60" s="30">
        <v>1013272</v>
      </c>
      <c r="O60" s="16"/>
      <c r="P60" s="30">
        <v>598394</v>
      </c>
      <c r="R60" s="12">
        <v>12.709166666666667</v>
      </c>
      <c r="S60" s="12"/>
      <c r="T60" s="17">
        <v>235825000</v>
      </c>
      <c r="U60" s="1">
        <v>66.626632016086305</v>
      </c>
      <c r="V60" s="17">
        <v>174211</v>
      </c>
      <c r="W60" s="17">
        <v>9412</v>
      </c>
    </row>
    <row r="61" spans="1:23" ht="14.5" x14ac:dyDescent="0.35">
      <c r="A61" s="25">
        <v>1985</v>
      </c>
      <c r="C61" s="30">
        <v>8537004</v>
      </c>
      <c r="D61" s="43"/>
      <c r="E61" s="14">
        <v>104987</v>
      </c>
      <c r="F61" s="17"/>
      <c r="G61" s="30">
        <v>4338979</v>
      </c>
      <c r="H61"/>
      <c r="I61" s="30">
        <v>2387324</v>
      </c>
      <c r="J61" s="14">
        <v>189100</v>
      </c>
      <c r="K61" s="30">
        <v>308133</v>
      </c>
      <c r="L61" s="30">
        <v>21360</v>
      </c>
      <c r="M61"/>
      <c r="N61" s="30">
        <v>1049527</v>
      </c>
      <c r="O61" s="16"/>
      <c r="P61" s="30">
        <v>640137</v>
      </c>
      <c r="R61" s="12">
        <v>11.373333333333333</v>
      </c>
      <c r="S61" s="12"/>
      <c r="T61" s="17">
        <v>237924000</v>
      </c>
      <c r="U61" s="1">
        <v>66.656837957930307</v>
      </c>
      <c r="V61" s="17">
        <v>177608</v>
      </c>
      <c r="W61" s="17">
        <v>9327</v>
      </c>
    </row>
    <row r="62" spans="1:23" ht="14.5" x14ac:dyDescent="0.35">
      <c r="A62" s="25">
        <v>1986</v>
      </c>
      <c r="C62" s="30">
        <v>8832611</v>
      </c>
      <c r="D62" s="43"/>
      <c r="E62" s="14">
        <v>106873</v>
      </c>
      <c r="F62" s="17"/>
      <c r="G62" s="30">
        <v>4579631</v>
      </c>
      <c r="H62"/>
      <c r="I62" s="30">
        <v>2542063</v>
      </c>
      <c r="J62" s="14">
        <v>197927</v>
      </c>
      <c r="K62" s="30">
        <v>323373</v>
      </c>
      <c r="L62" s="30">
        <v>24895</v>
      </c>
      <c r="M62"/>
      <c r="N62" s="30">
        <v>1087233</v>
      </c>
      <c r="O62" s="16"/>
      <c r="P62" s="30">
        <v>685295</v>
      </c>
      <c r="R62" s="12">
        <v>9.0208333333333339</v>
      </c>
      <c r="S62" s="12"/>
      <c r="T62" s="17">
        <v>240133000</v>
      </c>
      <c r="U62" s="1">
        <v>66.705842101980707</v>
      </c>
      <c r="V62" s="17">
        <v>179575</v>
      </c>
      <c r="W62" s="17">
        <v>9369</v>
      </c>
    </row>
    <row r="63" spans="1:23" ht="14.5" x14ac:dyDescent="0.35">
      <c r="A63" s="25">
        <v>1987</v>
      </c>
      <c r="C63" s="30">
        <v>9137745</v>
      </c>
      <c r="D63" s="43"/>
      <c r="E63" s="14">
        <v>109754</v>
      </c>
      <c r="F63" s="17"/>
      <c r="G63" s="30">
        <v>4855215</v>
      </c>
      <c r="H63"/>
      <c r="I63" s="30">
        <v>2722405</v>
      </c>
      <c r="J63" s="14">
        <v>228075</v>
      </c>
      <c r="K63" s="30">
        <v>347545</v>
      </c>
      <c r="L63" s="30">
        <v>30282</v>
      </c>
      <c r="M63"/>
      <c r="N63" s="30">
        <v>1146813</v>
      </c>
      <c r="O63" s="16"/>
      <c r="P63" s="30">
        <v>730385</v>
      </c>
      <c r="R63" s="12">
        <v>9.3758333333333326</v>
      </c>
      <c r="S63" s="12"/>
      <c r="T63" s="17">
        <v>242289000</v>
      </c>
      <c r="U63" s="1">
        <v>66.681862908140005</v>
      </c>
      <c r="V63" s="17">
        <v>184785</v>
      </c>
      <c r="W63" s="17">
        <v>9665</v>
      </c>
    </row>
    <row r="64" spans="1:23" ht="14.5" x14ac:dyDescent="0.35">
      <c r="A64" s="25">
        <v>1988</v>
      </c>
      <c r="C64" s="30">
        <v>9519427</v>
      </c>
      <c r="D64" s="43"/>
      <c r="E64" s="14">
        <v>112864</v>
      </c>
      <c r="F64" s="17"/>
      <c r="G64" s="30">
        <v>5236438</v>
      </c>
      <c r="H64"/>
      <c r="I64" s="30">
        <v>2947987</v>
      </c>
      <c r="J64" s="14">
        <v>270406</v>
      </c>
      <c r="K64" s="30">
        <v>374464</v>
      </c>
      <c r="L64" s="30">
        <v>29501</v>
      </c>
      <c r="M64"/>
      <c r="N64" s="30">
        <v>1195364</v>
      </c>
      <c r="O64" s="16"/>
      <c r="P64" s="30">
        <v>784496</v>
      </c>
      <c r="R64" s="12">
        <v>9.7100000000000009</v>
      </c>
      <c r="S64" s="12"/>
      <c r="T64" s="17">
        <v>244499000</v>
      </c>
      <c r="U64" s="1">
        <v>66.490192527800801</v>
      </c>
      <c r="V64" s="17">
        <v>189670</v>
      </c>
      <c r="W64" s="17">
        <v>9956</v>
      </c>
    </row>
    <row r="65" spans="1:23" ht="14.5" x14ac:dyDescent="0.35">
      <c r="A65" s="25">
        <v>1989</v>
      </c>
      <c r="C65" s="30">
        <v>9869003</v>
      </c>
      <c r="D65" s="43"/>
      <c r="E65" s="14">
        <v>115501</v>
      </c>
      <c r="F65" s="17"/>
      <c r="G65" s="30">
        <v>5641580</v>
      </c>
      <c r="H65"/>
      <c r="I65" s="30">
        <v>3139601</v>
      </c>
      <c r="J65" s="14">
        <v>280222</v>
      </c>
      <c r="K65" s="30">
        <v>398867</v>
      </c>
      <c r="L65" s="30">
        <v>27428</v>
      </c>
      <c r="M65"/>
      <c r="N65" s="30">
        <v>1270134</v>
      </c>
      <c r="O65" s="16"/>
      <c r="P65" s="30">
        <v>838258</v>
      </c>
      <c r="R65" s="12">
        <v>9.2575000000000003</v>
      </c>
      <c r="S65" s="12"/>
      <c r="T65" s="17">
        <v>246819000</v>
      </c>
      <c r="U65" s="1">
        <v>66.2822224559349</v>
      </c>
      <c r="V65" s="17">
        <v>194925</v>
      </c>
      <c r="W65" s="17">
        <v>10070</v>
      </c>
    </row>
    <row r="66" spans="1:23" ht="14.5" x14ac:dyDescent="0.35">
      <c r="A66" s="25">
        <v>1990</v>
      </c>
      <c r="C66" s="30">
        <v>10055129</v>
      </c>
      <c r="D66" s="43"/>
      <c r="E66" s="14">
        <v>116964</v>
      </c>
      <c r="F66" s="17"/>
      <c r="G66" s="30">
        <v>5963144</v>
      </c>
      <c r="H66"/>
      <c r="I66" s="30">
        <v>3340373</v>
      </c>
      <c r="J66" s="14">
        <v>303745</v>
      </c>
      <c r="K66" s="30">
        <v>424990</v>
      </c>
      <c r="L66" s="30">
        <v>26994</v>
      </c>
      <c r="M66"/>
      <c r="N66" s="30">
        <v>1283818</v>
      </c>
      <c r="O66" s="16"/>
      <c r="P66" s="30">
        <v>888532</v>
      </c>
      <c r="R66" s="12">
        <v>9.3216666666666672</v>
      </c>
      <c r="S66" s="12"/>
      <c r="T66" s="17">
        <v>249623000</v>
      </c>
      <c r="U66" s="1">
        <v>66.158876552211794</v>
      </c>
      <c r="V66" s="17">
        <v>196442</v>
      </c>
      <c r="W66" s="17">
        <v>10132</v>
      </c>
    </row>
    <row r="67" spans="1:23" ht="14.5" x14ac:dyDescent="0.35">
      <c r="A67" s="25">
        <v>1991</v>
      </c>
      <c r="C67" s="30">
        <v>10044238</v>
      </c>
      <c r="D67" s="43"/>
      <c r="E67" s="14">
        <v>115525</v>
      </c>
      <c r="F67" s="17"/>
      <c r="G67" s="30">
        <v>6158129</v>
      </c>
      <c r="H67"/>
      <c r="I67" s="30">
        <v>3450516</v>
      </c>
      <c r="J67" s="14">
        <v>313018</v>
      </c>
      <c r="K67" s="30">
        <v>457091</v>
      </c>
      <c r="L67" s="30">
        <v>27488</v>
      </c>
      <c r="M67"/>
      <c r="N67" s="30">
        <v>1238437</v>
      </c>
      <c r="O67" s="16"/>
      <c r="P67" s="30">
        <v>932393</v>
      </c>
      <c r="R67" s="12">
        <v>8.769166666666667</v>
      </c>
      <c r="S67" s="12"/>
      <c r="T67" s="17">
        <v>252981000</v>
      </c>
      <c r="U67" s="1">
        <v>65.989237669081305</v>
      </c>
      <c r="V67" s="17">
        <v>192286</v>
      </c>
      <c r="W67" s="17">
        <v>10373</v>
      </c>
    </row>
    <row r="68" spans="1:23" ht="14.5" x14ac:dyDescent="0.35">
      <c r="A68" s="25">
        <v>1992</v>
      </c>
      <c r="C68" s="30">
        <v>10398046</v>
      </c>
      <c r="D68" s="43"/>
      <c r="E68" s="14">
        <v>115968</v>
      </c>
      <c r="F68" s="17"/>
      <c r="G68" s="30">
        <v>6520327</v>
      </c>
      <c r="H68"/>
      <c r="I68" s="30">
        <v>3668246</v>
      </c>
      <c r="J68" s="14">
        <v>349741</v>
      </c>
      <c r="K68" s="30">
        <v>483375</v>
      </c>
      <c r="L68" s="30">
        <v>30088</v>
      </c>
      <c r="M68"/>
      <c r="N68" s="30">
        <v>1309124</v>
      </c>
      <c r="O68" s="16"/>
      <c r="P68" s="30">
        <v>960247</v>
      </c>
      <c r="R68" s="12">
        <v>8.14</v>
      </c>
      <c r="S68" s="12"/>
      <c r="T68" s="17">
        <v>256514000</v>
      </c>
      <c r="U68" s="1">
        <v>65.811147341732607</v>
      </c>
      <c r="V68" s="17">
        <v>193316</v>
      </c>
      <c r="W68" s="17">
        <v>10040</v>
      </c>
    </row>
    <row r="69" spans="1:23" ht="14.5" x14ac:dyDescent="0.35">
      <c r="A69" s="25">
        <v>1993</v>
      </c>
      <c r="C69" s="30">
        <v>10684179</v>
      </c>
      <c r="D69" s="43"/>
      <c r="E69" s="14">
        <v>117604</v>
      </c>
      <c r="F69" s="17"/>
      <c r="G69" s="30">
        <v>6858559</v>
      </c>
      <c r="H69"/>
      <c r="I69" s="30">
        <v>3817290</v>
      </c>
      <c r="J69" s="14">
        <v>381324</v>
      </c>
      <c r="K69" s="30">
        <v>503126</v>
      </c>
      <c r="L69" s="30">
        <v>36681</v>
      </c>
      <c r="M69"/>
      <c r="N69" s="30">
        <v>1398709</v>
      </c>
      <c r="O69" s="16"/>
      <c r="P69" s="30">
        <v>1003498</v>
      </c>
      <c r="R69" s="12">
        <v>7.2191666666666663</v>
      </c>
      <c r="S69" s="12"/>
      <c r="T69" s="17">
        <v>259919000</v>
      </c>
      <c r="U69" s="1">
        <v>65.7140590405578</v>
      </c>
      <c r="V69" s="17">
        <v>196699</v>
      </c>
      <c r="W69" s="17">
        <v>10505</v>
      </c>
    </row>
    <row r="70" spans="1:23" ht="14.5" x14ac:dyDescent="0.35">
      <c r="A70" s="25">
        <v>1994</v>
      </c>
      <c r="C70" s="30">
        <v>11114647</v>
      </c>
      <c r="D70" s="43"/>
      <c r="E70" s="14">
        <v>120379</v>
      </c>
      <c r="F70" s="17"/>
      <c r="G70" s="30">
        <v>7287236</v>
      </c>
      <c r="H70"/>
      <c r="I70" s="30">
        <v>4006192</v>
      </c>
      <c r="J70" s="14">
        <v>411705</v>
      </c>
      <c r="K70" s="30">
        <v>545248</v>
      </c>
      <c r="L70" s="30">
        <v>32523</v>
      </c>
      <c r="M70"/>
      <c r="N70" s="30">
        <v>1550658</v>
      </c>
      <c r="O70" s="16"/>
      <c r="P70" s="30">
        <v>1055610</v>
      </c>
      <c r="R70" s="12">
        <v>7.9625000000000004</v>
      </c>
      <c r="S70" s="12"/>
      <c r="T70" s="17">
        <v>263126000</v>
      </c>
      <c r="U70" s="1">
        <v>65.655148497729897</v>
      </c>
      <c r="V70" s="17">
        <v>202067</v>
      </c>
      <c r="W70" s="17">
        <v>10564</v>
      </c>
    </row>
    <row r="71" spans="1:23" ht="14.5" x14ac:dyDescent="0.35">
      <c r="A71" s="25">
        <v>1995</v>
      </c>
      <c r="C71" s="30">
        <v>11413012</v>
      </c>
      <c r="D71" s="43"/>
      <c r="E71" s="14">
        <v>123236</v>
      </c>
      <c r="F71" s="17"/>
      <c r="G71" s="30">
        <v>7639749</v>
      </c>
      <c r="H71"/>
      <c r="I71" s="30">
        <v>4198088</v>
      </c>
      <c r="J71" s="14">
        <v>449546</v>
      </c>
      <c r="K71" s="30">
        <v>557903</v>
      </c>
      <c r="L71" s="30">
        <v>34812</v>
      </c>
      <c r="M71"/>
      <c r="N71" s="30">
        <v>1625177</v>
      </c>
      <c r="O71" s="16"/>
      <c r="P71" s="30">
        <v>1122381</v>
      </c>
      <c r="R71" s="12">
        <v>7.59</v>
      </c>
      <c r="S71" s="12"/>
      <c r="T71" s="17">
        <v>266278000</v>
      </c>
      <c r="U71" s="1">
        <v>65.653867459446701</v>
      </c>
      <c r="V71" s="17">
        <v>207463</v>
      </c>
      <c r="W71" s="17">
        <v>10514</v>
      </c>
    </row>
    <row r="72" spans="1:23" ht="14.5" x14ac:dyDescent="0.35">
      <c r="A72" s="25">
        <v>1996</v>
      </c>
      <c r="C72" s="30">
        <v>11843599</v>
      </c>
      <c r="D72" s="43"/>
      <c r="E72" s="14">
        <v>125461</v>
      </c>
      <c r="F72" s="17"/>
      <c r="G72" s="30">
        <v>8073122</v>
      </c>
      <c r="H72"/>
      <c r="I72" s="30">
        <v>4416942</v>
      </c>
      <c r="J72" s="14">
        <v>490460</v>
      </c>
      <c r="K72" s="30">
        <v>580753</v>
      </c>
      <c r="L72" s="30">
        <v>35234</v>
      </c>
      <c r="M72"/>
      <c r="N72" s="30">
        <v>1752014</v>
      </c>
      <c r="O72" s="16"/>
      <c r="P72" s="30">
        <v>1175306</v>
      </c>
      <c r="R72" s="12">
        <v>7.37</v>
      </c>
      <c r="S72" s="12"/>
      <c r="T72" s="17">
        <v>269394000</v>
      </c>
      <c r="U72" s="1">
        <v>65.729288578771303</v>
      </c>
      <c r="V72" s="17">
        <v>210161</v>
      </c>
      <c r="W72" s="17">
        <v>10524</v>
      </c>
    </row>
    <row r="73" spans="1:23" ht="14.5" x14ac:dyDescent="0.35">
      <c r="A73" s="25">
        <v>1997</v>
      </c>
      <c r="C73" s="30">
        <v>12370299</v>
      </c>
      <c r="D73" s="43"/>
      <c r="E73" s="14">
        <v>128316</v>
      </c>
      <c r="F73" s="17"/>
      <c r="G73" s="30">
        <v>8577552</v>
      </c>
      <c r="H73"/>
      <c r="I73" s="30">
        <v>4708818</v>
      </c>
      <c r="J73" s="14">
        <v>525992</v>
      </c>
      <c r="K73" s="30">
        <v>611614</v>
      </c>
      <c r="L73" s="30">
        <v>33810</v>
      </c>
      <c r="M73"/>
      <c r="N73" s="30">
        <v>1922205</v>
      </c>
      <c r="O73" s="16"/>
      <c r="P73" s="30">
        <v>1239325</v>
      </c>
      <c r="R73" s="12">
        <v>7.2616666666666667</v>
      </c>
      <c r="S73" s="12"/>
      <c r="T73" s="17">
        <v>272657000</v>
      </c>
      <c r="U73" s="1">
        <v>65.837591843521295</v>
      </c>
      <c r="V73" s="17">
        <v>216596</v>
      </c>
      <c r="W73" s="17">
        <v>10544</v>
      </c>
    </row>
    <row r="74" spans="1:23" ht="14.5" x14ac:dyDescent="0.35">
      <c r="A74" s="25">
        <v>1998</v>
      </c>
      <c r="C74" s="30">
        <v>12924876</v>
      </c>
      <c r="D74" s="43"/>
      <c r="E74" s="30">
        <v>131563</v>
      </c>
      <c r="F74" s="17"/>
      <c r="G74" s="30">
        <v>9062817</v>
      </c>
      <c r="H74"/>
      <c r="I74" s="30">
        <v>5071138</v>
      </c>
      <c r="J74" s="30">
        <v>579474</v>
      </c>
      <c r="K74" s="30">
        <v>639473</v>
      </c>
      <c r="L74" s="30">
        <v>36368</v>
      </c>
      <c r="M74"/>
      <c r="N74" s="30">
        <v>2080672</v>
      </c>
      <c r="O74" s="16"/>
      <c r="P74" s="30">
        <v>1309737</v>
      </c>
      <c r="R74" s="12">
        <v>6.5316666666666663</v>
      </c>
      <c r="S74" s="12"/>
      <c r="T74" s="17">
        <v>275854000</v>
      </c>
      <c r="U74" s="1">
        <v>65.948856729185906</v>
      </c>
      <c r="V74" s="17">
        <v>222346</v>
      </c>
      <c r="W74" s="30">
        <v>10341</v>
      </c>
    </row>
    <row r="75" spans="1:23" ht="14.5" x14ac:dyDescent="0.35">
      <c r="A75" s="25">
        <v>1999</v>
      </c>
      <c r="C75" s="30">
        <v>13543774</v>
      </c>
      <c r="D75" s="43"/>
      <c r="E75" s="30">
        <v>134350</v>
      </c>
      <c r="F75" s="17"/>
      <c r="G75" s="30">
        <v>9631172</v>
      </c>
      <c r="H75"/>
      <c r="I75" s="30">
        <v>5402682</v>
      </c>
      <c r="J75" s="30">
        <v>627671</v>
      </c>
      <c r="K75" s="30">
        <v>673585</v>
      </c>
      <c r="L75" s="30">
        <v>45209</v>
      </c>
      <c r="M75"/>
      <c r="N75" s="30">
        <v>2255537</v>
      </c>
      <c r="O75" s="16"/>
      <c r="P75" s="30">
        <v>1398934</v>
      </c>
      <c r="R75" s="12">
        <v>7.041666666666667</v>
      </c>
      <c r="S75" s="12"/>
      <c r="T75" s="17">
        <v>279040000</v>
      </c>
      <c r="U75" s="1">
        <v>66.078320965453798</v>
      </c>
      <c r="V75" s="17">
        <v>226894</v>
      </c>
      <c r="W75" s="30">
        <v>10121</v>
      </c>
    </row>
    <row r="76" spans="1:23" ht="14.5" x14ac:dyDescent="0.35">
      <c r="A76" s="25">
        <v>2000</v>
      </c>
      <c r="C76" s="30">
        <v>14096033</v>
      </c>
      <c r="D76" s="43"/>
      <c r="E76" s="30">
        <v>137228</v>
      </c>
      <c r="F76" s="17"/>
      <c r="G76" s="30">
        <v>10250952</v>
      </c>
      <c r="H76"/>
      <c r="I76" s="30">
        <v>5847146</v>
      </c>
      <c r="J76" s="30">
        <v>674045</v>
      </c>
      <c r="K76" s="30">
        <v>708556</v>
      </c>
      <c r="L76" s="30">
        <v>45840</v>
      </c>
      <c r="M76"/>
      <c r="N76" s="30">
        <v>2427258</v>
      </c>
      <c r="O76" s="16"/>
      <c r="P76" s="30">
        <v>1511225</v>
      </c>
      <c r="R76" s="12">
        <v>7.6224999999999996</v>
      </c>
      <c r="S76" s="12"/>
      <c r="T76" s="17">
        <v>282162411</v>
      </c>
      <c r="U76" s="1">
        <v>66.256966032481898</v>
      </c>
      <c r="V76" s="30">
        <v>230609</v>
      </c>
      <c r="W76" s="30">
        <v>10232</v>
      </c>
    </row>
    <row r="77" spans="1:23" ht="14.5" x14ac:dyDescent="0.35">
      <c r="A77" s="25">
        <v>2001</v>
      </c>
      <c r="C77" s="30">
        <v>14230726</v>
      </c>
      <c r="D77" s="43"/>
      <c r="E77" s="30">
        <v>136872</v>
      </c>
      <c r="F77" s="17"/>
      <c r="G77" s="30">
        <v>10581929</v>
      </c>
      <c r="H77"/>
      <c r="I77" s="30">
        <v>6038348</v>
      </c>
      <c r="J77" s="30">
        <v>728238</v>
      </c>
      <c r="K77" s="30">
        <v>727690</v>
      </c>
      <c r="L77" s="30">
        <v>58710</v>
      </c>
      <c r="M77"/>
      <c r="N77" s="30">
        <v>2346725</v>
      </c>
      <c r="O77" s="16"/>
      <c r="P77" s="30">
        <v>1599511</v>
      </c>
      <c r="R77" s="12">
        <v>7.0824999999999996</v>
      </c>
      <c r="S77" s="12"/>
      <c r="T77" s="17">
        <v>284968955</v>
      </c>
      <c r="U77" s="1">
        <v>66.4177068443678</v>
      </c>
      <c r="V77" s="30">
        <v>227725</v>
      </c>
      <c r="W77" s="30">
        <v>10133</v>
      </c>
    </row>
    <row r="78" spans="1:23" ht="14.5" x14ac:dyDescent="0.35">
      <c r="A78" s="25">
        <v>2002</v>
      </c>
      <c r="C78" s="30">
        <v>14472712</v>
      </c>
      <c r="D78" s="43"/>
      <c r="E78" s="30">
        <v>135840</v>
      </c>
      <c r="F78" s="17"/>
      <c r="G78" s="30">
        <v>10929108</v>
      </c>
      <c r="H78"/>
      <c r="I78" s="30">
        <v>6135115</v>
      </c>
      <c r="J78" s="30">
        <v>761939</v>
      </c>
      <c r="K78" s="30">
        <v>760030</v>
      </c>
      <c r="L78" s="30">
        <v>41396</v>
      </c>
      <c r="M78"/>
      <c r="N78" s="30">
        <v>2374093</v>
      </c>
      <c r="O78" s="16"/>
      <c r="P78" s="30">
        <v>1657984</v>
      </c>
      <c r="R78" s="12">
        <v>6.4916666666666671</v>
      </c>
      <c r="S78" s="12"/>
      <c r="T78" s="17">
        <v>287625193</v>
      </c>
      <c r="U78" s="1">
        <v>66.572605943136097</v>
      </c>
      <c r="V78" s="30">
        <v>225643</v>
      </c>
      <c r="W78" s="30">
        <v>9963</v>
      </c>
    </row>
    <row r="79" spans="1:23" ht="14.5" x14ac:dyDescent="0.35">
      <c r="A79" s="25">
        <v>2003</v>
      </c>
      <c r="C79" s="30">
        <v>14877312</v>
      </c>
      <c r="D79" s="43"/>
      <c r="E79" s="30">
        <v>135473</v>
      </c>
      <c r="F79" s="17"/>
      <c r="G79" s="30">
        <v>11456450</v>
      </c>
      <c r="H79"/>
      <c r="I79" s="30">
        <v>6353606</v>
      </c>
      <c r="J79" s="30">
        <v>767702</v>
      </c>
      <c r="K79" s="30">
        <v>805616</v>
      </c>
      <c r="L79" s="30">
        <v>49057</v>
      </c>
      <c r="M79"/>
      <c r="N79" s="30">
        <v>2491277</v>
      </c>
      <c r="O79" s="16"/>
      <c r="P79" s="30">
        <v>1719098</v>
      </c>
      <c r="R79" s="12">
        <v>5.666666666666667</v>
      </c>
      <c r="S79" s="12"/>
      <c r="T79" s="17">
        <v>290107933</v>
      </c>
      <c r="U79" s="1">
        <v>66.729666888719805</v>
      </c>
      <c r="V79" s="30">
        <v>224449</v>
      </c>
      <c r="W79" s="30">
        <v>10297</v>
      </c>
    </row>
    <row r="80" spans="1:23" ht="14.5" x14ac:dyDescent="0.35">
      <c r="A80" s="25">
        <v>2004</v>
      </c>
      <c r="C80" s="30">
        <v>15449757</v>
      </c>
      <c r="D80" s="43"/>
      <c r="E80" s="30">
        <v>136851</v>
      </c>
      <c r="F80" s="17"/>
      <c r="G80" s="30">
        <v>12217196</v>
      </c>
      <c r="H80"/>
      <c r="I80" s="30">
        <v>6719488</v>
      </c>
      <c r="J80" s="30">
        <v>814869</v>
      </c>
      <c r="K80" s="30">
        <v>868098</v>
      </c>
      <c r="L80" s="30">
        <v>46386</v>
      </c>
      <c r="M80"/>
      <c r="N80" s="30">
        <v>2767457</v>
      </c>
      <c r="O80" s="16"/>
      <c r="P80" s="30">
        <v>1821841</v>
      </c>
      <c r="R80" s="12">
        <v>5.628333333333333</v>
      </c>
      <c r="S80" s="12"/>
      <c r="T80" s="17">
        <v>292805298</v>
      </c>
      <c r="U80" s="1">
        <v>66.879726882743697</v>
      </c>
      <c r="V80" s="30">
        <v>227128</v>
      </c>
      <c r="W80" s="30">
        <v>10429</v>
      </c>
    </row>
    <row r="81" spans="1:23" ht="14.5" x14ac:dyDescent="0.35">
      <c r="A81" s="25">
        <v>2005</v>
      </c>
      <c r="C81" s="30">
        <v>15987957</v>
      </c>
      <c r="D81" s="43"/>
      <c r="E81" s="30">
        <v>138756</v>
      </c>
      <c r="F81" s="17"/>
      <c r="G81" s="30">
        <v>13039197</v>
      </c>
      <c r="H81"/>
      <c r="I81" s="30">
        <v>7066107</v>
      </c>
      <c r="J81" s="30">
        <v>870540</v>
      </c>
      <c r="K81" s="30">
        <v>942438</v>
      </c>
      <c r="L81" s="30">
        <v>60911</v>
      </c>
      <c r="M81"/>
      <c r="N81" s="30">
        <v>3048006</v>
      </c>
      <c r="O81" s="16"/>
      <c r="P81" s="30">
        <v>1971053</v>
      </c>
      <c r="R81" s="12">
        <v>5.2350000000000003</v>
      </c>
      <c r="S81" s="12"/>
      <c r="T81" s="17">
        <v>295516599</v>
      </c>
      <c r="U81" s="1">
        <v>67.028915014138605</v>
      </c>
      <c r="V81" s="30">
        <v>230400</v>
      </c>
      <c r="W81" s="30">
        <v>10453</v>
      </c>
    </row>
    <row r="82" spans="1:23" ht="14.5" x14ac:dyDescent="0.35">
      <c r="A82" s="25">
        <v>2006</v>
      </c>
      <c r="C82" s="30">
        <v>16433148</v>
      </c>
      <c r="D82" s="43"/>
      <c r="E82" s="30">
        <v>141153</v>
      </c>
      <c r="F82" s="17"/>
      <c r="G82" s="30">
        <v>13815583</v>
      </c>
      <c r="H82"/>
      <c r="I82" s="30">
        <v>7479676</v>
      </c>
      <c r="J82" s="30">
        <v>948631</v>
      </c>
      <c r="K82" s="30">
        <v>997039</v>
      </c>
      <c r="L82" s="30">
        <v>51467</v>
      </c>
      <c r="M82"/>
      <c r="N82" s="30">
        <v>3251847</v>
      </c>
      <c r="O82" s="16"/>
      <c r="P82" s="30">
        <v>2124170</v>
      </c>
      <c r="R82" s="12">
        <v>5.5875000000000004</v>
      </c>
      <c r="S82" s="12"/>
      <c r="T82" s="17">
        <v>298379912</v>
      </c>
      <c r="U82" s="1">
        <v>67.158437008047201</v>
      </c>
      <c r="V82" s="30">
        <v>234732</v>
      </c>
      <c r="W82" s="30">
        <v>10589</v>
      </c>
    </row>
    <row r="83" spans="1:23" ht="14.5" x14ac:dyDescent="0.35">
      <c r="A83" s="25">
        <v>2007</v>
      </c>
      <c r="C83" s="30">
        <v>16762445</v>
      </c>
      <c r="D83" s="43"/>
      <c r="E83" s="30">
        <v>142596</v>
      </c>
      <c r="F83" s="17"/>
      <c r="G83" s="30">
        <v>14474228</v>
      </c>
      <c r="H83"/>
      <c r="I83" s="30">
        <v>7878475</v>
      </c>
      <c r="J83" s="30">
        <v>881247</v>
      </c>
      <c r="K83" s="30">
        <v>1036829</v>
      </c>
      <c r="L83" s="30">
        <v>54584</v>
      </c>
      <c r="M83"/>
      <c r="N83" s="30">
        <v>3265035</v>
      </c>
      <c r="O83" s="16"/>
      <c r="P83" s="30">
        <v>2252751</v>
      </c>
      <c r="R83" s="12">
        <v>5.5558333333333332</v>
      </c>
      <c r="S83" s="12"/>
      <c r="T83" s="17">
        <v>301231207</v>
      </c>
      <c r="U83" s="1">
        <v>67.226984967601197</v>
      </c>
      <c r="V83" s="30">
        <v>236610</v>
      </c>
      <c r="W83" s="30">
        <v>10419</v>
      </c>
    </row>
    <row r="84" spans="1:23" ht="14.5" x14ac:dyDescent="0.35">
      <c r="A84" s="25">
        <v>2008</v>
      </c>
      <c r="C84" s="30">
        <v>16781485</v>
      </c>
      <c r="D84" s="43"/>
      <c r="E84" s="30">
        <v>141576</v>
      </c>
      <c r="F84" s="17"/>
      <c r="G84" s="30">
        <v>14769862</v>
      </c>
      <c r="H84"/>
      <c r="I84" s="30">
        <v>8056826</v>
      </c>
      <c r="J84" s="30">
        <v>785625</v>
      </c>
      <c r="K84" s="30">
        <v>1049740</v>
      </c>
      <c r="L84" s="30">
        <v>52557</v>
      </c>
      <c r="M84"/>
      <c r="N84" s="30">
        <v>3107208</v>
      </c>
      <c r="O84" s="16"/>
      <c r="P84" s="30">
        <v>2358968</v>
      </c>
      <c r="R84" s="12">
        <v>5.6316666666666668</v>
      </c>
      <c r="S84" s="12"/>
      <c r="T84" s="17">
        <v>304093966</v>
      </c>
      <c r="U84" s="1">
        <v>67.193431679971397</v>
      </c>
      <c r="V84" s="30">
        <v>234039</v>
      </c>
      <c r="W84" s="30">
        <v>10063</v>
      </c>
    </row>
    <row r="85" spans="1:23" ht="14.5" x14ac:dyDescent="0.35">
      <c r="A85" s="25">
        <v>2009</v>
      </c>
      <c r="C85" s="30">
        <v>16349110</v>
      </c>
      <c r="D85" s="43"/>
      <c r="E85" s="30">
        <v>135574</v>
      </c>
      <c r="F85" s="17"/>
      <c r="G85" s="30">
        <v>14478067</v>
      </c>
      <c r="H85"/>
      <c r="I85" s="30">
        <v>7759019</v>
      </c>
      <c r="J85" s="30">
        <v>774785</v>
      </c>
      <c r="K85" s="30">
        <v>1026817</v>
      </c>
      <c r="L85" s="30">
        <v>58347</v>
      </c>
      <c r="M85"/>
      <c r="N85" s="30">
        <v>2572572</v>
      </c>
      <c r="O85" s="16"/>
      <c r="P85" s="30">
        <v>2371277</v>
      </c>
      <c r="R85" s="12">
        <v>5.3133333333333335</v>
      </c>
      <c r="S85" s="12"/>
      <c r="T85" s="17">
        <v>306771529</v>
      </c>
      <c r="U85" s="1">
        <v>67.136947077061393</v>
      </c>
      <c r="V85" s="30">
        <v>221573</v>
      </c>
      <c r="W85" s="30">
        <v>9829</v>
      </c>
    </row>
    <row r="86" spans="1:23" ht="14.5" x14ac:dyDescent="0.35">
      <c r="A86" s="25">
        <v>2010</v>
      </c>
      <c r="C86" s="30">
        <v>16789750</v>
      </c>
      <c r="D86" s="43"/>
      <c r="E86" s="30">
        <v>134714</v>
      </c>
      <c r="F86" s="17"/>
      <c r="G86" s="30">
        <v>15048971</v>
      </c>
      <c r="H86"/>
      <c r="I86" s="30">
        <v>7925369</v>
      </c>
      <c r="J86" s="30">
        <v>930451</v>
      </c>
      <c r="K86" s="30">
        <v>1063073</v>
      </c>
      <c r="L86" s="30">
        <v>55808</v>
      </c>
      <c r="M86"/>
      <c r="N86" s="30">
        <v>2809976</v>
      </c>
      <c r="O86" s="16"/>
      <c r="P86" s="30">
        <v>2390391</v>
      </c>
      <c r="R86" s="12">
        <v>4.9433333333333334</v>
      </c>
      <c r="S86" s="12"/>
      <c r="T86" s="17">
        <v>309327143</v>
      </c>
      <c r="U86" s="1">
        <v>67.104935684999006</v>
      </c>
      <c r="V86" s="30">
        <v>222053</v>
      </c>
      <c r="W86" s="30">
        <v>9681</v>
      </c>
    </row>
    <row r="87" spans="1:23" ht="14.5" x14ac:dyDescent="0.35">
      <c r="A87" s="25">
        <v>2011</v>
      </c>
      <c r="C87" s="30">
        <v>17052410</v>
      </c>
      <c r="D87" s="43"/>
      <c r="E87" s="30">
        <v>136258</v>
      </c>
      <c r="F87" s="17"/>
      <c r="G87" s="30">
        <v>15599732</v>
      </c>
      <c r="H87"/>
      <c r="I87" s="30">
        <v>8226175</v>
      </c>
      <c r="J87" s="30">
        <v>977677</v>
      </c>
      <c r="K87" s="30">
        <v>1103723</v>
      </c>
      <c r="L87" s="30">
        <v>60008</v>
      </c>
      <c r="M87"/>
      <c r="N87" s="30">
        <v>2969181</v>
      </c>
      <c r="O87" s="16"/>
      <c r="P87" s="30">
        <v>2474368</v>
      </c>
      <c r="R87" s="12">
        <v>4.6391666666666671</v>
      </c>
      <c r="S87" s="12"/>
      <c r="T87" s="17">
        <v>311583481</v>
      </c>
      <c r="U87" s="1">
        <v>66.985991088915398</v>
      </c>
      <c r="V87" s="30">
        <v>226014</v>
      </c>
      <c r="W87" s="30">
        <v>9449</v>
      </c>
    </row>
    <row r="88" spans="1:23" ht="14.5" x14ac:dyDescent="0.35">
      <c r="A88" s="25">
        <v>2012</v>
      </c>
      <c r="C88" s="30">
        <v>17442759</v>
      </c>
      <c r="D88" s="43"/>
      <c r="E88" s="30">
        <v>138885</v>
      </c>
      <c r="F88" s="17"/>
      <c r="G88" s="30">
        <v>16253970</v>
      </c>
      <c r="H88"/>
      <c r="I88" s="30">
        <v>8567363</v>
      </c>
      <c r="J88" s="30">
        <v>1125361</v>
      </c>
      <c r="K88" s="30">
        <v>1136114</v>
      </c>
      <c r="L88" s="30">
        <v>58037</v>
      </c>
      <c r="M88"/>
      <c r="N88" s="30">
        <v>3242785</v>
      </c>
      <c r="O88" s="16"/>
      <c r="P88" s="30">
        <v>2575548</v>
      </c>
      <c r="R88" s="12">
        <v>3.6733333333333333</v>
      </c>
      <c r="S88" s="12"/>
      <c r="T88" s="17">
        <v>313877662</v>
      </c>
      <c r="U88" s="1">
        <v>66.773330151368597</v>
      </c>
      <c r="V88" s="30">
        <v>230328</v>
      </c>
      <c r="W88" s="30">
        <v>9529</v>
      </c>
    </row>
    <row r="89" spans="1:23" ht="14.5" x14ac:dyDescent="0.35">
      <c r="A89" s="25">
        <v>2013</v>
      </c>
      <c r="C89" s="30">
        <v>17812167</v>
      </c>
      <c r="D89" s="43"/>
      <c r="E89" s="30">
        <v>141103</v>
      </c>
      <c r="F89" s="17"/>
      <c r="G89" s="30">
        <v>16880683</v>
      </c>
      <c r="H89"/>
      <c r="I89" s="30">
        <v>8835039</v>
      </c>
      <c r="J89" s="30">
        <v>1122207</v>
      </c>
      <c r="K89" s="30">
        <v>1185823</v>
      </c>
      <c r="L89" s="30">
        <v>59720</v>
      </c>
      <c r="M89"/>
      <c r="N89" s="30">
        <v>3440159</v>
      </c>
      <c r="O89" s="15"/>
      <c r="P89" s="30">
        <v>2681603</v>
      </c>
      <c r="R89" s="12">
        <v>4.2350000000000003</v>
      </c>
      <c r="S89" s="12"/>
      <c r="T89" s="17">
        <v>316059947</v>
      </c>
      <c r="U89" s="1">
        <v>66.571962423653204</v>
      </c>
      <c r="V89" s="30">
        <v>233870</v>
      </c>
      <c r="W89" s="30">
        <v>9408</v>
      </c>
    </row>
    <row r="90" spans="1:23" ht="14.5" x14ac:dyDescent="0.35">
      <c r="A90" s="25">
        <v>2014</v>
      </c>
      <c r="C90" s="30">
        <v>18261714</v>
      </c>
      <c r="D90" s="43"/>
      <c r="E90" s="30">
        <v>143758</v>
      </c>
      <c r="F90" s="17"/>
      <c r="G90" s="30">
        <v>17608138</v>
      </c>
      <c r="I90" s="30">
        <v>9250208</v>
      </c>
      <c r="J90" s="30">
        <v>1172176</v>
      </c>
      <c r="K90" s="30">
        <v>1237712</v>
      </c>
      <c r="L90" s="30">
        <v>58090</v>
      </c>
      <c r="N90" s="30">
        <v>3680311</v>
      </c>
      <c r="O90" s="15"/>
      <c r="P90" s="30">
        <v>2819685</v>
      </c>
      <c r="R90" s="12">
        <v>4.1624999999999996</v>
      </c>
      <c r="S90" s="12"/>
      <c r="T90" s="33">
        <v>318386329</v>
      </c>
      <c r="U90" s="1">
        <v>66.441041396554397</v>
      </c>
      <c r="V90" s="30">
        <v>238609</v>
      </c>
      <c r="W90" s="30">
        <v>9358</v>
      </c>
    </row>
    <row r="91" spans="1:23" ht="14.5" x14ac:dyDescent="0.35">
      <c r="A91" s="25">
        <v>2015</v>
      </c>
      <c r="C91" s="30">
        <v>18799622</v>
      </c>
      <c r="D91" s="43"/>
      <c r="E91" s="30">
        <v>146634</v>
      </c>
      <c r="F91" s="17"/>
      <c r="G91" s="30">
        <v>18295019</v>
      </c>
      <c r="I91" s="30">
        <v>9699419</v>
      </c>
      <c r="J91" s="30">
        <v>1130769</v>
      </c>
      <c r="K91" s="30">
        <v>1273454</v>
      </c>
      <c r="L91" s="30">
        <v>57192</v>
      </c>
      <c r="N91" s="30">
        <v>3917913</v>
      </c>
      <c r="O91" s="15"/>
      <c r="P91" s="30">
        <v>2922938</v>
      </c>
      <c r="R91" s="12">
        <v>3.8866666666666667</v>
      </c>
      <c r="S91" s="12"/>
      <c r="T91" s="33">
        <v>320738994</v>
      </c>
      <c r="U91" s="36">
        <v>66.375086365190597</v>
      </c>
      <c r="V91" s="30">
        <v>243112</v>
      </c>
      <c r="W91" s="30">
        <v>9508</v>
      </c>
    </row>
    <row r="92" spans="1:23" ht="14.5" x14ac:dyDescent="0.35">
      <c r="A92" s="25">
        <v>2016</v>
      </c>
      <c r="C92" s="30">
        <v>19141672</v>
      </c>
      <c r="D92" s="43"/>
      <c r="E92" s="30">
        <v>148735</v>
      </c>
      <c r="F92" s="17"/>
      <c r="G92" s="30">
        <v>18804913</v>
      </c>
      <c r="I92" s="30">
        <v>9966108</v>
      </c>
      <c r="J92" s="30">
        <v>1138686</v>
      </c>
      <c r="K92" s="30">
        <v>1309126</v>
      </c>
      <c r="L92" s="30">
        <v>61748</v>
      </c>
      <c r="N92" s="30">
        <v>3927962</v>
      </c>
      <c r="O92" s="15"/>
      <c r="P92" s="30">
        <v>3008109</v>
      </c>
      <c r="R92" s="12">
        <v>3.6658333333333335</v>
      </c>
      <c r="S92" s="12"/>
      <c r="T92" s="33">
        <v>323071755</v>
      </c>
      <c r="U92" s="36">
        <v>66.153483394793199</v>
      </c>
      <c r="V92" s="30">
        <v>246571</v>
      </c>
      <c r="W92" s="30">
        <v>9604</v>
      </c>
    </row>
    <row r="93" spans="1:23" ht="14.5" x14ac:dyDescent="0.35">
      <c r="A93" s="25">
        <v>2017</v>
      </c>
      <c r="C93" s="30">
        <v>19612102</v>
      </c>
      <c r="D93" s="43"/>
      <c r="E93" s="30">
        <v>150654</v>
      </c>
      <c r="G93" s="30">
        <v>19612102</v>
      </c>
      <c r="I93" s="30">
        <v>10424372</v>
      </c>
      <c r="J93" s="30">
        <v>1161944</v>
      </c>
      <c r="K93" s="30">
        <v>1363971</v>
      </c>
      <c r="L93" s="30">
        <v>59875</v>
      </c>
      <c r="N93" s="30">
        <v>4149091</v>
      </c>
      <c r="P93" s="30">
        <v>3148953</v>
      </c>
      <c r="R93" s="12">
        <v>3.7433333333333332</v>
      </c>
      <c r="T93" s="33">
        <v>325122128</v>
      </c>
      <c r="U93" s="36">
        <v>65.877785825478497</v>
      </c>
      <c r="V93" s="30">
        <v>250050</v>
      </c>
      <c r="W93" s="30">
        <v>9525</v>
      </c>
    </row>
    <row r="94" spans="1:23" ht="14.5" x14ac:dyDescent="0.35">
      <c r="A94" s="25">
        <v>2018</v>
      </c>
      <c r="C94" s="30">
        <v>20193896</v>
      </c>
      <c r="D94" s="43"/>
      <c r="E94" s="30">
        <v>153176</v>
      </c>
      <c r="G94" s="30">
        <v>20656516</v>
      </c>
      <c r="I94" s="30">
        <v>10957404</v>
      </c>
      <c r="J94" s="30">
        <v>1181238</v>
      </c>
      <c r="K94" s="30">
        <v>1457094</v>
      </c>
      <c r="L94" s="30">
        <v>63320</v>
      </c>
      <c r="N94" s="30">
        <v>4455419</v>
      </c>
      <c r="O94" s="34"/>
      <c r="P94" s="30">
        <v>3312603</v>
      </c>
      <c r="R94" s="12">
        <v>3.93</v>
      </c>
      <c r="T94" s="17">
        <v>326838199</v>
      </c>
      <c r="U94" s="1">
        <v>65.691280744797297</v>
      </c>
      <c r="V94" s="30">
        <v>254165</v>
      </c>
      <c r="W94" s="30">
        <v>9707</v>
      </c>
    </row>
    <row r="95" spans="1:23" ht="14.5" x14ac:dyDescent="0.35">
      <c r="A95" s="25">
        <v>2019</v>
      </c>
      <c r="C95" s="30">
        <v>20692087</v>
      </c>
      <c r="D95" s="43"/>
      <c r="E95" s="30">
        <v>155324</v>
      </c>
      <c r="G95" s="30">
        <v>21521395</v>
      </c>
      <c r="I95" s="30">
        <v>11447915</v>
      </c>
      <c r="J95" s="30">
        <v>1192446</v>
      </c>
      <c r="K95" s="30">
        <v>1533117</v>
      </c>
      <c r="L95" s="30">
        <v>72957</v>
      </c>
      <c r="N95" s="30">
        <v>4667370</v>
      </c>
      <c r="P95" s="30">
        <v>3479841</v>
      </c>
      <c r="R95" s="12">
        <v>3.39</v>
      </c>
      <c r="T95" s="17">
        <v>328329953</v>
      </c>
      <c r="U95" s="1">
        <v>65.472299213695194</v>
      </c>
      <c r="V95" s="30">
        <v>257352</v>
      </c>
      <c r="W95" s="30">
        <v>9539</v>
      </c>
    </row>
    <row r="96" spans="1:23" ht="14.5" x14ac:dyDescent="0.35">
      <c r="A96" s="25">
        <v>2020</v>
      </c>
      <c r="C96" s="30">
        <v>20234074</v>
      </c>
      <c r="D96" s="43"/>
      <c r="E96" s="30">
        <v>146542</v>
      </c>
      <c r="G96" s="30">
        <v>21322950</v>
      </c>
      <c r="I96" s="30">
        <v>11594682</v>
      </c>
      <c r="J96" s="30">
        <v>1187098</v>
      </c>
      <c r="K96" s="30">
        <v>1520514</v>
      </c>
      <c r="L96" s="30">
        <v>656856</v>
      </c>
      <c r="N96" s="30">
        <v>4564822</v>
      </c>
      <c r="P96" s="30">
        <v>3625548</v>
      </c>
      <c r="R96" s="38">
        <v>2.48</v>
      </c>
      <c r="T96" s="17">
        <v>331511512</v>
      </c>
      <c r="U96" s="1">
        <v>65.265250315743899</v>
      </c>
      <c r="V96" s="30">
        <v>242613</v>
      </c>
      <c r="W96" s="30">
        <v>9253</v>
      </c>
    </row>
    <row r="97" spans="1:30" ht="14.5" x14ac:dyDescent="0.35">
      <c r="A97" s="25">
        <v>2021</v>
      </c>
      <c r="C97" s="30">
        <v>21407692</v>
      </c>
      <c r="D97" s="43"/>
      <c r="E97" s="30">
        <v>150691</v>
      </c>
      <c r="F97" s="34"/>
      <c r="G97" s="30">
        <v>23594031</v>
      </c>
      <c r="H97" s="34"/>
      <c r="I97" s="30">
        <v>12545875</v>
      </c>
      <c r="J97" s="30">
        <v>1297117</v>
      </c>
      <c r="K97" s="30">
        <v>1671921</v>
      </c>
      <c r="L97" s="30">
        <v>482741</v>
      </c>
      <c r="M97" s="34"/>
      <c r="N97" s="30">
        <v>5043034</v>
      </c>
      <c r="O97" s="34"/>
      <c r="P97" s="30">
        <v>3873341</v>
      </c>
      <c r="Q97" s="34"/>
      <c r="R97" s="37">
        <v>2.7</v>
      </c>
      <c r="T97" s="34">
        <v>332031554</v>
      </c>
      <c r="U97" s="1">
        <v>65.078069808587102</v>
      </c>
      <c r="V97" s="30">
        <v>251215</v>
      </c>
      <c r="W97" s="30">
        <v>9956</v>
      </c>
      <c r="X97" s="34"/>
      <c r="Y97" s="34"/>
      <c r="Z97" s="34"/>
      <c r="AA97" s="34"/>
      <c r="AB97" s="34"/>
      <c r="AC97" s="34"/>
      <c r="AD97" s="34"/>
    </row>
    <row r="98" spans="1:30" ht="14.5" x14ac:dyDescent="0.35">
      <c r="A98" s="25">
        <v>2022</v>
      </c>
      <c r="C98" s="17">
        <v>21822037</v>
      </c>
      <c r="D98" s="43"/>
      <c r="E98" s="13">
        <v>156540</v>
      </c>
      <c r="G98" s="33">
        <v>25744108</v>
      </c>
      <c r="I98" s="34">
        <v>13439187</v>
      </c>
      <c r="J98" s="34">
        <v>1334346.0696452006</v>
      </c>
      <c r="K98" s="34">
        <v>1810224</v>
      </c>
      <c r="L98" s="34">
        <v>127449</v>
      </c>
      <c r="M98" s="34"/>
      <c r="N98" s="34">
        <v>5633405</v>
      </c>
      <c r="O98" s="34"/>
      <c r="P98" s="34">
        <v>4299887</v>
      </c>
      <c r="Q98" s="34"/>
      <c r="R98" s="44">
        <v>4.07</v>
      </c>
      <c r="T98" s="17">
        <v>333287557</v>
      </c>
      <c r="U98" s="1">
        <v>64.912441344642502</v>
      </c>
      <c r="V98" s="17">
        <v>259928</v>
      </c>
      <c r="W98" s="17">
        <v>9874</v>
      </c>
    </row>
    <row r="99" spans="1:30" ht="14.5" x14ac:dyDescent="0.35">
      <c r="C99" s="39"/>
      <c r="D99" s="39"/>
      <c r="E99" s="39"/>
      <c r="F99" s="37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4"/>
      <c r="U99" s="35"/>
      <c r="V99" s="35"/>
      <c r="W99" s="35"/>
      <c r="X99" s="35"/>
      <c r="Y99" s="35"/>
      <c r="Z99" s="34"/>
      <c r="AA99" s="34"/>
    </row>
    <row r="100" spans="1:30" x14ac:dyDescent="0.25">
      <c r="C100" s="30"/>
      <c r="D100" s="30"/>
      <c r="E100" s="30"/>
      <c r="F100" s="30"/>
      <c r="G100" s="30"/>
      <c r="H100" s="30"/>
      <c r="I100" s="30"/>
      <c r="J100" s="30"/>
      <c r="U100"/>
      <c r="Y100" s="30"/>
      <c r="Z100" s="30"/>
    </row>
    <row r="101" spans="1:30" ht="14.5" x14ac:dyDescent="0.35">
      <c r="C101" s="37"/>
      <c r="E101" s="41"/>
      <c r="F101" s="41"/>
      <c r="G101" s="30"/>
      <c r="I101" s="40"/>
      <c r="J101" s="42"/>
      <c r="K101" s="42"/>
      <c r="L101" s="42"/>
      <c r="M101" s="42"/>
      <c r="U101"/>
    </row>
    <row r="102" spans="1:30" x14ac:dyDescent="0.25">
      <c r="C102" s="37"/>
      <c r="G102" s="30"/>
    </row>
    <row r="103" spans="1:30" x14ac:dyDescent="0.25">
      <c r="C103" s="37"/>
      <c r="G103" s="30"/>
    </row>
    <row r="104" spans="1:30" x14ac:dyDescent="0.25">
      <c r="C104" s="37"/>
      <c r="G104" s="30"/>
      <c r="T104" s="34"/>
    </row>
    <row r="105" spans="1:30" x14ac:dyDescent="0.25">
      <c r="C105" s="37"/>
      <c r="G105" s="30"/>
    </row>
    <row r="106" spans="1:30" x14ac:dyDescent="0.25">
      <c r="C106" s="37"/>
      <c r="G106" s="30"/>
    </row>
    <row r="107" spans="1:30" x14ac:dyDescent="0.25">
      <c r="C107" s="37"/>
      <c r="G107" s="30"/>
    </row>
    <row r="108" spans="1:30" x14ac:dyDescent="0.25">
      <c r="C108" s="37"/>
      <c r="G108" s="30"/>
    </row>
    <row r="109" spans="1:30" x14ac:dyDescent="0.25">
      <c r="C109" s="16"/>
      <c r="G109" s="30"/>
    </row>
    <row r="110" spans="1:30" x14ac:dyDescent="0.25">
      <c r="C110" s="16"/>
      <c r="G110" s="30"/>
    </row>
    <row r="111" spans="1:30" x14ac:dyDescent="0.25">
      <c r="C111" s="16"/>
      <c r="G111" s="30"/>
    </row>
    <row r="112" spans="1:30" x14ac:dyDescent="0.25">
      <c r="C112" s="16"/>
      <c r="G112" s="30"/>
    </row>
    <row r="113" spans="3:7" x14ac:dyDescent="0.25">
      <c r="C113" s="16"/>
      <c r="G113" s="30"/>
    </row>
    <row r="114" spans="3:7" x14ac:dyDescent="0.25">
      <c r="C114" s="16"/>
      <c r="G114" s="30"/>
    </row>
    <row r="115" spans="3:7" x14ac:dyDescent="0.25">
      <c r="C115" s="16"/>
      <c r="G115" s="30"/>
    </row>
    <row r="116" spans="3:7" x14ac:dyDescent="0.25">
      <c r="C116" s="16"/>
      <c r="G116" s="30"/>
    </row>
    <row r="117" spans="3:7" x14ac:dyDescent="0.25">
      <c r="C117" s="16"/>
      <c r="G117" s="30"/>
    </row>
    <row r="118" spans="3:7" x14ac:dyDescent="0.25">
      <c r="C118" s="16"/>
      <c r="G118" s="30"/>
    </row>
    <row r="119" spans="3:7" x14ac:dyDescent="0.25">
      <c r="C119" s="16"/>
      <c r="G119" s="30"/>
    </row>
    <row r="120" spans="3:7" x14ac:dyDescent="0.25">
      <c r="C120" s="16"/>
      <c r="G120" s="30"/>
    </row>
    <row r="121" spans="3:7" x14ac:dyDescent="0.25">
      <c r="C121" s="16"/>
    </row>
    <row r="122" spans="3:7" x14ac:dyDescent="0.25">
      <c r="C122" s="16"/>
    </row>
    <row r="123" spans="3:7" x14ac:dyDescent="0.25">
      <c r="C123" s="16"/>
    </row>
    <row r="124" spans="3:7" x14ac:dyDescent="0.25">
      <c r="C124" s="16"/>
    </row>
    <row r="125" spans="3:7" x14ac:dyDescent="0.25">
      <c r="C125" s="16"/>
    </row>
    <row r="126" spans="3:7" x14ac:dyDescent="0.25">
      <c r="C126" s="16"/>
    </row>
    <row r="127" spans="3:7" x14ac:dyDescent="0.25">
      <c r="C127" s="16"/>
    </row>
    <row r="128" spans="3:7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6"/>
    </row>
    <row r="237" spans="3:3" x14ac:dyDescent="0.25">
      <c r="C237" s="16"/>
    </row>
    <row r="238" spans="3:3" x14ac:dyDescent="0.25">
      <c r="C238" s="16"/>
    </row>
    <row r="239" spans="3:3" x14ac:dyDescent="0.25">
      <c r="C239" s="16"/>
    </row>
    <row r="240" spans="3:3" x14ac:dyDescent="0.25">
      <c r="C240" s="16"/>
    </row>
    <row r="241" spans="3:3" x14ac:dyDescent="0.25">
      <c r="C241" s="16"/>
    </row>
    <row r="242" spans="3:3" x14ac:dyDescent="0.25">
      <c r="C242" s="16"/>
    </row>
    <row r="243" spans="3:3" x14ac:dyDescent="0.25">
      <c r="C243" s="16"/>
    </row>
    <row r="244" spans="3:3" x14ac:dyDescent="0.25">
      <c r="C244" s="16"/>
    </row>
    <row r="245" spans="3:3" x14ac:dyDescent="0.25">
      <c r="C245" s="16"/>
    </row>
    <row r="246" spans="3:3" x14ac:dyDescent="0.25">
      <c r="C246" s="16"/>
    </row>
    <row r="247" spans="3:3" x14ac:dyDescent="0.25">
      <c r="C247" s="16"/>
    </row>
    <row r="248" spans="3:3" x14ac:dyDescent="0.25">
      <c r="C248" s="16"/>
    </row>
    <row r="249" spans="3:3" x14ac:dyDescent="0.25">
      <c r="C249" s="16"/>
    </row>
    <row r="250" spans="3:3" x14ac:dyDescent="0.25">
      <c r="C250" s="16"/>
    </row>
    <row r="251" spans="3:3" x14ac:dyDescent="0.25">
      <c r="C251" s="16"/>
    </row>
    <row r="252" spans="3:3" x14ac:dyDescent="0.25">
      <c r="C252" s="16"/>
    </row>
    <row r="253" spans="3:3" x14ac:dyDescent="0.25">
      <c r="C253" s="16"/>
    </row>
    <row r="254" spans="3:3" x14ac:dyDescent="0.25">
      <c r="C254" s="16"/>
    </row>
    <row r="255" spans="3:3" x14ac:dyDescent="0.25">
      <c r="C255" s="16"/>
    </row>
    <row r="256" spans="3:3" x14ac:dyDescent="0.25">
      <c r="C256" s="16"/>
    </row>
    <row r="257" spans="3:3" x14ac:dyDescent="0.25">
      <c r="C257" s="16"/>
    </row>
    <row r="258" spans="3:3" x14ac:dyDescent="0.25">
      <c r="C258" s="16"/>
    </row>
    <row r="259" spans="3:3" x14ac:dyDescent="0.25">
      <c r="C259" s="16"/>
    </row>
    <row r="260" spans="3:3" x14ac:dyDescent="0.25">
      <c r="C260" s="16"/>
    </row>
    <row r="261" spans="3:3" x14ac:dyDescent="0.25">
      <c r="C261" s="16"/>
    </row>
    <row r="262" spans="3:3" x14ac:dyDescent="0.25">
      <c r="C262" s="16"/>
    </row>
    <row r="263" spans="3:3" x14ac:dyDescent="0.25">
      <c r="C263" s="16"/>
    </row>
    <row r="264" spans="3:3" x14ac:dyDescent="0.25">
      <c r="C264" s="16"/>
    </row>
    <row r="265" spans="3:3" x14ac:dyDescent="0.25">
      <c r="C265" s="16"/>
    </row>
    <row r="266" spans="3:3" x14ac:dyDescent="0.25">
      <c r="C266" s="16"/>
    </row>
    <row r="267" spans="3:3" x14ac:dyDescent="0.25">
      <c r="C267" s="16"/>
    </row>
    <row r="268" spans="3:3" x14ac:dyDescent="0.25">
      <c r="C268" s="16"/>
    </row>
    <row r="269" spans="3:3" x14ac:dyDescent="0.25">
      <c r="C269" s="16"/>
    </row>
    <row r="270" spans="3:3" x14ac:dyDescent="0.25">
      <c r="C270" s="16"/>
    </row>
    <row r="271" spans="3:3" x14ac:dyDescent="0.25">
      <c r="C271" s="16"/>
    </row>
    <row r="272" spans="3:3" x14ac:dyDescent="0.25">
      <c r="C272" s="16"/>
    </row>
    <row r="273" spans="3:3" x14ac:dyDescent="0.25">
      <c r="C273" s="16"/>
    </row>
    <row r="274" spans="3:3" x14ac:dyDescent="0.25">
      <c r="C274" s="16"/>
    </row>
    <row r="275" spans="3:3" x14ac:dyDescent="0.25">
      <c r="C275" s="16"/>
    </row>
  </sheetData>
  <phoneticPr fontId="4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A77" sqref="A77"/>
    </sheetView>
  </sheetViews>
  <sheetFormatPr defaultRowHeight="12.5" x14ac:dyDescent="0.25"/>
  <cols>
    <col min="4" max="4" width="9.08984375" style="16" customWidth="1"/>
    <col min="6" max="6" width="9.54296875" bestFit="1" customWidth="1"/>
    <col min="13" max="13" width="9.08984375" style="2" customWidth="1"/>
  </cols>
  <sheetData>
    <row r="1" spans="1:13" x14ac:dyDescent="0.25">
      <c r="B1" s="22" t="s">
        <v>73</v>
      </c>
      <c r="C1" s="22" t="s">
        <v>74</v>
      </c>
      <c r="D1" s="29" t="s">
        <v>75</v>
      </c>
      <c r="F1" s="22" t="s">
        <v>76</v>
      </c>
      <c r="H1" s="13" t="s">
        <v>77</v>
      </c>
      <c r="J1" s="22" t="s">
        <v>79</v>
      </c>
      <c r="K1" s="22" t="s">
        <v>80</v>
      </c>
      <c r="L1" s="22"/>
      <c r="M1" s="32" t="s">
        <v>78</v>
      </c>
    </row>
    <row r="2" spans="1:13" x14ac:dyDescent="0.25">
      <c r="A2">
        <v>1948</v>
      </c>
      <c r="B2" s="17">
        <f>'raw data'!V24</f>
        <v>99119</v>
      </c>
      <c r="C2" s="17">
        <f>'raw data'!V24/'raw data'!E24*'raw data'!W24</f>
        <v>19716.825937037323</v>
      </c>
      <c r="D2" s="30">
        <f>B2+C2</f>
        <v>118835.82593703733</v>
      </c>
      <c r="F2" s="19">
        <f>D2/('raw data'!E24+'raw data'!W24)*1000</f>
        <v>1930.9397646692121</v>
      </c>
      <c r="H2" s="31">
        <f>F2/52</f>
        <v>37.133457012869464</v>
      </c>
      <c r="J2" s="17">
        <f>'raw data'!E24+'raw data'!W24</f>
        <v>61543</v>
      </c>
    </row>
    <row r="3" spans="1:13" x14ac:dyDescent="0.25">
      <c r="A3">
        <f t="shared" ref="A3:A46" si="0">A2+1</f>
        <v>1949</v>
      </c>
      <c r="B3" s="17">
        <f>'raw data'!V25</f>
        <v>95610</v>
      </c>
      <c r="C3" s="17">
        <f>'raw data'!V25/'raw data'!E25*'raw data'!W25</f>
        <v>19107.570594543071</v>
      </c>
      <c r="D3" s="30">
        <f t="shared" ref="D3:D58" si="1">B3+C3</f>
        <v>114717.57059454307</v>
      </c>
      <c r="F3" s="19">
        <f>D3/('raw data'!E25+'raw data'!W25)*1000</f>
        <v>1898.6059811747884</v>
      </c>
      <c r="H3" s="31">
        <f t="shared" ref="H3:H66" si="2">F3/52</f>
        <v>36.511653484130548</v>
      </c>
      <c r="J3" s="17">
        <f>'raw data'!E25+'raw data'!W25</f>
        <v>60422</v>
      </c>
    </row>
    <row r="4" spans="1:13" x14ac:dyDescent="0.25">
      <c r="A4">
        <f t="shared" si="0"/>
        <v>1950</v>
      </c>
      <c r="B4" s="17">
        <f>'raw data'!V26</f>
        <v>100064</v>
      </c>
      <c r="C4" s="17">
        <f>'raw data'!V26/'raw data'!E26*'raw data'!W26</f>
        <v>19079.805890431864</v>
      </c>
      <c r="D4" s="30">
        <f t="shared" si="1"/>
        <v>119143.80589043186</v>
      </c>
      <c r="F4" s="19">
        <f>D4/('raw data'!E26+'raw data'!W26)*1000</f>
        <v>1908.7440866778572</v>
      </c>
      <c r="H4" s="31">
        <f t="shared" si="2"/>
        <v>36.706617051497254</v>
      </c>
      <c r="J4" s="17">
        <f>'raw data'!E26+'raw data'!W26</f>
        <v>62420</v>
      </c>
    </row>
    <row r="5" spans="1:13" x14ac:dyDescent="0.25">
      <c r="A5">
        <f t="shared" si="0"/>
        <v>1951</v>
      </c>
      <c r="B5" s="17">
        <f>'raw data'!V27</f>
        <v>108525</v>
      </c>
      <c r="C5" s="17">
        <f>'raw data'!V27/'raw data'!E27*'raw data'!W27</f>
        <v>18657.874235575644</v>
      </c>
      <c r="D5" s="30">
        <f t="shared" si="1"/>
        <v>127182.87423557564</v>
      </c>
      <c r="F5" s="19">
        <f>D5/('raw data'!E27+'raw data'!W27)*1000</f>
        <v>1923.6905078436587</v>
      </c>
      <c r="H5" s="31">
        <f t="shared" si="2"/>
        <v>36.994048227762669</v>
      </c>
      <c r="J5" s="17">
        <f>'raw data'!E27+'raw data'!W27</f>
        <v>66114</v>
      </c>
    </row>
    <row r="6" spans="1:13" x14ac:dyDescent="0.25">
      <c r="A6">
        <f t="shared" si="0"/>
        <v>1952</v>
      </c>
      <c r="B6" s="17">
        <f>'raw data'!V28</f>
        <v>110757</v>
      </c>
      <c r="C6" s="17">
        <f>'raw data'!V28/'raw data'!E28*'raw data'!W28</f>
        <v>18497.88931059582</v>
      </c>
      <c r="D6" s="30">
        <f t="shared" si="1"/>
        <v>129254.88931059581</v>
      </c>
      <c r="F6" s="19">
        <f>D6/('raw data'!E28+'raw data'!W28)*1000</f>
        <v>1919.4655297909951</v>
      </c>
      <c r="H6" s="31">
        <f t="shared" si="2"/>
        <v>36.912798649826826</v>
      </c>
      <c r="J6" s="17">
        <f>'raw data'!E28+'raw data'!W28</f>
        <v>67339</v>
      </c>
    </row>
    <row r="7" spans="1:13" x14ac:dyDescent="0.25">
      <c r="A7">
        <f t="shared" si="0"/>
        <v>1953</v>
      </c>
      <c r="B7" s="17">
        <f>'raw data'!V29</f>
        <v>112184</v>
      </c>
      <c r="C7" s="17">
        <f>'raw data'!V29/'raw data'!E29*'raw data'!W29</f>
        <v>18041.063851454564</v>
      </c>
      <c r="D7" s="30">
        <f t="shared" si="1"/>
        <v>130225.06385145456</v>
      </c>
      <c r="F7" s="19">
        <f>D7/('raw data'!E29+'raw data'!W29)*1000</f>
        <v>1904.0700634780542</v>
      </c>
      <c r="H7" s="31">
        <f t="shared" si="2"/>
        <v>36.616731989962581</v>
      </c>
      <c r="J7" s="17">
        <f>'raw data'!E29+'raw data'!W29</f>
        <v>68393</v>
      </c>
    </row>
    <row r="8" spans="1:13" x14ac:dyDescent="0.25">
      <c r="A8">
        <f t="shared" si="0"/>
        <v>1954</v>
      </c>
      <c r="B8" s="17">
        <f>'raw data'!V30</f>
        <v>107712</v>
      </c>
      <c r="C8" s="17">
        <f>'raw data'!V30/'raw data'!E30*'raw data'!W30</f>
        <v>17509.980448533639</v>
      </c>
      <c r="D8" s="30">
        <f t="shared" si="1"/>
        <v>125221.98044853364</v>
      </c>
      <c r="F8" s="19">
        <f>D8/('raw data'!E30+'raw data'!W30)*1000</f>
        <v>1876.9407705577919</v>
      </c>
      <c r="H8" s="31">
        <f t="shared" si="2"/>
        <v>36.095014818419074</v>
      </c>
      <c r="J8" s="17">
        <f>'raw data'!E30+'raw data'!W30</f>
        <v>66716</v>
      </c>
    </row>
    <row r="9" spans="1:13" x14ac:dyDescent="0.25">
      <c r="A9">
        <f t="shared" si="0"/>
        <v>1955</v>
      </c>
      <c r="B9" s="17">
        <f>'raw data'!V31</f>
        <v>111238</v>
      </c>
      <c r="C9" s="17">
        <f>'raw data'!V31/'raw data'!E31*'raw data'!W31</f>
        <v>17226.074170616113</v>
      </c>
      <c r="D9" s="30">
        <f t="shared" si="1"/>
        <v>128464.07417061611</v>
      </c>
      <c r="F9" s="19">
        <f>D9/('raw data'!E31+'raw data'!W31)*1000</f>
        <v>1882.8368314150302</v>
      </c>
      <c r="H9" s="31">
        <f t="shared" si="2"/>
        <v>36.2084006041352</v>
      </c>
      <c r="J9" s="17">
        <f>'raw data'!E31+'raw data'!W31</f>
        <v>68229</v>
      </c>
    </row>
    <row r="10" spans="1:13" x14ac:dyDescent="0.25">
      <c r="A10">
        <f t="shared" si="0"/>
        <v>1956</v>
      </c>
      <c r="B10" s="17">
        <f>'raw data'!V32</f>
        <v>113637</v>
      </c>
      <c r="C10" s="17">
        <f>'raw data'!V32/'raw data'!E32*'raw data'!W32</f>
        <v>16773.340405949544</v>
      </c>
      <c r="D10" s="30">
        <f t="shared" si="1"/>
        <v>130410.34040594954</v>
      </c>
      <c r="F10" s="19">
        <f>D10/('raw data'!E32+'raw data'!W32)*1000</f>
        <v>1867.6473005177088</v>
      </c>
      <c r="H10" s="31">
        <f t="shared" si="2"/>
        <v>35.916294240725172</v>
      </c>
      <c r="J10" s="17">
        <f>'raw data'!E32+'raw data'!W32</f>
        <v>69826</v>
      </c>
    </row>
    <row r="11" spans="1:13" x14ac:dyDescent="0.25">
      <c r="A11">
        <f t="shared" si="0"/>
        <v>1957</v>
      </c>
      <c r="B11" s="17">
        <f>'raw data'!V33</f>
        <v>113304</v>
      </c>
      <c r="C11" s="17">
        <f>'raw data'!V33/'raw data'!E33*'raw data'!W33</f>
        <v>16302.188686631434</v>
      </c>
      <c r="D11" s="30">
        <f t="shared" si="1"/>
        <v>129606.18868663143</v>
      </c>
      <c r="F11" s="19">
        <f>D11/('raw data'!E33+'raw data'!W33)*1000</f>
        <v>1848.1111763554511</v>
      </c>
      <c r="H11" s="31">
        <f t="shared" si="2"/>
        <v>35.540599545297134</v>
      </c>
      <c r="J11" s="17">
        <f>'raw data'!E33+'raw data'!W33</f>
        <v>70129</v>
      </c>
    </row>
    <row r="12" spans="1:13" x14ac:dyDescent="0.25">
      <c r="A12">
        <f t="shared" si="0"/>
        <v>1958</v>
      </c>
      <c r="B12" s="17">
        <f>'raw data'!V34</f>
        <v>109709</v>
      </c>
      <c r="C12" s="17">
        <f>'raw data'!V34/'raw data'!E34*'raw data'!W34</f>
        <v>15787.432928357759</v>
      </c>
      <c r="D12" s="30">
        <f t="shared" si="1"/>
        <v>125496.43292835775</v>
      </c>
      <c r="F12" s="19">
        <f>D12/('raw data'!E34+'raw data'!W34)*1000</f>
        <v>1833.402964621735</v>
      </c>
      <c r="H12" s="31">
        <f t="shared" si="2"/>
        <v>35.257749319648752</v>
      </c>
      <c r="J12" s="17">
        <f>'raw data'!E34+'raw data'!W34</f>
        <v>68450</v>
      </c>
    </row>
    <row r="13" spans="1:13" x14ac:dyDescent="0.25">
      <c r="A13">
        <f t="shared" si="0"/>
        <v>1959</v>
      </c>
      <c r="B13" s="17">
        <f>'raw data'!V35</f>
        <v>113164</v>
      </c>
      <c r="C13" s="17">
        <f>'raw data'!V35/'raw data'!E35*'raw data'!W35</f>
        <v>15486.160910581779</v>
      </c>
      <c r="D13" s="30">
        <f t="shared" si="1"/>
        <v>128650.16091058178</v>
      </c>
      <c r="F13" s="19">
        <f>D13/('raw data'!E35+'raw data'!W35)*1000</f>
        <v>1837.465698929969</v>
      </c>
      <c r="H13" s="31">
        <f t="shared" si="2"/>
        <v>35.33587882557633</v>
      </c>
      <c r="J13" s="17">
        <f>'raw data'!E35+'raw data'!W35</f>
        <v>70015</v>
      </c>
    </row>
    <row r="14" spans="1:13" x14ac:dyDescent="0.25">
      <c r="A14">
        <f t="shared" si="0"/>
        <v>1960</v>
      </c>
      <c r="B14" s="17">
        <f>'raw data'!V36</f>
        <v>114721</v>
      </c>
      <c r="C14" s="17">
        <f>'raw data'!V36/'raw data'!E36*'raw data'!W36</f>
        <v>15200.349473516273</v>
      </c>
      <c r="D14" s="30">
        <f t="shared" si="1"/>
        <v>129921.34947351627</v>
      </c>
      <c r="F14" s="19">
        <f>D14/('raw data'!E36+'raw data'!W36)*1000</f>
        <v>1830.264837268666</v>
      </c>
      <c r="H14" s="31">
        <f t="shared" si="2"/>
        <v>35.197400716705118</v>
      </c>
      <c r="J14" s="17">
        <f>'raw data'!E36+'raw data'!W36</f>
        <v>70985</v>
      </c>
      <c r="K14" s="17">
        <f>'raw data'!T36*'raw data'!U36/100000</f>
        <v>108320.39500546505</v>
      </c>
      <c r="M14" s="12">
        <f>J14/K14*H14</f>
        <v>23.065716200067936</v>
      </c>
    </row>
    <row r="15" spans="1:13" x14ac:dyDescent="0.25">
      <c r="A15">
        <f t="shared" si="0"/>
        <v>1961</v>
      </c>
      <c r="B15" s="17">
        <f>'raw data'!V37</f>
        <v>114607</v>
      </c>
      <c r="C15" s="17">
        <f>'raw data'!V37/'raw data'!E37*'raw data'!W37</f>
        <v>14903.411825511681</v>
      </c>
      <c r="D15" s="30">
        <f t="shared" si="1"/>
        <v>129510.41182551168</v>
      </c>
      <c r="F15" s="19">
        <f>D15/('raw data'!E37+'raw data'!W37)*1000</f>
        <v>1822.6014217331149</v>
      </c>
      <c r="H15" s="31">
        <f t="shared" si="2"/>
        <v>35.05002734102144</v>
      </c>
      <c r="J15" s="17">
        <f>'raw data'!E37+'raw data'!W37</f>
        <v>71058</v>
      </c>
      <c r="K15" s="17">
        <f>'raw data'!T37*'raw data'!U37/100000</f>
        <v>109806.0286567507</v>
      </c>
      <c r="M15" s="12">
        <f t="shared" ref="M15:M70" si="3">J15/K15*H15</f>
        <v>22.681676709971647</v>
      </c>
    </row>
    <row r="16" spans="1:13" x14ac:dyDescent="0.25">
      <c r="A16">
        <f t="shared" si="0"/>
        <v>1962</v>
      </c>
      <c r="B16" s="17">
        <f>'raw data'!V38</f>
        <v>118097</v>
      </c>
      <c r="C16" s="17">
        <f>'raw data'!V38/'raw data'!E38*'raw data'!W38</f>
        <v>14647.590680315301</v>
      </c>
      <c r="D16" s="30">
        <f t="shared" si="1"/>
        <v>132744.5906803153</v>
      </c>
      <c r="F16" s="19">
        <f>D16/('raw data'!E38+'raw data'!W38)*1000</f>
        <v>1828.891332290586</v>
      </c>
      <c r="H16" s="31">
        <f t="shared" si="2"/>
        <v>35.170987159434347</v>
      </c>
      <c r="J16" s="17">
        <f>'raw data'!E38+'raw data'!W38</f>
        <v>72582</v>
      </c>
      <c r="K16" s="17">
        <f>'raw data'!T38*'raw data'!U38/100000</f>
        <v>111694.58361477409</v>
      </c>
      <c r="M16" s="12">
        <f t="shared" si="3"/>
        <v>22.855007891970882</v>
      </c>
    </row>
    <row r="17" spans="1:13" x14ac:dyDescent="0.25">
      <c r="A17">
        <f t="shared" si="0"/>
        <v>1963</v>
      </c>
      <c r="B17" s="17">
        <f>'raw data'!V39</f>
        <v>120093</v>
      </c>
      <c r="C17" s="17">
        <f>'raw data'!V39/'raw data'!E39*'raw data'!W39</f>
        <v>14132.463859552872</v>
      </c>
      <c r="D17" s="30">
        <f t="shared" si="1"/>
        <v>134225.46385955287</v>
      </c>
      <c r="F17" s="19">
        <f>D17/('raw data'!E39+'raw data'!W39)*1000</f>
        <v>1830.1558999679969</v>
      </c>
      <c r="H17" s="31">
        <f t="shared" si="2"/>
        <v>35.195305768615327</v>
      </c>
      <c r="J17" s="17">
        <f>'raw data'!E39+'raw data'!W39</f>
        <v>73341</v>
      </c>
      <c r="K17" s="17">
        <f>'raw data'!T39*'raw data'!U39/100000</f>
        <v>113495.96209824651</v>
      </c>
      <c r="M17" s="12">
        <f t="shared" si="3"/>
        <v>22.743178458997324</v>
      </c>
    </row>
    <row r="18" spans="1:13" x14ac:dyDescent="0.25">
      <c r="A18">
        <f t="shared" si="0"/>
        <v>1964</v>
      </c>
      <c r="B18" s="17">
        <f>'raw data'!V40</f>
        <v>122889</v>
      </c>
      <c r="C18" s="17">
        <f>'raw data'!V40/'raw data'!E40*'raw data'!W40</f>
        <v>13977.653333333334</v>
      </c>
      <c r="D18" s="30">
        <f t="shared" si="1"/>
        <v>136866.65333333332</v>
      </c>
      <c r="F18" s="19">
        <f>D18/('raw data'!E40+'raw data'!W40)*1000</f>
        <v>1826.6666666666665</v>
      </c>
      <c r="H18" s="31">
        <f t="shared" si="2"/>
        <v>35.128205128205124</v>
      </c>
      <c r="J18" s="17">
        <f>'raw data'!E40+'raw data'!W40</f>
        <v>74927</v>
      </c>
      <c r="K18" s="17">
        <f>'raw data'!T40*'raw data'!U40/100000</f>
        <v>115018.81664622673</v>
      </c>
      <c r="M18" s="12">
        <f t="shared" si="3"/>
        <v>22.883655930287052</v>
      </c>
    </row>
    <row r="19" spans="1:13" x14ac:dyDescent="0.25">
      <c r="A19">
        <f t="shared" si="0"/>
        <v>1965</v>
      </c>
      <c r="B19" s="17">
        <f>'raw data'!V41</f>
        <v>127604</v>
      </c>
      <c r="C19" s="17">
        <f>'raw data'!V41/'raw data'!E41*'raw data'!W41</f>
        <v>13779.884405670666</v>
      </c>
      <c r="D19" s="30">
        <f t="shared" si="1"/>
        <v>141383.88440567066</v>
      </c>
      <c r="F19" s="19">
        <f>D19/('raw data'!E41+'raw data'!W41)*1000</f>
        <v>1830.9705561613957</v>
      </c>
      <c r="H19" s="31">
        <f t="shared" si="2"/>
        <v>35.210972233872994</v>
      </c>
      <c r="J19" s="17">
        <f>'raw data'!E41+'raw data'!W41</f>
        <v>77218</v>
      </c>
      <c r="K19" s="17">
        <f>'raw data'!T41*'raw data'!U41/100000</f>
        <v>116320.15018813364</v>
      </c>
      <c r="M19" s="12">
        <f t="shared" si="3"/>
        <v>23.374461342748287</v>
      </c>
    </row>
    <row r="20" spans="1:13" x14ac:dyDescent="0.25">
      <c r="A20">
        <f t="shared" si="0"/>
        <v>1966</v>
      </c>
      <c r="B20" s="17">
        <f>'raw data'!V42</f>
        <v>133972</v>
      </c>
      <c r="C20" s="17">
        <f>'raw data'!V42/'raw data'!E42*'raw data'!W42</f>
        <v>13250.318461287339</v>
      </c>
      <c r="D20" s="30">
        <f t="shared" si="1"/>
        <v>147222.31846128733</v>
      </c>
      <c r="F20" s="19">
        <f>D20/('raw data'!E42+'raw data'!W42)*1000</f>
        <v>1822.3515969312803</v>
      </c>
      <c r="H20" s="31">
        <f t="shared" si="2"/>
        <v>35.045223017909237</v>
      </c>
      <c r="J20" s="17">
        <f>'raw data'!E42+'raw data'!W42</f>
        <v>80787</v>
      </c>
      <c r="K20" s="17">
        <f>'raw data'!T42*'raw data'!U42/100000</f>
        <v>118265.31753028941</v>
      </c>
      <c r="M20" s="12">
        <f t="shared" si="3"/>
        <v>23.939380463107657</v>
      </c>
    </row>
    <row r="21" spans="1:13" x14ac:dyDescent="0.25">
      <c r="A21">
        <f t="shared" si="0"/>
        <v>1967</v>
      </c>
      <c r="B21" s="17">
        <f>'raw data'!V43</f>
        <v>136172</v>
      </c>
      <c r="C21" s="17">
        <f>'raw data'!V43/'raw data'!E43*'raw data'!W43</f>
        <v>12974.26282442141</v>
      </c>
      <c r="D21" s="30">
        <f t="shared" si="1"/>
        <v>149146.2628244214</v>
      </c>
      <c r="F21" s="19">
        <f>D21/('raw data'!E43+'raw data'!W43)*1000</f>
        <v>1804.9892632750987</v>
      </c>
      <c r="H21" s="31">
        <f t="shared" si="2"/>
        <v>34.711331986059591</v>
      </c>
      <c r="J21" s="17">
        <f>'raw data'!E43+'raw data'!W43</f>
        <v>82630</v>
      </c>
      <c r="K21" s="17">
        <f>'raw data'!T43*'raw data'!U43/100000</f>
        <v>120475.14826488047</v>
      </c>
      <c r="M21" s="12">
        <f t="shared" si="3"/>
        <v>23.807377731563317</v>
      </c>
    </row>
    <row r="22" spans="1:13" x14ac:dyDescent="0.25">
      <c r="A22">
        <f t="shared" si="0"/>
        <v>1968</v>
      </c>
      <c r="B22" s="17">
        <f>'raw data'!V44</f>
        <v>139143</v>
      </c>
      <c r="C22" s="17">
        <f>'raw data'!V44/'raw data'!E44*'raw data'!W44</f>
        <v>12757.434666632304</v>
      </c>
      <c r="D22" s="30">
        <f t="shared" si="1"/>
        <v>151900.4346666323</v>
      </c>
      <c r="F22" s="19">
        <f>D22/('raw data'!E44+'raw data'!W44)*1000</f>
        <v>1793.033684698848</v>
      </c>
      <c r="H22" s="31">
        <f t="shared" si="2"/>
        <v>34.481417013439383</v>
      </c>
      <c r="J22" s="17">
        <f>'raw data'!E44+'raw data'!W44</f>
        <v>84717</v>
      </c>
      <c r="K22" s="17">
        <f>'raw data'!T44*'raw data'!U44/100000</f>
        <v>122441.66174965441</v>
      </c>
      <c r="M22" s="12">
        <f t="shared" si="3"/>
        <v>23.857583794478266</v>
      </c>
    </row>
    <row r="23" spans="1:13" x14ac:dyDescent="0.25">
      <c r="A23">
        <f t="shared" si="0"/>
        <v>1969</v>
      </c>
      <c r="B23" s="17">
        <f>'raw data'!V45</f>
        <v>143024</v>
      </c>
      <c r="C23" s="17">
        <f>'raw data'!V45/'raw data'!E45*'raw data'!W45</f>
        <v>12894.549480275517</v>
      </c>
      <c r="D23" s="30">
        <f t="shared" si="1"/>
        <v>155918.54948027551</v>
      </c>
      <c r="F23" s="19">
        <f>D23/('raw data'!E45+'raw data'!W45)*1000</f>
        <v>1791.1584220413274</v>
      </c>
      <c r="H23" s="31">
        <f t="shared" si="2"/>
        <v>34.445354270025526</v>
      </c>
      <c r="J23" s="17">
        <f>'raw data'!E45+'raw data'!W45</f>
        <v>87049</v>
      </c>
      <c r="K23" s="17">
        <f>'raw data'!T45*'raw data'!U45/100000</f>
        <v>124596.74185097183</v>
      </c>
      <c r="M23" s="12">
        <f t="shared" si="3"/>
        <v>24.06510474758506</v>
      </c>
    </row>
    <row r="24" spans="1:13" x14ac:dyDescent="0.25">
      <c r="A24">
        <f t="shared" si="0"/>
        <v>1970</v>
      </c>
      <c r="B24" s="17">
        <f>'raw data'!V46</f>
        <v>140823</v>
      </c>
      <c r="C24" s="17">
        <f>'raw data'!V46/'raw data'!E46*'raw data'!W46</f>
        <v>12531.922645768025</v>
      </c>
      <c r="D24" s="30">
        <f t="shared" si="1"/>
        <v>153354.92264576803</v>
      </c>
      <c r="F24" s="19">
        <f>D24/('raw data'!E46+'raw data'!W46)*1000</f>
        <v>1765.8056426332289</v>
      </c>
      <c r="H24" s="31">
        <f t="shared" si="2"/>
        <v>33.957800819869789</v>
      </c>
      <c r="J24" s="17">
        <f>'raw data'!E46+'raw data'!W46</f>
        <v>86847</v>
      </c>
      <c r="K24" s="17">
        <f>'raw data'!T46*'raw data'!U46/100000</f>
        <v>126953.72894790623</v>
      </c>
      <c r="M24" s="12">
        <f t="shared" si="3"/>
        <v>23.229984280441016</v>
      </c>
    </row>
    <row r="25" spans="1:13" x14ac:dyDescent="0.25">
      <c r="A25">
        <f t="shared" si="0"/>
        <v>1971</v>
      </c>
      <c r="B25" s="17">
        <f>'raw data'!V47</f>
        <v>140043</v>
      </c>
      <c r="C25" s="17">
        <f>'raw data'!V47/'raw data'!E47*'raw data'!W47</f>
        <v>12572.430122935364</v>
      </c>
      <c r="D25" s="30">
        <f t="shared" si="1"/>
        <v>152615.43012293536</v>
      </c>
      <c r="F25" s="19">
        <f>D25/('raw data'!E47+'raw data'!W47)*1000</f>
        <v>1760.3514593860773</v>
      </c>
      <c r="H25" s="31">
        <f t="shared" si="2"/>
        <v>33.85291268050149</v>
      </c>
      <c r="J25" s="17">
        <f>'raw data'!E47+'raw data'!W47</f>
        <v>86696</v>
      </c>
      <c r="K25" s="17">
        <f>'raw data'!T47*'raw data'!U47/100000</f>
        <v>129521.19776706643</v>
      </c>
      <c r="M25" s="12">
        <f t="shared" si="3"/>
        <v>22.659704884963794</v>
      </c>
    </row>
    <row r="26" spans="1:13" x14ac:dyDescent="0.25">
      <c r="A26">
        <f t="shared" si="0"/>
        <v>1972</v>
      </c>
      <c r="B26" s="17">
        <f>'raw data'!V48</f>
        <v>144127</v>
      </c>
      <c r="C26" s="17">
        <f>'raw data'!V48/'raw data'!E48*'raw data'!W48</f>
        <v>12779.80361104642</v>
      </c>
      <c r="D26" s="30">
        <f t="shared" si="1"/>
        <v>156906.80361104643</v>
      </c>
      <c r="F26" s="19">
        <f>D26/('raw data'!E48+'raw data'!W48)*1000</f>
        <v>1766.6303028817279</v>
      </c>
      <c r="H26" s="31">
        <f t="shared" si="2"/>
        <v>33.973659670802462</v>
      </c>
      <c r="J26" s="17">
        <f>'raw data'!E48+'raw data'!W48</f>
        <v>88817</v>
      </c>
      <c r="K26" s="17">
        <f>'raw data'!T48*'raw data'!U48/100000</f>
        <v>132006.66966949016</v>
      </c>
      <c r="M26" s="12">
        <f t="shared" si="3"/>
        <v>22.858227834521781</v>
      </c>
    </row>
    <row r="27" spans="1:13" x14ac:dyDescent="0.25">
      <c r="A27">
        <f t="shared" si="0"/>
        <v>1973</v>
      </c>
      <c r="B27" s="17">
        <f>'raw data'!V49</f>
        <v>150314</v>
      </c>
      <c r="C27" s="17">
        <f>'raw data'!V49/'raw data'!E49*'raw data'!W49</f>
        <v>12906.941433299688</v>
      </c>
      <c r="D27" s="30">
        <f t="shared" si="1"/>
        <v>163220.94143329968</v>
      </c>
      <c r="F27" s="19">
        <f>D27/('raw data'!E49+'raw data'!W49)*1000</f>
        <v>1764.2074129715263</v>
      </c>
      <c r="H27" s="31">
        <f t="shared" si="2"/>
        <v>33.927065634067816</v>
      </c>
      <c r="J27" s="17">
        <f>'raw data'!E49+'raw data'!W49</f>
        <v>92518</v>
      </c>
      <c r="K27" s="17">
        <f>'raw data'!T49*'raw data'!U49/100000</f>
        <v>134420.25736864246</v>
      </c>
      <c r="M27" s="12">
        <f t="shared" si="3"/>
        <v>23.351125193314203</v>
      </c>
    </row>
    <row r="28" spans="1:13" x14ac:dyDescent="0.25">
      <c r="A28">
        <f t="shared" si="0"/>
        <v>1974</v>
      </c>
      <c r="B28" s="17">
        <f>'raw data'!V50</f>
        <v>150547</v>
      </c>
      <c r="C28" s="17">
        <f>'raw data'!V50/'raw data'!E50*'raw data'!W50</f>
        <v>13089.153304147945</v>
      </c>
      <c r="D28" s="30">
        <f t="shared" si="1"/>
        <v>163636.15330414794</v>
      </c>
      <c r="F28" s="19">
        <f>D28/('raw data'!E50+'raw data'!W50)*1000</f>
        <v>1738.9601838910517</v>
      </c>
      <c r="H28" s="31">
        <f t="shared" si="2"/>
        <v>33.441541997904842</v>
      </c>
      <c r="J28" s="17">
        <f>'raw data'!E50+'raw data'!W50</f>
        <v>94100</v>
      </c>
      <c r="K28" s="17">
        <f>'raw data'!T50*'raw data'!U50/100000</f>
        <v>136755.04905739761</v>
      </c>
      <c r="M28" s="12">
        <f t="shared" si="3"/>
        <v>23.010844014118106</v>
      </c>
    </row>
    <row r="29" spans="1:13" x14ac:dyDescent="0.25">
      <c r="A29">
        <f t="shared" si="0"/>
        <v>1975</v>
      </c>
      <c r="B29" s="17">
        <f>'raw data'!V51</f>
        <v>146463</v>
      </c>
      <c r="C29" s="17">
        <f>'raw data'!V51/'raw data'!E51*'raw data'!W51</f>
        <v>12926.852899675463</v>
      </c>
      <c r="D29" s="30">
        <f t="shared" si="1"/>
        <v>159389.85289967546</v>
      </c>
      <c r="F29" s="19">
        <f>D29/('raw data'!E51+'raw data'!W51)*1000</f>
        <v>1722.2026245237757</v>
      </c>
      <c r="H29" s="31">
        <f t="shared" si="2"/>
        <v>33.119281240841843</v>
      </c>
      <c r="J29" s="17">
        <f>'raw data'!E51+'raw data'!W51</f>
        <v>92550</v>
      </c>
      <c r="K29" s="17">
        <f>'raw data'!T51*'raw data'!U51/100000</f>
        <v>139177.30771139471</v>
      </c>
      <c r="M29" s="12">
        <f t="shared" si="3"/>
        <v>22.023629636492526</v>
      </c>
    </row>
    <row r="30" spans="1:13" x14ac:dyDescent="0.25">
      <c r="A30">
        <f t="shared" si="0"/>
        <v>1976</v>
      </c>
      <c r="B30" s="17">
        <f>'raw data'!V52</f>
        <v>150687</v>
      </c>
      <c r="C30" s="17">
        <f>'raw data'!V52/'raw data'!E52*'raw data'!W52</f>
        <v>12921.890402965608</v>
      </c>
      <c r="D30" s="30">
        <f t="shared" si="1"/>
        <v>163608.8904029656</v>
      </c>
      <c r="F30" s="19">
        <f>D30/('raw data'!E52+'raw data'!W52)*1000</f>
        <v>1724.0680991281663</v>
      </c>
      <c r="H30" s="31">
        <f t="shared" si="2"/>
        <v>33.155155752464736</v>
      </c>
      <c r="J30" s="17">
        <f>'raw data'!E52+'raw data'!W52</f>
        <v>94897</v>
      </c>
      <c r="K30" s="17">
        <f>'raw data'!T52*'raw data'!U52/100000</f>
        <v>141515.88943010234</v>
      </c>
      <c r="M30" s="12">
        <f t="shared" si="3"/>
        <v>22.233014455918617</v>
      </c>
    </row>
    <row r="31" spans="1:13" x14ac:dyDescent="0.25">
      <c r="A31">
        <f t="shared" si="0"/>
        <v>1977</v>
      </c>
      <c r="B31" s="17">
        <f>'raw data'!V53</f>
        <v>155780</v>
      </c>
      <c r="C31" s="17">
        <f>'raw data'!V53/'raw data'!E53*'raw data'!W53</f>
        <v>13365.714159321396</v>
      </c>
      <c r="D31" s="30">
        <f t="shared" si="1"/>
        <v>169145.71415932139</v>
      </c>
      <c r="F31" s="19">
        <f>D31/('raw data'!E53+'raw data'!W53)*1000</f>
        <v>1722.8298735913118</v>
      </c>
      <c r="H31" s="31">
        <f t="shared" si="2"/>
        <v>33.13134372290984</v>
      </c>
      <c r="J31" s="17">
        <f>'raw data'!E53+'raw data'!W53</f>
        <v>98179</v>
      </c>
      <c r="K31" s="17">
        <f>'raw data'!T53*'raw data'!U53/100000</f>
        <v>143829.51182923757</v>
      </c>
      <c r="M31" s="12">
        <f t="shared" si="3"/>
        <v>22.615679869882847</v>
      </c>
    </row>
    <row r="32" spans="1:13" x14ac:dyDescent="0.25">
      <c r="A32">
        <f t="shared" si="0"/>
        <v>1978</v>
      </c>
      <c r="B32" s="17">
        <f>'raw data'!V54</f>
        <v>162941</v>
      </c>
      <c r="C32" s="17">
        <f>'raw data'!V54/'raw data'!E54*'raw data'!W54</f>
        <v>13956.498285449001</v>
      </c>
      <c r="D32" s="30">
        <f t="shared" si="1"/>
        <v>176897.49828544899</v>
      </c>
      <c r="F32" s="19">
        <f>D32/('raw data'!E54+'raw data'!W54)*1000</f>
        <v>1719.2040262932987</v>
      </c>
      <c r="H32" s="31">
        <f t="shared" si="2"/>
        <v>33.061615890255744</v>
      </c>
      <c r="J32" s="17">
        <f>'raw data'!E54+'raw data'!W54</f>
        <v>102895</v>
      </c>
      <c r="K32" s="17">
        <f>'raw data'!T54*'raw data'!U54/100000</f>
        <v>146177.5796542562</v>
      </c>
      <c r="M32" s="12">
        <f t="shared" si="3"/>
        <v>23.272207510030515</v>
      </c>
    </row>
    <row r="33" spans="1:13" x14ac:dyDescent="0.25">
      <c r="A33">
        <f t="shared" si="0"/>
        <v>1979</v>
      </c>
      <c r="B33" s="17">
        <f>'raw data'!V55</f>
        <v>167633</v>
      </c>
      <c r="C33" s="17">
        <f>'raw data'!V55/'raw data'!E55*'raw data'!W55</f>
        <v>14393.414693369517</v>
      </c>
      <c r="D33" s="30">
        <f t="shared" si="1"/>
        <v>182026.41469336953</v>
      </c>
      <c r="F33" s="19">
        <f>D33/('raw data'!E55+'raw data'!W55)*1000</f>
        <v>1710.244141322424</v>
      </c>
      <c r="H33" s="31">
        <f t="shared" si="2"/>
        <v>32.889310410046612</v>
      </c>
      <c r="J33" s="17">
        <f>'raw data'!E55+'raw data'!W55</f>
        <v>106433</v>
      </c>
      <c r="K33" s="17">
        <f>'raw data'!T55*'raw data'!U55/100000</f>
        <v>148535.06132686866</v>
      </c>
      <c r="M33" s="12">
        <f t="shared" si="3"/>
        <v>23.566880059174828</v>
      </c>
    </row>
    <row r="34" spans="1:13" x14ac:dyDescent="0.25">
      <c r="A34">
        <f t="shared" si="0"/>
        <v>1980</v>
      </c>
      <c r="B34" s="17">
        <f>'raw data'!V56</f>
        <v>166633</v>
      </c>
      <c r="C34" s="17">
        <f>'raw data'!V56/'raw data'!E56*'raw data'!W56</f>
        <v>14666.143275388838</v>
      </c>
      <c r="D34" s="30">
        <f t="shared" si="1"/>
        <v>181299.14327538884</v>
      </c>
      <c r="F34" s="19">
        <f>D34/('raw data'!E56+'raw data'!W56)*1000</f>
        <v>1693.941242248653</v>
      </c>
      <c r="H34" s="31">
        <f t="shared" si="2"/>
        <v>32.575793120166402</v>
      </c>
      <c r="J34" s="17">
        <f>'raw data'!E56+'raw data'!W56</f>
        <v>107028</v>
      </c>
      <c r="K34" s="17">
        <f>'raw data'!T56*'raw data'!U56/100000</f>
        <v>150533.9032681376</v>
      </c>
      <c r="M34" s="12">
        <f t="shared" si="3"/>
        <v>23.161041535306659</v>
      </c>
    </row>
    <row r="35" spans="1:13" x14ac:dyDescent="0.25">
      <c r="A35">
        <f t="shared" si="0"/>
        <v>1981</v>
      </c>
      <c r="B35" s="17">
        <f>'raw data'!V57</f>
        <v>167767</v>
      </c>
      <c r="C35" s="17">
        <f>'raw data'!V57/'raw data'!E57*'raw data'!W57</f>
        <v>14799.34039808516</v>
      </c>
      <c r="D35" s="30">
        <f t="shared" si="1"/>
        <v>182566.34039808516</v>
      </c>
      <c r="F35" s="19">
        <f>D35/('raw data'!E57+'raw data'!W57)*1000</f>
        <v>1690.7734945830184</v>
      </c>
      <c r="H35" s="31">
        <f t="shared" si="2"/>
        <v>32.514874895827276</v>
      </c>
      <c r="J35" s="17">
        <f>'raw data'!E57+'raw data'!W57</f>
        <v>107978</v>
      </c>
      <c r="K35" s="17">
        <f>'raw data'!T57*'raw data'!U57/100000</f>
        <v>152345.27089560046</v>
      </c>
      <c r="M35" s="12">
        <f t="shared" si="3"/>
        <v>23.045619603824722</v>
      </c>
    </row>
    <row r="36" spans="1:13" x14ac:dyDescent="0.25">
      <c r="A36">
        <f t="shared" si="0"/>
        <v>1982</v>
      </c>
      <c r="B36" s="17">
        <f>'raw data'!V58</f>
        <v>163779</v>
      </c>
      <c r="C36" s="17">
        <f>'raw data'!V58/'raw data'!E58*'raw data'!W58</f>
        <v>15018.755634345614</v>
      </c>
      <c r="D36" s="30">
        <f t="shared" si="1"/>
        <v>178797.75563434561</v>
      </c>
      <c r="F36" s="19">
        <f>D36/('raw data'!E58+'raw data'!W58)*1000</f>
        <v>1683.1509172190536</v>
      </c>
      <c r="H36" s="31">
        <f t="shared" si="2"/>
        <v>32.368286869597185</v>
      </c>
      <c r="J36" s="17">
        <f>'raw data'!E58+'raw data'!W58</f>
        <v>106228</v>
      </c>
      <c r="K36" s="17">
        <f>'raw data'!T58*'raw data'!U58/100000</f>
        <v>153984.65386975638</v>
      </c>
      <c r="M36" s="12">
        <f t="shared" si="3"/>
        <v>22.329617212971495</v>
      </c>
    </row>
    <row r="37" spans="1:13" x14ac:dyDescent="0.25">
      <c r="A37">
        <f t="shared" si="0"/>
        <v>1983</v>
      </c>
      <c r="B37" s="17">
        <f>'raw data'!V59</f>
        <v>166077</v>
      </c>
      <c r="C37" s="17">
        <f>'raw data'!V59/'raw data'!E59*'raw data'!W59</f>
        <v>15606.403453657143</v>
      </c>
      <c r="D37" s="30">
        <f t="shared" si="1"/>
        <v>181683.40345365714</v>
      </c>
      <c r="F37" s="19">
        <f>D37/('raw data'!E59+'raw data'!W59)*1000</f>
        <v>1693.9545700268254</v>
      </c>
      <c r="H37" s="31">
        <f t="shared" si="2"/>
        <v>32.576049423592799</v>
      </c>
      <c r="J37" s="17">
        <f>'raw data'!E59+'raw data'!W59</f>
        <v>107254</v>
      </c>
      <c r="K37" s="17">
        <f>'raw data'!T59*'raw data'!U59/100000</f>
        <v>155628.06254848852</v>
      </c>
      <c r="M37" s="12">
        <f t="shared" si="3"/>
        <v>22.450395819773416</v>
      </c>
    </row>
    <row r="38" spans="1:13" x14ac:dyDescent="0.25">
      <c r="A38">
        <f t="shared" si="0"/>
        <v>1984</v>
      </c>
      <c r="B38" s="17">
        <f>'raw data'!V60</f>
        <v>174211</v>
      </c>
      <c r="C38" s="17">
        <f>'raw data'!V60/'raw data'!E60*'raw data'!W60</f>
        <v>16003.376329813191</v>
      </c>
      <c r="D38" s="30">
        <f t="shared" si="1"/>
        <v>190214.37632981318</v>
      </c>
      <c r="F38" s="19">
        <f>D38/('raw data'!E60+'raw data'!W60)*1000</f>
        <v>1700.3162271369731</v>
      </c>
      <c r="H38" s="31">
        <f t="shared" si="2"/>
        <v>32.698388983403326</v>
      </c>
      <c r="J38" s="17">
        <f>'raw data'!E60+'raw data'!W60</f>
        <v>111870</v>
      </c>
      <c r="K38" s="17">
        <f>'raw data'!T60*'raw data'!U60/100000</f>
        <v>157122.25495193552</v>
      </c>
      <c r="M38" s="12">
        <f t="shared" si="3"/>
        <v>23.281035373966095</v>
      </c>
    </row>
    <row r="39" spans="1:13" x14ac:dyDescent="0.25">
      <c r="A39">
        <f t="shared" si="0"/>
        <v>1985</v>
      </c>
      <c r="B39" s="17">
        <f>'raw data'!V61</f>
        <v>177608</v>
      </c>
      <c r="C39" s="17">
        <f>'raw data'!V61/'raw data'!E61*'raw data'!W61</f>
        <v>15778.618457523313</v>
      </c>
      <c r="D39" s="30">
        <f t="shared" si="1"/>
        <v>193386.61845752332</v>
      </c>
      <c r="F39" s="19">
        <f>D39/('raw data'!E61+'raw data'!W61)*1000</f>
        <v>1691.7142122358007</v>
      </c>
      <c r="H39" s="31">
        <f t="shared" si="2"/>
        <v>32.532965619919246</v>
      </c>
      <c r="J39" s="17">
        <f>'raw data'!E61+'raw data'!W61</f>
        <v>114314</v>
      </c>
      <c r="K39" s="17">
        <f>'raw data'!T61*'raw data'!U61/100000</f>
        <v>158592.61514302611</v>
      </c>
      <c r="M39" s="12">
        <f t="shared" si="3"/>
        <v>23.449852494843515</v>
      </c>
    </row>
    <row r="40" spans="1:13" x14ac:dyDescent="0.25">
      <c r="A40">
        <f t="shared" si="0"/>
        <v>1986</v>
      </c>
      <c r="B40" s="17">
        <f>'raw data'!V62</f>
        <v>179575</v>
      </c>
      <c r="C40" s="17">
        <f>'raw data'!V62/'raw data'!E62*'raw data'!W62</f>
        <v>15742.406173682783</v>
      </c>
      <c r="D40" s="30">
        <f t="shared" si="1"/>
        <v>195317.40617368277</v>
      </c>
      <c r="F40" s="19">
        <f>D40/('raw data'!E62+'raw data'!W62)*1000</f>
        <v>1680.2653616909788</v>
      </c>
      <c r="H40" s="31">
        <f t="shared" si="2"/>
        <v>32.312795417134211</v>
      </c>
      <c r="J40" s="17">
        <f>'raw data'!E62+'raw data'!W62</f>
        <v>116242</v>
      </c>
      <c r="K40" s="17">
        <f>'raw data'!T62*'raw data'!U62/100000</f>
        <v>160182.73981474934</v>
      </c>
      <c r="M40" s="12">
        <f t="shared" si="3"/>
        <v>23.448868268968514</v>
      </c>
    </row>
    <row r="41" spans="1:13" x14ac:dyDescent="0.25">
      <c r="A41">
        <f t="shared" si="0"/>
        <v>1987</v>
      </c>
      <c r="B41" s="17">
        <f>'raw data'!V63</f>
        <v>184785</v>
      </c>
      <c r="C41" s="17">
        <f>'raw data'!V63/'raw data'!E63*'raw data'!W63</f>
        <v>16272.272764546167</v>
      </c>
      <c r="D41" s="30">
        <f t="shared" si="1"/>
        <v>201057.27276454616</v>
      </c>
      <c r="F41" s="19">
        <f>D41/('raw data'!E63+'raw data'!W63)*1000</f>
        <v>1683.628842684549</v>
      </c>
      <c r="H41" s="31">
        <f t="shared" si="2"/>
        <v>32.377477743933632</v>
      </c>
      <c r="J41" s="17">
        <f>'raw data'!E63+'raw data'!W63</f>
        <v>119419</v>
      </c>
      <c r="K41" s="17">
        <f>'raw data'!T63*'raw data'!U63/100000</f>
        <v>161562.81882150334</v>
      </c>
      <c r="M41" s="12">
        <f t="shared" si="3"/>
        <v>23.931781104751291</v>
      </c>
    </row>
    <row r="42" spans="1:13" x14ac:dyDescent="0.25">
      <c r="A42">
        <f t="shared" si="0"/>
        <v>1988</v>
      </c>
      <c r="B42" s="17">
        <f>'raw data'!V64</f>
        <v>189670</v>
      </c>
      <c r="C42" s="17">
        <f>'raw data'!V64/'raw data'!E64*'raw data'!W64</f>
        <v>16731.238658916925</v>
      </c>
      <c r="D42" s="30">
        <f t="shared" si="1"/>
        <v>206401.23865891693</v>
      </c>
      <c r="F42" s="19">
        <f>D42/('raw data'!E64+'raw data'!W64)*1000</f>
        <v>1680.5181457329174</v>
      </c>
      <c r="H42" s="31">
        <f t="shared" si="2"/>
        <v>32.317656648709949</v>
      </c>
      <c r="J42" s="17">
        <f>'raw data'!E64+'raw data'!W64</f>
        <v>122820</v>
      </c>
      <c r="K42" s="17">
        <f>'raw data'!T64*'raw data'!U64/100000</f>
        <v>162567.85582854768</v>
      </c>
      <c r="M42" s="12">
        <f t="shared" si="3"/>
        <v>24.415986600578243</v>
      </c>
    </row>
    <row r="43" spans="1:13" x14ac:dyDescent="0.25">
      <c r="A43">
        <f t="shared" si="0"/>
        <v>1989</v>
      </c>
      <c r="B43" s="17">
        <f>'raw data'!V65</f>
        <v>194925</v>
      </c>
      <c r="C43" s="17">
        <f>'raw data'!V65/'raw data'!E65*'raw data'!W65</f>
        <v>16994.612600756704</v>
      </c>
      <c r="D43" s="30">
        <f t="shared" si="1"/>
        <v>211919.61260075669</v>
      </c>
      <c r="F43" s="19">
        <f>D43/('raw data'!E65+'raw data'!W65)*1000</f>
        <v>1687.6477259937142</v>
      </c>
      <c r="H43" s="31">
        <f t="shared" si="2"/>
        <v>32.454763961417584</v>
      </c>
      <c r="J43" s="17">
        <f>'raw data'!E65+'raw data'!W65</f>
        <v>125571</v>
      </c>
      <c r="K43" s="17">
        <f>'raw data'!T65*'raw data'!U65/100000</f>
        <v>163597.11864351397</v>
      </c>
      <c r="M43" s="12">
        <f t="shared" si="3"/>
        <v>24.911057109016763</v>
      </c>
    </row>
    <row r="44" spans="1:13" x14ac:dyDescent="0.25">
      <c r="A44">
        <f t="shared" si="0"/>
        <v>1990</v>
      </c>
      <c r="B44" s="17">
        <f>'raw data'!V66</f>
        <v>196442</v>
      </c>
      <c r="C44" s="17">
        <f>'raw data'!V66/'raw data'!E66*'raw data'!W66</f>
        <v>17016.77733319654</v>
      </c>
      <c r="D44" s="30">
        <f t="shared" si="1"/>
        <v>213458.77733319654</v>
      </c>
      <c r="F44" s="19">
        <f>D44/('raw data'!E66+'raw data'!W66)*1000</f>
        <v>1679.5082247529153</v>
      </c>
      <c r="H44" s="31">
        <f t="shared" si="2"/>
        <v>32.298235091402219</v>
      </c>
      <c r="J44" s="17">
        <f>'raw data'!E66+'raw data'!W66</f>
        <v>127096</v>
      </c>
      <c r="K44" s="17">
        <f>'raw data'!T66*'raw data'!U66/100000</f>
        <v>165147.77241592764</v>
      </c>
      <c r="M44" s="12">
        <f t="shared" si="3"/>
        <v>24.856384237738304</v>
      </c>
    </row>
    <row r="45" spans="1:13" x14ac:dyDescent="0.25">
      <c r="A45">
        <f t="shared" si="0"/>
        <v>1991</v>
      </c>
      <c r="B45" s="17">
        <f>'raw data'!V67</f>
        <v>192286</v>
      </c>
      <c r="C45" s="17">
        <f>'raw data'!V67/'raw data'!E67*'raw data'!W67</f>
        <v>17265.377000649209</v>
      </c>
      <c r="D45" s="30">
        <f t="shared" si="1"/>
        <v>209551.3770006492</v>
      </c>
      <c r="F45" s="19">
        <f>D45/('raw data'!E67+'raw data'!W67)*1000</f>
        <v>1664.453581475871</v>
      </c>
      <c r="H45" s="31">
        <f t="shared" si="2"/>
        <v>32.008722720689825</v>
      </c>
      <c r="J45" s="17">
        <f>'raw data'!E67+'raw data'!W67</f>
        <v>125898</v>
      </c>
      <c r="K45" s="17">
        <f>'raw data'!T67*'raw data'!U67/100000</f>
        <v>166940.23334761857</v>
      </c>
      <c r="M45" s="12">
        <f t="shared" si="3"/>
        <v>24.139382653779514</v>
      </c>
    </row>
    <row r="46" spans="1:13" x14ac:dyDescent="0.25">
      <c r="A46">
        <f t="shared" si="0"/>
        <v>1992</v>
      </c>
      <c r="B46" s="17">
        <f>'raw data'!V68</f>
        <v>193316</v>
      </c>
      <c r="C46" s="17">
        <f>'raw data'!V68/'raw data'!E68*'raw data'!W68</f>
        <v>16736.450055187637</v>
      </c>
      <c r="D46" s="30">
        <f t="shared" si="1"/>
        <v>210052.45005518763</v>
      </c>
      <c r="F46" s="19">
        <f>D46/('raw data'!E68+'raw data'!W68)*1000</f>
        <v>1666.9770971302428</v>
      </c>
      <c r="H46" s="31">
        <f t="shared" si="2"/>
        <v>32.057251867889285</v>
      </c>
      <c r="J46" s="17">
        <f>'raw data'!E68+'raw data'!W68</f>
        <v>126008</v>
      </c>
      <c r="K46" s="17">
        <f>'raw data'!T68*'raw data'!U68/100000</f>
        <v>168814.80649217198</v>
      </c>
      <c r="M46" s="12">
        <f t="shared" si="3"/>
        <v>23.928411715214715</v>
      </c>
    </row>
    <row r="47" spans="1:13" x14ac:dyDescent="0.25">
      <c r="A47">
        <f>A46+1</f>
        <v>1993</v>
      </c>
      <c r="B47" s="17">
        <f>'raw data'!V69</f>
        <v>196699</v>
      </c>
      <c r="C47" s="17">
        <f>'raw data'!V69/'raw data'!E69*'raw data'!W69</f>
        <v>17570.176141967961</v>
      </c>
      <c r="D47" s="30">
        <f t="shared" si="1"/>
        <v>214269.17614196797</v>
      </c>
      <c r="F47" s="19">
        <f>D47/('raw data'!E69+'raw data'!W69)*1000</f>
        <v>1672.5536546375974</v>
      </c>
      <c r="H47" s="31">
        <f t="shared" si="2"/>
        <v>32.164493358415335</v>
      </c>
      <c r="J47" s="17">
        <f>'raw data'!E69+'raw data'!W69</f>
        <v>128109</v>
      </c>
      <c r="K47" s="17">
        <f>'raw data'!T69*'raw data'!U69/100000</f>
        <v>170803.32511762742</v>
      </c>
      <c r="M47" s="12">
        <f t="shared" si="3"/>
        <v>24.124595213913523</v>
      </c>
    </row>
    <row r="48" spans="1:13" x14ac:dyDescent="0.25">
      <c r="A48">
        <f>A47+1</f>
        <v>1994</v>
      </c>
      <c r="B48" s="17">
        <f>'raw data'!V70</f>
        <v>202067</v>
      </c>
      <c r="C48" s="17">
        <f>'raw data'!V70/'raw data'!E70*'raw data'!W70</f>
        <v>17732.626022811288</v>
      </c>
      <c r="D48" s="30">
        <f t="shared" si="1"/>
        <v>219799.62602281128</v>
      </c>
      <c r="F48" s="19">
        <f>D48/('raw data'!E70+'raw data'!W70)*1000</f>
        <v>1678.5901195391223</v>
      </c>
      <c r="H48" s="31">
        <f t="shared" si="2"/>
        <v>32.280579221906194</v>
      </c>
      <c r="J48" s="17">
        <f>'raw data'!E70+'raw data'!W70</f>
        <v>130943</v>
      </c>
      <c r="K48" s="17">
        <f>'raw data'!T70*'raw data'!U70/100000</f>
        <v>172755.76603613677</v>
      </c>
      <c r="M48" s="12">
        <f t="shared" si="3"/>
        <v>24.46758207867796</v>
      </c>
    </row>
    <row r="49" spans="1:13" x14ac:dyDescent="0.25">
      <c r="A49">
        <f>A48+1</f>
        <v>1995</v>
      </c>
      <c r="B49" s="17">
        <f>'raw data'!V71</f>
        <v>207463</v>
      </c>
      <c r="C49" s="17">
        <f>'raw data'!V71/'raw data'!E71*'raw data'!W71</f>
        <v>17699.90897140446</v>
      </c>
      <c r="D49" s="30">
        <f t="shared" si="1"/>
        <v>225162.90897140445</v>
      </c>
      <c r="F49" s="19">
        <f>D49/('raw data'!E71+'raw data'!W71)*1000</f>
        <v>1683.4610016553604</v>
      </c>
      <c r="H49" s="31">
        <f t="shared" si="2"/>
        <v>32.374250031833853</v>
      </c>
      <c r="J49" s="17">
        <f>'raw data'!E71+'raw data'!W71</f>
        <v>133750</v>
      </c>
      <c r="K49" s="17">
        <f>'raw data'!T71*'raw data'!U71/100000</f>
        <v>174821.8051936655</v>
      </c>
      <c r="M49" s="12">
        <f t="shared" si="3"/>
        <v>24.768397380183746</v>
      </c>
    </row>
    <row r="50" spans="1:13" x14ac:dyDescent="0.25">
      <c r="A50">
        <f>A49+1</f>
        <v>1996</v>
      </c>
      <c r="B50" s="17">
        <f>'raw data'!V72</f>
        <v>210161</v>
      </c>
      <c r="C50" s="17">
        <f>'raw data'!V72/'raw data'!E72*'raw data'!W72</f>
        <v>17628.859677509347</v>
      </c>
      <c r="D50" s="30">
        <f t="shared" si="1"/>
        <v>227789.85967750935</v>
      </c>
      <c r="F50" s="19">
        <f>D50/('raw data'!E72+'raw data'!W72)*1000</f>
        <v>1675.1101936059811</v>
      </c>
      <c r="H50" s="31">
        <f t="shared" si="2"/>
        <v>32.213657569345791</v>
      </c>
      <c r="J50" s="17">
        <f>'raw data'!E72+'raw data'!W72</f>
        <v>135985</v>
      </c>
      <c r="K50" s="17">
        <f>'raw data'!T72*'raw data'!U72/100000</f>
        <v>177070.75967389514</v>
      </c>
      <c r="M50" s="12">
        <f t="shared" si="3"/>
        <v>24.739116908037406</v>
      </c>
    </row>
    <row r="51" spans="1:13" x14ac:dyDescent="0.25">
      <c r="A51">
        <f>A50+1</f>
        <v>1997</v>
      </c>
      <c r="B51" s="17">
        <f>'raw data'!V73</f>
        <v>216596</v>
      </c>
      <c r="C51" s="17">
        <f>'raw data'!V73/'raw data'!E73*'raw data'!W73</f>
        <v>17798.156301630352</v>
      </c>
      <c r="D51" s="30">
        <f t="shared" si="1"/>
        <v>234394.15630163034</v>
      </c>
      <c r="F51" s="19">
        <f>D51/('raw data'!E73+'raw data'!W73)*1000</f>
        <v>1687.9890270893732</v>
      </c>
      <c r="H51" s="31">
        <f t="shared" si="2"/>
        <v>32.461327444026409</v>
      </c>
      <c r="J51" s="17">
        <f>'raw data'!E73+'raw data'!W73</f>
        <v>138860</v>
      </c>
      <c r="K51" s="17">
        <f>'raw data'!T73*'raw data'!U73/100000</f>
        <v>179510.80279278985</v>
      </c>
      <c r="M51" s="12">
        <f t="shared" si="3"/>
        <v>25.110354690356033</v>
      </c>
    </row>
    <row r="52" spans="1:13" x14ac:dyDescent="0.25">
      <c r="A52">
        <f t="shared" ref="A52:A58" si="4">A51+1</f>
        <v>1998</v>
      </c>
      <c r="B52" s="17">
        <f>'raw data'!V74</f>
        <v>222346</v>
      </c>
      <c r="C52" s="17">
        <f>'raw data'!V74/'raw data'!E74*'raw data'!W74</f>
        <v>17476.646063102846</v>
      </c>
      <c r="D52" s="30">
        <f t="shared" si="1"/>
        <v>239822.64606310285</v>
      </c>
      <c r="F52" s="19">
        <f>D52/('raw data'!E74+'raw data'!W74)*1000</f>
        <v>1690.0344321731793</v>
      </c>
      <c r="H52" s="31">
        <f t="shared" si="2"/>
        <v>32.500662157176528</v>
      </c>
      <c r="J52" s="17">
        <f>'raw data'!E74+'raw data'!W74</f>
        <v>141904</v>
      </c>
      <c r="K52" s="17">
        <f>'raw data'!T74*'raw data'!U74/100000</f>
        <v>181922.55924172848</v>
      </c>
      <c r="M52" s="12">
        <f t="shared" si="3"/>
        <v>25.351303224708083</v>
      </c>
    </row>
    <row r="53" spans="1:13" x14ac:dyDescent="0.25">
      <c r="A53">
        <f t="shared" si="4"/>
        <v>1999</v>
      </c>
      <c r="B53" s="17">
        <f>'raw data'!V75</f>
        <v>226894</v>
      </c>
      <c r="C53" s="17">
        <f>'raw data'!V75/'raw data'!E75*'raw data'!W75</f>
        <v>17092.625039077036</v>
      </c>
      <c r="D53" s="30">
        <f t="shared" si="1"/>
        <v>243986.62503907704</v>
      </c>
      <c r="F53" s="19">
        <f>D53/('raw data'!E75+'raw data'!W75)*1000</f>
        <v>1688.8276888723483</v>
      </c>
      <c r="H53" s="31">
        <f t="shared" si="2"/>
        <v>32.477455555237469</v>
      </c>
      <c r="J53" s="17">
        <f>'raw data'!E75+'raw data'!W75</f>
        <v>144471</v>
      </c>
      <c r="K53" s="17">
        <f>'raw data'!T75*'raw data'!U75/100000</f>
        <v>184384.9468220023</v>
      </c>
      <c r="M53" s="12">
        <f t="shared" si="3"/>
        <v>25.447036552556682</v>
      </c>
    </row>
    <row r="54" spans="1:13" x14ac:dyDescent="0.25">
      <c r="A54">
        <f t="shared" si="4"/>
        <v>2000</v>
      </c>
      <c r="B54" s="17">
        <f>'raw data'!V76</f>
        <v>230609</v>
      </c>
      <c r="C54" s="17">
        <f>'raw data'!V76/'raw data'!E76*'raw data'!W76</f>
        <v>17194.678112338592</v>
      </c>
      <c r="D54" s="30">
        <f t="shared" si="1"/>
        <v>247803.67811233859</v>
      </c>
      <c r="F54" s="19">
        <f>D54/('raw data'!E76+'raw data'!W76)*1000</f>
        <v>1680.4806599236308</v>
      </c>
      <c r="H54" s="31">
        <f t="shared" si="2"/>
        <v>32.316935767762132</v>
      </c>
      <c r="J54" s="17">
        <f>'raw data'!E76+'raw data'!W76</f>
        <v>147460</v>
      </c>
      <c r="K54" s="17">
        <f>'raw data'!T76*'raw data'!U76/100000</f>
        <v>186952.25281270195</v>
      </c>
      <c r="M54" s="12">
        <f t="shared" si="3"/>
        <v>25.490226924884794</v>
      </c>
    </row>
    <row r="55" spans="1:13" x14ac:dyDescent="0.25">
      <c r="A55">
        <f t="shared" si="4"/>
        <v>2001</v>
      </c>
      <c r="B55" s="17">
        <f>'raw data'!V77</f>
        <v>227725</v>
      </c>
      <c r="C55" s="17">
        <f>'raw data'!V77/'raw data'!E77*'raw data'!W77</f>
        <v>16859.09042755275</v>
      </c>
      <c r="D55" s="30">
        <f t="shared" si="1"/>
        <v>244584.09042755276</v>
      </c>
      <c r="F55" s="19">
        <f>D55/('raw data'!E77+'raw data'!W77)*1000</f>
        <v>1663.7807586650301</v>
      </c>
      <c r="H55" s="31">
        <f t="shared" si="2"/>
        <v>31.99578382048135</v>
      </c>
      <c r="J55" s="17">
        <f>'raw data'!E77+'raw data'!W77</f>
        <v>147005</v>
      </c>
      <c r="K55" s="17">
        <f>'raw data'!T77*'raw data'!U77/100000</f>
        <v>189269.84512935841</v>
      </c>
      <c r="M55" s="12">
        <f t="shared" si="3"/>
        <v>24.850975057940044</v>
      </c>
    </row>
    <row r="56" spans="1:13" x14ac:dyDescent="0.25">
      <c r="A56">
        <f t="shared" si="4"/>
        <v>2002</v>
      </c>
      <c r="B56" s="17">
        <f>'raw data'!V78</f>
        <v>225643</v>
      </c>
      <c r="C56" s="17">
        <f>'raw data'!V78/'raw data'!E78*'raw data'!W78</f>
        <v>16549.478864840989</v>
      </c>
      <c r="D56" s="30">
        <f t="shared" si="1"/>
        <v>242192.47886484099</v>
      </c>
      <c r="F56" s="19">
        <f>D56/('raw data'!E78+'raw data'!W78)*1000</f>
        <v>1661.0939340400471</v>
      </c>
      <c r="H56" s="31">
        <f t="shared" si="2"/>
        <v>31.944114116154751</v>
      </c>
      <c r="J56" s="17">
        <f>'raw data'!E78+'raw data'!W78</f>
        <v>145803</v>
      </c>
      <c r="K56" s="17">
        <f>'raw data'!T78*'raw data'!U78/100000</f>
        <v>191479.58632907466</v>
      </c>
      <c r="M56" s="12">
        <f t="shared" si="3"/>
        <v>24.323990665372037</v>
      </c>
    </row>
    <row r="57" spans="1:13" x14ac:dyDescent="0.25">
      <c r="A57">
        <f t="shared" si="4"/>
        <v>2003</v>
      </c>
      <c r="B57" s="17">
        <f>'raw data'!V79</f>
        <v>224449</v>
      </c>
      <c r="C57" s="17">
        <f>'raw data'!V79/'raw data'!E79*'raw data'!W79</f>
        <v>17059.86693289438</v>
      </c>
      <c r="D57" s="30">
        <f t="shared" si="1"/>
        <v>241508.86693289439</v>
      </c>
      <c r="F57" s="19">
        <f>D57/('raw data'!E79+'raw data'!W79)*1000</f>
        <v>1656.7803178493132</v>
      </c>
      <c r="H57" s="31">
        <f t="shared" si="2"/>
        <v>31.861159958640638</v>
      </c>
      <c r="J57" s="17">
        <f>'raw data'!E79+'raw data'!W79</f>
        <v>145770</v>
      </c>
      <c r="K57" s="17">
        <f>'raw data'!T79*'raw data'!U79/100000</f>
        <v>193588.05730865043</v>
      </c>
      <c r="M57" s="12">
        <f t="shared" si="3"/>
        <v>23.991156023463603</v>
      </c>
    </row>
    <row r="58" spans="1:13" x14ac:dyDescent="0.25">
      <c r="A58">
        <f t="shared" si="4"/>
        <v>2004</v>
      </c>
      <c r="B58" s="17">
        <f>'raw data'!V80</f>
        <v>227128</v>
      </c>
      <c r="C58" s="17">
        <f>'raw data'!V80/'raw data'!E80*'raw data'!W80</f>
        <v>17308.736596736595</v>
      </c>
      <c r="D58" s="30">
        <f t="shared" si="1"/>
        <v>244436.73659673659</v>
      </c>
      <c r="F58" s="19">
        <f>D58/('raw data'!E80+'raw data'!W80)*1000</f>
        <v>1659.6736596736596</v>
      </c>
      <c r="H58" s="31">
        <f t="shared" si="2"/>
        <v>31.916801147570375</v>
      </c>
      <c r="J58" s="17">
        <f>'raw data'!E80+'raw data'!W80</f>
        <v>147280</v>
      </c>
      <c r="K58" s="17">
        <f>'raw data'!T80*'raw data'!U80/100000</f>
        <v>195827.38360060379</v>
      </c>
      <c r="M58" s="12">
        <f t="shared" si="3"/>
        <v>24.004336812268331</v>
      </c>
    </row>
    <row r="59" spans="1:13" x14ac:dyDescent="0.25">
      <c r="A59">
        <f t="shared" ref="A59:A71" si="5">A58+1</f>
        <v>2005</v>
      </c>
      <c r="B59" s="17">
        <f>'raw data'!V81</f>
        <v>230400</v>
      </c>
      <c r="C59" s="17">
        <f>'raw data'!V81/'raw data'!E81*'raw data'!W81</f>
        <v>17356.879702499351</v>
      </c>
      <c r="D59" s="30">
        <f t="shared" ref="D59:D70" si="6">B59+C59</f>
        <v>247756.87970249934</v>
      </c>
      <c r="F59" s="19">
        <f>D59/('raw data'!E81+'raw data'!W81)*1000</f>
        <v>1660.4687364870708</v>
      </c>
      <c r="H59" s="31">
        <f t="shared" si="2"/>
        <v>31.932091086289823</v>
      </c>
      <c r="J59" s="17">
        <f>'raw data'!E81+'raw data'!W81</f>
        <v>149209</v>
      </c>
      <c r="K59" s="17">
        <f>'raw data'!T81*'raw data'!U81/100000</f>
        <v>198081.56999638278</v>
      </c>
      <c r="M59" s="12">
        <f t="shared" si="3"/>
        <v>24.053501691152917</v>
      </c>
    </row>
    <row r="60" spans="1:13" x14ac:dyDescent="0.25">
      <c r="A60">
        <f t="shared" si="5"/>
        <v>2006</v>
      </c>
      <c r="B60" s="17">
        <f>'raw data'!V82</f>
        <v>234732</v>
      </c>
      <c r="C60" s="17">
        <f>'raw data'!V82/'raw data'!E82*'raw data'!W82</f>
        <v>17609.098977705042</v>
      </c>
      <c r="D60" s="30">
        <f t="shared" si="6"/>
        <v>252341.09897770506</v>
      </c>
      <c r="F60" s="19">
        <f>D60/('raw data'!E82+'raw data'!W82)*1000</f>
        <v>1662.9614673439462</v>
      </c>
      <c r="H60" s="31">
        <f t="shared" si="2"/>
        <v>31.98002821815281</v>
      </c>
      <c r="J60" s="17">
        <f>'raw data'!E82+'raw data'!W82</f>
        <v>151742</v>
      </c>
      <c r="K60" s="17">
        <f>'raw data'!T82*'raw data'!U82/100000</f>
        <v>200387.28524518665</v>
      </c>
      <c r="M60" s="12">
        <f t="shared" si="3"/>
        <v>24.216673407902796</v>
      </c>
    </row>
    <row r="61" spans="1:13" x14ac:dyDescent="0.25">
      <c r="A61">
        <f t="shared" si="5"/>
        <v>2007</v>
      </c>
      <c r="B61" s="17">
        <f>'raw data'!V83</f>
        <v>236610</v>
      </c>
      <c r="C61" s="17">
        <f>'raw data'!V83/'raw data'!E83*'raw data'!W83</f>
        <v>17288.280106033828</v>
      </c>
      <c r="D61" s="30">
        <f t="shared" si="6"/>
        <v>253898.28010603384</v>
      </c>
      <c r="F61" s="19">
        <f>D61/('raw data'!E83+'raw data'!W83)*1000</f>
        <v>1659.3032062610453</v>
      </c>
      <c r="H61" s="31">
        <f t="shared" si="2"/>
        <v>31.90967704348164</v>
      </c>
      <c r="J61" s="17">
        <f>'raw data'!E83+'raw data'!W83</f>
        <v>153015</v>
      </c>
      <c r="K61" s="17">
        <f>'raw data'!T83*'raw data'!U83/100000</f>
        <v>202508.65824761364</v>
      </c>
      <c r="M61" s="12">
        <f t="shared" si="3"/>
        <v>24.110866542990788</v>
      </c>
    </row>
    <row r="62" spans="1:13" x14ac:dyDescent="0.25">
      <c r="A62">
        <f t="shared" si="5"/>
        <v>2008</v>
      </c>
      <c r="B62" s="17">
        <f>'raw data'!V84</f>
        <v>234039</v>
      </c>
      <c r="C62" s="17">
        <f>'raw data'!V84/'raw data'!E84*'raw data'!W84</f>
        <v>16635.125</v>
      </c>
      <c r="D62" s="30">
        <f t="shared" si="6"/>
        <v>250674.125</v>
      </c>
      <c r="F62" s="19">
        <f>D62/('raw data'!E84+'raw data'!W84)*1000</f>
        <v>1653.0979827089338</v>
      </c>
      <c r="H62" s="31">
        <f t="shared" si="2"/>
        <v>31.790345821325651</v>
      </c>
      <c r="J62" s="17">
        <f>'raw data'!E84+'raw data'!W84</f>
        <v>151639</v>
      </c>
      <c r="K62" s="17">
        <f>'raw data'!T84*'raw data'!U84/100000</f>
        <v>204331.17128712544</v>
      </c>
      <c r="M62" s="12">
        <f t="shared" si="3"/>
        <v>23.592368308925472</v>
      </c>
    </row>
    <row r="63" spans="1:13" x14ac:dyDescent="0.25">
      <c r="A63">
        <f t="shared" si="5"/>
        <v>2009</v>
      </c>
      <c r="B63" s="17">
        <f>'raw data'!V85</f>
        <v>221573</v>
      </c>
      <c r="C63" s="17">
        <f>'raw data'!V85/'raw data'!E85*'raw data'!W85</f>
        <v>16063.854551757711</v>
      </c>
      <c r="D63" s="30">
        <f t="shared" si="6"/>
        <v>237636.85455175771</v>
      </c>
      <c r="F63" s="19">
        <f>D63/('raw data'!E85+'raw data'!W85)*1000</f>
        <v>1634.3325416377772</v>
      </c>
      <c r="H63" s="31">
        <f t="shared" si="2"/>
        <v>31.429471954572641</v>
      </c>
      <c r="J63" s="17">
        <f>'raw data'!E85+'raw data'!W85</f>
        <v>145403</v>
      </c>
      <c r="K63" s="17">
        <f>'raw data'!T85*'raw data'!U85/100000</f>
        <v>205957.03907222205</v>
      </c>
      <c r="M63" s="12">
        <f t="shared" si="3"/>
        <v>22.18879981571402</v>
      </c>
    </row>
    <row r="64" spans="1:13" x14ac:dyDescent="0.25">
      <c r="A64">
        <f t="shared" si="5"/>
        <v>2010</v>
      </c>
      <c r="B64" s="17">
        <f>'raw data'!V86</f>
        <v>222053</v>
      </c>
      <c r="C64" s="17">
        <f>'raw data'!V86/'raw data'!E86*'raw data'!W86</f>
        <v>15957.47355879864</v>
      </c>
      <c r="D64" s="30">
        <f t="shared" si="6"/>
        <v>238010.47355879864</v>
      </c>
      <c r="F64" s="19">
        <f>D64/('raw data'!E86+'raw data'!W86)*1000</f>
        <v>1648.3290526597089</v>
      </c>
      <c r="H64" s="31">
        <f t="shared" si="2"/>
        <v>31.698635628071322</v>
      </c>
      <c r="J64" s="17">
        <f>'raw data'!E86+'raw data'!W86</f>
        <v>144395</v>
      </c>
      <c r="K64" s="17">
        <f>'raw data'!T86*'raw data'!U86/100000</f>
        <v>207573.78036639493</v>
      </c>
      <c r="M64" s="12">
        <f t="shared" si="3"/>
        <v>22.050590799262476</v>
      </c>
    </row>
    <row r="65" spans="1:13" x14ac:dyDescent="0.25">
      <c r="A65">
        <f t="shared" si="5"/>
        <v>2011</v>
      </c>
      <c r="B65" s="17">
        <f>'raw data'!V87</f>
        <v>226014</v>
      </c>
      <c r="C65" s="17">
        <f>'raw data'!V87/'raw data'!E87*'raw data'!W87</f>
        <v>15673.254311673443</v>
      </c>
      <c r="D65" s="30">
        <f t="shared" si="6"/>
        <v>241687.25431167343</v>
      </c>
      <c r="F65" s="19">
        <f>D65/('raw data'!E87+'raw data'!W87)*1000</f>
        <v>1658.7209558337859</v>
      </c>
      <c r="H65" s="31">
        <f t="shared" si="2"/>
        <v>31.898479919880497</v>
      </c>
      <c r="J65" s="17">
        <f>'raw data'!E87+'raw data'!W87</f>
        <v>145707</v>
      </c>
      <c r="K65" s="17">
        <f>'raw data'!T87*'raw data'!U87/100000</f>
        <v>208717.28281719243</v>
      </c>
      <c r="M65" s="12">
        <f t="shared" si="3"/>
        <v>22.268552708962236</v>
      </c>
    </row>
    <row r="66" spans="1:13" x14ac:dyDescent="0.25">
      <c r="A66">
        <f t="shared" si="5"/>
        <v>2012</v>
      </c>
      <c r="B66" s="17">
        <f>'raw data'!V88</f>
        <v>230328</v>
      </c>
      <c r="C66" s="17">
        <f>'raw data'!V88/'raw data'!E88*'raw data'!W88</f>
        <v>15802.970169564747</v>
      </c>
      <c r="D66" s="30">
        <f t="shared" si="6"/>
        <v>246130.97016956474</v>
      </c>
      <c r="F66" s="19">
        <f>D66/('raw data'!E88+'raw data'!W88)*1000</f>
        <v>1658.408035424992</v>
      </c>
      <c r="H66" s="31">
        <f t="shared" si="2"/>
        <v>31.892462219711383</v>
      </c>
      <c r="J66" s="17">
        <f>'raw data'!E88+'raw data'!W88</f>
        <v>148414</v>
      </c>
      <c r="K66" s="17">
        <f>'raw data'!T88*'raw data'!U88/100000</f>
        <v>209586.56751865681</v>
      </c>
      <c r="M66" s="12">
        <f t="shared" si="3"/>
        <v>22.583927700685788</v>
      </c>
    </row>
    <row r="67" spans="1:13" x14ac:dyDescent="0.25">
      <c r="A67">
        <f t="shared" si="5"/>
        <v>2013</v>
      </c>
      <c r="B67" s="17">
        <f>'raw data'!V89</f>
        <v>233870</v>
      </c>
      <c r="C67" s="17">
        <f>'raw data'!V89/'raw data'!E89*'raw data'!W89</f>
        <v>15593.211767290561</v>
      </c>
      <c r="D67" s="30">
        <f t="shared" si="6"/>
        <v>249463.21176729057</v>
      </c>
      <c r="F67" s="19">
        <f>D67/('raw data'!E89+'raw data'!W89)*1000</f>
        <v>1657.4417269654082</v>
      </c>
      <c r="H67" s="31">
        <f t="shared" ref="H67:H75" si="7">F67/52</f>
        <v>31.873879364719389</v>
      </c>
      <c r="J67" s="17">
        <f>'raw data'!E89+'raw data'!W89</f>
        <v>150511</v>
      </c>
      <c r="K67" s="17">
        <f>'raw data'!T89*'raw data'!U89/100000</f>
        <v>210407.30915305825</v>
      </c>
      <c r="M67" s="12">
        <f t="shared" si="3"/>
        <v>22.800393562247837</v>
      </c>
    </row>
    <row r="68" spans="1:13" x14ac:dyDescent="0.25">
      <c r="A68">
        <f t="shared" si="5"/>
        <v>2014</v>
      </c>
      <c r="B68" s="17">
        <f>'raw data'!V90</f>
        <v>238609</v>
      </c>
      <c r="C68" s="17">
        <f>'raw data'!V90/'raw data'!E90*'raw data'!W90</f>
        <v>15532.374003533718</v>
      </c>
      <c r="D68" s="30">
        <f t="shared" si="6"/>
        <v>254141.37400353371</v>
      </c>
      <c r="F68" s="19">
        <f>D68/('raw data'!E90+'raw data'!W90)*1000</f>
        <v>1659.7963243784693</v>
      </c>
      <c r="H68" s="31">
        <f t="shared" si="7"/>
        <v>31.919160084201334</v>
      </c>
      <c r="J68" s="17">
        <f>'raw data'!E90+'raw data'!W90</f>
        <v>153116</v>
      </c>
      <c r="K68" s="17">
        <f>'raw data'!T90*'raw data'!U90/100000</f>
        <v>211539.19265185989</v>
      </c>
      <c r="M68" s="12">
        <f t="shared" si="3"/>
        <v>23.103681422741786</v>
      </c>
    </row>
    <row r="69" spans="1:13" x14ac:dyDescent="0.25">
      <c r="A69">
        <f t="shared" si="5"/>
        <v>2015</v>
      </c>
      <c r="B69" s="17">
        <f>'raw data'!V91</f>
        <v>243112</v>
      </c>
      <c r="C69" s="17">
        <f>'raw data'!V91/'raw data'!E91*'raw data'!W91</f>
        <v>15763.798955221844</v>
      </c>
      <c r="D69" s="30">
        <f t="shared" si="6"/>
        <v>258875.79895522184</v>
      </c>
      <c r="F69" s="19">
        <f>D69/('raw data'!E91+'raw data'!W91)*1000</f>
        <v>1657.95108910621</v>
      </c>
      <c r="H69" s="31">
        <f t="shared" si="7"/>
        <v>31.883674790504038</v>
      </c>
      <c r="J69" s="17">
        <f>'raw data'!E91+'raw data'!W91</f>
        <v>156142</v>
      </c>
      <c r="K69" s="17">
        <f>'raw data'!T91*'raw data'!U91/100000</f>
        <v>212890.78427434349</v>
      </c>
      <c r="M69" s="12">
        <f t="shared" si="3"/>
        <v>23.384670060322808</v>
      </c>
    </row>
    <row r="70" spans="1:13" x14ac:dyDescent="0.25">
      <c r="A70">
        <f t="shared" si="5"/>
        <v>2016</v>
      </c>
      <c r="B70" s="17">
        <f>'raw data'!V92</f>
        <v>246571</v>
      </c>
      <c r="C70" s="17">
        <f>'raw data'!V92/'raw data'!E92*'raw data'!W92</f>
        <v>15921.389612397888</v>
      </c>
      <c r="D70" s="30">
        <f t="shared" si="6"/>
        <v>262492.38961239788</v>
      </c>
      <c r="F70" s="19">
        <f>D70/('raw data'!E92+'raw data'!W92)*1000</f>
        <v>1657.7873398998217</v>
      </c>
      <c r="H70" s="31">
        <f t="shared" si="7"/>
        <v>31.880525767304263</v>
      </c>
      <c r="J70" s="17">
        <f>'raw data'!E92+'raw data'!W92</f>
        <v>158339</v>
      </c>
      <c r="K70" s="17">
        <f>'raw data'!T92*'raw data'!U92/100000</f>
        <v>213723.21979719197</v>
      </c>
      <c r="M70" s="12">
        <f t="shared" si="3"/>
        <v>23.619008614315817</v>
      </c>
    </row>
    <row r="71" spans="1:13" x14ac:dyDescent="0.25">
      <c r="A71">
        <f t="shared" si="5"/>
        <v>2017</v>
      </c>
      <c r="B71" s="17">
        <f>'raw data'!V93</f>
        <v>250050</v>
      </c>
      <c r="C71" s="17">
        <f>'raw data'!V93/'raw data'!E93*'raw data'!W93</f>
        <v>15809.246684455773</v>
      </c>
      <c r="D71" s="30">
        <f t="shared" ref="D71:D76" si="8">B71+C71</f>
        <v>265859.24668445578</v>
      </c>
      <c r="F71" s="19">
        <f>D71/('raw data'!E93+'raw data'!W93)*1000</f>
        <v>1659.7634314389263</v>
      </c>
      <c r="H71" s="31">
        <f t="shared" si="7"/>
        <v>31.91852752767166</v>
      </c>
      <c r="J71" s="17">
        <f>'raw data'!E93+'raw data'!W93</f>
        <v>160179</v>
      </c>
      <c r="K71" s="17">
        <f>'raw data'!T93*'raw data'!U93/100000</f>
        <v>214183.25915507803</v>
      </c>
      <c r="M71" s="12">
        <f t="shared" ref="M71:M76" si="9">J71/K71*H71</f>
        <v>23.870576258031058</v>
      </c>
    </row>
    <row r="72" spans="1:13" x14ac:dyDescent="0.25">
      <c r="A72">
        <v>2018</v>
      </c>
      <c r="B72" s="17">
        <f>'raw data'!V94</f>
        <v>254165</v>
      </c>
      <c r="C72" s="17">
        <f>'raw data'!V94/'raw data'!E94*'raw data'!W94</f>
        <v>16106.829105081735</v>
      </c>
      <c r="D72" s="30">
        <f t="shared" si="8"/>
        <v>270271.82910508174</v>
      </c>
      <c r="F72" s="19">
        <f>D72/('raw data'!E94+'raw data'!W94)*1000</f>
        <v>1659.3004125972736</v>
      </c>
      <c r="H72" s="31">
        <f t="shared" si="7"/>
        <v>31.90962331917834</v>
      </c>
      <c r="J72" s="17">
        <f>'raw data'!E94+'raw data'!W94</f>
        <v>162883</v>
      </c>
      <c r="K72" s="17">
        <f>'raw data'!T94*'raw data'!U94/100000</f>
        <v>214704.19888632928</v>
      </c>
      <c r="M72" s="12">
        <f t="shared" si="9"/>
        <v>24.20788788508721</v>
      </c>
    </row>
    <row r="73" spans="1:13" x14ac:dyDescent="0.25">
      <c r="A73">
        <v>2019</v>
      </c>
      <c r="B73" s="17">
        <f>'raw data'!V95</f>
        <v>257352</v>
      </c>
      <c r="C73" s="17">
        <f>'raw data'!V95/'raw data'!E95*'raw data'!W95</f>
        <v>15804.902835363499</v>
      </c>
      <c r="D73" s="30">
        <f t="shared" si="8"/>
        <v>273156.90283536352</v>
      </c>
      <c r="F73" s="19">
        <f>D73/('raw data'!E95+'raw data'!W95)*1000</f>
        <v>1656.8720867348254</v>
      </c>
      <c r="H73" s="31">
        <f t="shared" si="7"/>
        <v>31.862924744900489</v>
      </c>
      <c r="J73" s="17">
        <f>'raw data'!E95+'raw data'!W95</f>
        <v>164863</v>
      </c>
      <c r="K73" s="17">
        <f>'raw data'!T95*'raw data'!U95/100000</f>
        <v>214965.16923634481</v>
      </c>
      <c r="M73" s="12">
        <f t="shared" si="9"/>
        <v>24.436597709664614</v>
      </c>
    </row>
    <row r="74" spans="1:13" x14ac:dyDescent="0.25">
      <c r="A74">
        <v>2020</v>
      </c>
      <c r="B74" s="17">
        <f>'raw data'!V96</f>
        <v>242613</v>
      </c>
      <c r="C74" s="17">
        <f>'raw data'!V96/'raw data'!E96*'raw data'!W96</f>
        <v>15319.144607006865</v>
      </c>
      <c r="D74" s="30">
        <f t="shared" si="8"/>
        <v>257932.14460700686</v>
      </c>
      <c r="F74" s="19">
        <f>D74/('raw data'!E96+'raw data'!W96)*1000</f>
        <v>1655.5867942296406</v>
      </c>
      <c r="H74" s="31">
        <f t="shared" si="7"/>
        <v>31.838207581339244</v>
      </c>
      <c r="J74" s="17">
        <f>'raw data'!E96+'raw data'!W96</f>
        <v>155795</v>
      </c>
      <c r="K74" s="17">
        <f>'raw data'!T96*'raw data'!U96/100000</f>
        <v>216361.81813230735</v>
      </c>
      <c r="M74" s="12">
        <f t="shared" si="9"/>
        <v>22.925641838993592</v>
      </c>
    </row>
    <row r="75" spans="1:13" x14ac:dyDescent="0.25">
      <c r="A75">
        <v>2021</v>
      </c>
      <c r="B75" s="17">
        <f>'raw data'!V97</f>
        <v>251215</v>
      </c>
      <c r="C75" s="17">
        <f>'raw data'!V97/'raw data'!E97*'raw data'!W97</f>
        <v>16597.517701787099</v>
      </c>
      <c r="D75" s="30">
        <f t="shared" si="8"/>
        <v>267812.51770178712</v>
      </c>
      <c r="F75" s="19">
        <f>D75/('raw data'!E97+'raw data'!W97)*1000</f>
        <v>1667.0869527709021</v>
      </c>
      <c r="H75" s="31">
        <f t="shared" si="7"/>
        <v>32.059364476363506</v>
      </c>
      <c r="J75" s="17">
        <f>'raw data'!E97+'raw data'!W97</f>
        <v>160647</v>
      </c>
      <c r="K75" s="17">
        <f>'raw data'!T97*'raw data'!U97/100000</f>
        <v>216079.72649865659</v>
      </c>
      <c r="M75" s="12">
        <f t="shared" si="9"/>
        <v>23.834909496085412</v>
      </c>
    </row>
    <row r="76" spans="1:13" x14ac:dyDescent="0.25">
      <c r="A76">
        <v>2022</v>
      </c>
      <c r="B76" s="17">
        <f>'raw data'!V98</f>
        <v>259928</v>
      </c>
      <c r="C76" s="17">
        <f>'raw data'!V98/'raw data'!E98*'raw data'!W98</f>
        <v>16395.356279545165</v>
      </c>
      <c r="D76" s="30">
        <f t="shared" si="8"/>
        <v>276323.35627954517</v>
      </c>
      <c r="F76" s="19">
        <f>D76/('raw data'!E98+'raw data'!W98)*1000</f>
        <v>1660.4573910821516</v>
      </c>
      <c r="H76" s="31">
        <f>F76/52</f>
        <v>31.931872905425994</v>
      </c>
      <c r="J76" s="17">
        <f>'raw data'!E98+'raw data'!W98</f>
        <v>166414</v>
      </c>
      <c r="K76" s="17">
        <f>'raw data'!T98*'raw data'!U98/100000</f>
        <v>216345.08994661694</v>
      </c>
      <c r="M76" s="12">
        <f t="shared" si="9"/>
        <v>24.56219690030759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zoomScaleNormal="100" workbookViewId="0">
      <selection activeCell="A76" sqref="A76"/>
    </sheetView>
  </sheetViews>
  <sheetFormatPr defaultRowHeight="12.5" x14ac:dyDescent="0.25"/>
  <cols>
    <col min="5" max="5" width="10" bestFit="1" customWidth="1"/>
    <col min="13" max="13" width="11.6328125" bestFit="1" customWidth="1"/>
    <col min="15" max="15" width="16.36328125" bestFit="1" customWidth="1"/>
    <col min="19" max="19" width="9.08984375" style="18" customWidth="1"/>
    <col min="21" max="21" width="16.36328125" bestFit="1" customWidth="1"/>
    <col min="25" max="25" width="11.54296875" bestFit="1" customWidth="1"/>
    <col min="36" max="36" width="16.36328125" bestFit="1" customWidth="1"/>
    <col min="37" max="37" width="9.54296875" bestFit="1" customWidth="1"/>
  </cols>
  <sheetData>
    <row r="1" spans="1:37" x14ac:dyDescent="0.25">
      <c r="L1" t="s">
        <v>15</v>
      </c>
      <c r="R1" t="s">
        <v>20</v>
      </c>
    </row>
    <row r="2" spans="1:37" x14ac:dyDescent="0.25">
      <c r="B2" s="22" t="s">
        <v>55</v>
      </c>
      <c r="C2" s="6" t="s">
        <v>11</v>
      </c>
      <c r="D2" s="6"/>
      <c r="E2" s="1" t="s">
        <v>3</v>
      </c>
      <c r="F2" s="4" t="s">
        <v>6</v>
      </c>
      <c r="G2" s="4" t="s">
        <v>35</v>
      </c>
      <c r="I2" t="s">
        <v>14</v>
      </c>
      <c r="K2" t="s">
        <v>16</v>
      </c>
      <c r="M2" t="s">
        <v>19</v>
      </c>
      <c r="N2" t="s">
        <v>18</v>
      </c>
      <c r="S2" s="18" t="s">
        <v>19</v>
      </c>
      <c r="T2" t="s">
        <v>18</v>
      </c>
      <c r="Y2" s="4" t="s">
        <v>21</v>
      </c>
      <c r="AK2" s="9"/>
    </row>
    <row r="3" spans="1:37" x14ac:dyDescent="0.25">
      <c r="A3">
        <v>1950</v>
      </c>
      <c r="B3" s="7">
        <f>'raw data'!N26/1000</f>
        <v>67.986000000000004</v>
      </c>
      <c r="C3" s="7">
        <f>'raw data'!P26/1000</f>
        <v>33.393999999999998</v>
      </c>
      <c r="D3" s="7"/>
      <c r="E3" s="5">
        <f>'raw data'!C26/1000</f>
        <v>2458.5320000000002</v>
      </c>
      <c r="F3" s="7">
        <f>'raw data'!G26/1000</f>
        <v>299.827</v>
      </c>
      <c r="G3" s="7">
        <f>F3/E3*100</f>
        <v>12.195366991359071</v>
      </c>
      <c r="I3" s="1">
        <f>B3/G3*100</f>
        <v>557.47399851247553</v>
      </c>
      <c r="J3" s="1"/>
      <c r="K3" s="8">
        <f>C3/F3</f>
        <v>0.11137756106021138</v>
      </c>
      <c r="M3" s="16">
        <f>P9</f>
        <v>5838.8349898599381</v>
      </c>
      <c r="N3" s="2">
        <f t="shared" ref="N3:N34" si="0">M3/E3</f>
        <v>2.374927391573483</v>
      </c>
      <c r="O3" t="s">
        <v>36</v>
      </c>
      <c r="P3" s="2">
        <f>P8*AVERAGE(N3:N74)</f>
        <v>0.141309849749051</v>
      </c>
      <c r="S3" s="18">
        <f>V9</f>
        <v>5791.8515634977457</v>
      </c>
      <c r="T3" s="2">
        <f t="shared" ref="T3:T34" si="1">S3/E3</f>
        <v>2.3558170337004949</v>
      </c>
      <c r="U3" t="s">
        <v>36</v>
      </c>
      <c r="V3" s="2">
        <f>V8*AVERAGE(T3:T74)</f>
        <v>0.14130990129369234</v>
      </c>
      <c r="W3" s="2"/>
      <c r="Y3" s="20">
        <f>S3/M3</f>
        <v>0.99195328752331813</v>
      </c>
      <c r="AA3" s="1"/>
      <c r="AB3" s="1"/>
      <c r="AD3" s="1"/>
      <c r="AK3" s="9"/>
    </row>
    <row r="4" spans="1:37" x14ac:dyDescent="0.25">
      <c r="A4">
        <f>A3+1</f>
        <v>1951</v>
      </c>
      <c r="B4" s="7">
        <f>'raw data'!N27/1000</f>
        <v>82.340999999999994</v>
      </c>
      <c r="C4" s="7">
        <f>'raw data'!P27/1000</f>
        <v>37.725999999999999</v>
      </c>
      <c r="D4" s="7"/>
      <c r="E4" s="5">
        <f>'raw data'!C27/1000</f>
        <v>2656.32</v>
      </c>
      <c r="F4" s="7">
        <f>'raw data'!G27/1000</f>
        <v>346.91399999999999</v>
      </c>
      <c r="G4" s="7">
        <f t="shared" ref="G4:G67" si="2">F4/E4*100</f>
        <v>13.059947596675098</v>
      </c>
      <c r="I4" s="1">
        <f t="shared" ref="I4:I67" si="3">B4/G4*100</f>
        <v>630.48491879831886</v>
      </c>
      <c r="J4" s="1"/>
      <c r="K4" s="8">
        <f t="shared" ref="K4:K67" si="4">C4/F4</f>
        <v>0.10874741290348616</v>
      </c>
      <c r="M4" s="16">
        <f t="shared" ref="M4:M51" si="5">(1-$P$8)*M3+I3</f>
        <v>6068.4913646090445</v>
      </c>
      <c r="N4" s="2">
        <f t="shared" si="0"/>
        <v>2.2845483091679633</v>
      </c>
      <c r="O4" t="s">
        <v>17</v>
      </c>
      <c r="P4" s="2">
        <f>AVERAGE(K3:K74)</f>
        <v>0.14130984542693792</v>
      </c>
      <c r="S4" s="18">
        <f t="shared" ref="S4:S51" si="6">(1-$V$8)*S3+I3</f>
        <v>6023.3400307749107</v>
      </c>
      <c r="T4" s="2">
        <f t="shared" si="1"/>
        <v>2.2675506078992402</v>
      </c>
      <c r="U4" t="s">
        <v>17</v>
      </c>
      <c r="V4" s="2">
        <f>AVERAGE(K3:K74)</f>
        <v>0.14130984542693792</v>
      </c>
      <c r="W4" s="2"/>
      <c r="Y4" s="20">
        <f t="shared" ref="Y4:Y67" si="7">S4/M4</f>
        <v>0.99255971029349188</v>
      </c>
      <c r="AA4" s="1"/>
      <c r="AB4" s="1"/>
      <c r="AD4" s="1"/>
      <c r="AK4" s="9"/>
    </row>
    <row r="5" spans="1:37" x14ac:dyDescent="0.25">
      <c r="A5">
        <f t="shared" ref="A5:A68" si="8">A4+1</f>
        <v>1952</v>
      </c>
      <c r="B5" s="7">
        <f>'raw data'!N28/1000</f>
        <v>81.894000000000005</v>
      </c>
      <c r="C5" s="7">
        <f>'raw data'!P28/1000</f>
        <v>40.606000000000002</v>
      </c>
      <c r="D5" s="7"/>
      <c r="E5" s="5">
        <f>'raw data'!C28/1000</f>
        <v>2764.8029999999999</v>
      </c>
      <c r="F5" s="7">
        <f>'raw data'!G28/1000</f>
        <v>367.34100000000001</v>
      </c>
      <c r="G5" s="7">
        <f t="shared" si="2"/>
        <v>13.286335409792308</v>
      </c>
      <c r="I5" s="1">
        <f t="shared" si="3"/>
        <v>616.37763517276869</v>
      </c>
      <c r="J5" s="1"/>
      <c r="K5" s="8">
        <f t="shared" si="4"/>
        <v>0.11054034262442798</v>
      </c>
      <c r="M5" s="16">
        <f t="shared" si="5"/>
        <v>6358.264750639355</v>
      </c>
      <c r="N5" s="2">
        <f t="shared" si="0"/>
        <v>2.2997171048495519</v>
      </c>
      <c r="O5" s="22" t="s">
        <v>57</v>
      </c>
      <c r="P5" s="2">
        <f>M3/E3</f>
        <v>2.374927391573483</v>
      </c>
      <c r="S5" s="18">
        <f t="shared" si="6"/>
        <v>6314.8104430347912</v>
      </c>
      <c r="T5" s="2">
        <f t="shared" si="1"/>
        <v>2.2840001414331477</v>
      </c>
      <c r="U5" t="s">
        <v>85</v>
      </c>
      <c r="V5" s="2">
        <f>S4/S3</f>
        <v>1.0399679557977772</v>
      </c>
      <c r="W5" s="2"/>
      <c r="Y5" s="20">
        <f t="shared" si="7"/>
        <v>0.99316569704018787</v>
      </c>
      <c r="AA5" s="1"/>
      <c r="AB5" s="1"/>
      <c r="AD5" s="1"/>
      <c r="AK5" s="9"/>
    </row>
    <row r="6" spans="1:37" x14ac:dyDescent="0.25">
      <c r="A6">
        <f t="shared" si="8"/>
        <v>1953</v>
      </c>
      <c r="B6" s="7">
        <f>'raw data'!N29/1000</f>
        <v>87.08</v>
      </c>
      <c r="C6" s="7">
        <f>'raw data'!P29/1000</f>
        <v>43.488</v>
      </c>
      <c r="D6" s="7"/>
      <c r="E6" s="5">
        <f>'raw data'!C29/1000</f>
        <v>2894.4110000000001</v>
      </c>
      <c r="F6" s="7">
        <f>'raw data'!G29/1000</f>
        <v>389.21800000000002</v>
      </c>
      <c r="G6" s="7">
        <f t="shared" si="2"/>
        <v>13.447226395974862</v>
      </c>
      <c r="I6" s="1">
        <f t="shared" si="3"/>
        <v>647.568483163677</v>
      </c>
      <c r="J6" s="1"/>
      <c r="K6" s="8">
        <f t="shared" si="4"/>
        <v>0.11173172874841347</v>
      </c>
      <c r="M6" s="16">
        <f t="shared" si="5"/>
        <v>6617.661713223707</v>
      </c>
      <c r="N6" s="2">
        <f t="shared" si="0"/>
        <v>2.2863586799606921</v>
      </c>
      <c r="O6" s="22" t="s">
        <v>59</v>
      </c>
      <c r="P6" s="2">
        <f>AVERAGE(N3:N13)</f>
        <v>2.3749275099042033</v>
      </c>
      <c r="S6" s="18">
        <f t="shared" si="6"/>
        <v>6575.7686040800463</v>
      </c>
      <c r="T6" s="2">
        <f t="shared" si="1"/>
        <v>2.2718848857608842</v>
      </c>
      <c r="U6" s="22" t="s">
        <v>58</v>
      </c>
      <c r="V6" s="2">
        <f>(S13/S3)^0.1</f>
        <v>1.0399666809718211</v>
      </c>
      <c r="W6" s="2"/>
      <c r="Y6" s="20">
        <f t="shared" si="7"/>
        <v>0.99366949974793239</v>
      </c>
      <c r="AA6" s="1"/>
      <c r="AB6" s="1"/>
      <c r="AD6" s="1"/>
    </row>
    <row r="7" spans="1:37" x14ac:dyDescent="0.25">
      <c r="A7">
        <f t="shared" si="8"/>
        <v>1954</v>
      </c>
      <c r="B7" s="7">
        <f>'raw data'!N30/1000</f>
        <v>83.465999999999994</v>
      </c>
      <c r="C7" s="7">
        <f>'raw data'!P30/1000</f>
        <v>45.981000000000002</v>
      </c>
      <c r="D7" s="7"/>
      <c r="E7" s="5">
        <f>'raw data'!C30/1000</f>
        <v>2877.7080000000001</v>
      </c>
      <c r="F7" s="7">
        <f>'raw data'!G30/1000</f>
        <v>390.54899999999998</v>
      </c>
      <c r="G7" s="7">
        <f t="shared" si="2"/>
        <v>13.571529842499656</v>
      </c>
      <c r="I7" s="1">
        <f t="shared" si="3"/>
        <v>615.00804234039765</v>
      </c>
      <c r="J7" s="1"/>
      <c r="K7" s="8">
        <f t="shared" si="4"/>
        <v>0.11773426637886668</v>
      </c>
      <c r="M7" s="16">
        <f t="shared" si="5"/>
        <v>6893.6858486765304</v>
      </c>
      <c r="N7" s="2">
        <f t="shared" si="0"/>
        <v>2.3955473761328565</v>
      </c>
      <c r="P7" s="2"/>
      <c r="S7" s="18">
        <f t="shared" si="6"/>
        <v>6853.2299810479681</v>
      </c>
      <c r="T7" s="2">
        <f t="shared" si="1"/>
        <v>2.3814890117579575</v>
      </c>
      <c r="V7" s="2"/>
      <c r="W7" s="2"/>
      <c r="Y7" s="20">
        <f t="shared" si="7"/>
        <v>0.99413146051087764</v>
      </c>
      <c r="AA7" s="1"/>
      <c r="AB7" s="1"/>
      <c r="AD7" s="1"/>
    </row>
    <row r="8" spans="1:37" x14ac:dyDescent="0.25">
      <c r="A8">
        <f t="shared" si="8"/>
        <v>1955</v>
      </c>
      <c r="B8" s="7">
        <f>'raw data'!N31/1000</f>
        <v>98.111999999999995</v>
      </c>
      <c r="C8" s="7">
        <f>'raw data'!P31/1000</f>
        <v>48.893000000000001</v>
      </c>
      <c r="D8" s="7"/>
      <c r="E8" s="5">
        <f>'raw data'!C31/1000</f>
        <v>3083.0259999999998</v>
      </c>
      <c r="F8" s="7">
        <f>'raw data'!G31/1000</f>
        <v>425.47800000000001</v>
      </c>
      <c r="G8" s="7">
        <f t="shared" si="2"/>
        <v>13.800662076803766</v>
      </c>
      <c r="I8" s="1">
        <f t="shared" si="3"/>
        <v>710.92241411306793</v>
      </c>
      <c r="J8" s="1"/>
      <c r="K8" s="8">
        <f t="shared" si="4"/>
        <v>0.11491310949097251</v>
      </c>
      <c r="M8" s="16">
        <f t="shared" si="5"/>
        <v>7121.6523462894393</v>
      </c>
      <c r="N8" s="2">
        <f t="shared" si="0"/>
        <v>2.3099553316415236</v>
      </c>
      <c r="O8" t="s">
        <v>1</v>
      </c>
      <c r="P8" s="2">
        <v>5.6144354881183654E-2</v>
      </c>
      <c r="Q8" s="2">
        <f>P4/P3*P8</f>
        <v>5.6144353163948432E-2</v>
      </c>
      <c r="S8" s="18">
        <f t="shared" si="6"/>
        <v>7082.5144267876758</v>
      </c>
      <c r="T8" s="2">
        <f t="shared" si="1"/>
        <v>2.2972606869963719</v>
      </c>
      <c r="U8" t="s">
        <v>1</v>
      </c>
      <c r="V8" s="2">
        <v>5.6283474750938749E-2</v>
      </c>
      <c r="W8" s="2">
        <f>V4/V3*V8</f>
        <v>5.6283452499312839E-2</v>
      </c>
      <c r="Y8" s="20">
        <f t="shared" si="7"/>
        <v>0.99450437656899171</v>
      </c>
      <c r="AA8" s="1"/>
      <c r="AB8" s="1"/>
      <c r="AD8" s="1"/>
    </row>
    <row r="9" spans="1:37" x14ac:dyDescent="0.25">
      <c r="A9">
        <f t="shared" si="8"/>
        <v>1956</v>
      </c>
      <c r="B9" s="7">
        <f>'raw data'!N32/1000</f>
        <v>104.831</v>
      </c>
      <c r="C9" s="7">
        <f>'raw data'!P32/1000</f>
        <v>54.127000000000002</v>
      </c>
      <c r="D9" s="7"/>
      <c r="E9" s="5">
        <f>'raw data'!C32/1000</f>
        <v>3148.7649999999999</v>
      </c>
      <c r="F9" s="7">
        <f>'raw data'!G32/1000</f>
        <v>449.35300000000001</v>
      </c>
      <c r="G9" s="7">
        <f t="shared" si="2"/>
        <v>14.270769650958393</v>
      </c>
      <c r="I9" s="1">
        <f t="shared" si="3"/>
        <v>734.58546780593429</v>
      </c>
      <c r="J9" s="1"/>
      <c r="K9" s="8">
        <f t="shared" si="4"/>
        <v>0.12045541033441415</v>
      </c>
      <c r="M9" s="16">
        <f t="shared" si="5"/>
        <v>7432.7341837320191</v>
      </c>
      <c r="N9" s="2">
        <f t="shared" si="0"/>
        <v>2.3605236287026878</v>
      </c>
      <c r="O9" s="22" t="s">
        <v>56</v>
      </c>
      <c r="P9" s="1">
        <v>5838.8349898599381</v>
      </c>
      <c r="Q9" s="1">
        <f>P6/P5*P9</f>
        <v>5838.8352807798001</v>
      </c>
      <c r="S9" s="18">
        <f t="shared" si="6"/>
        <v>7394.8083189874806</v>
      </c>
      <c r="T9" s="2">
        <f t="shared" si="1"/>
        <v>2.3484789493618865</v>
      </c>
      <c r="V9" s="1">
        <v>5791.8515634977457</v>
      </c>
      <c r="W9" s="1">
        <f>V5/V6*V9</f>
        <v>5791.8586633431942</v>
      </c>
      <c r="Y9" s="20">
        <f t="shared" si="7"/>
        <v>0.99489745444851951</v>
      </c>
      <c r="AA9" s="1"/>
      <c r="AB9" s="1"/>
      <c r="AD9" s="1"/>
    </row>
    <row r="10" spans="1:37" x14ac:dyDescent="0.25">
      <c r="A10">
        <f t="shared" si="8"/>
        <v>1957</v>
      </c>
      <c r="B10" s="7">
        <f>'raw data'!N33/1000</f>
        <v>106.735</v>
      </c>
      <c r="C10" s="7">
        <f>'raw data'!P33/1000</f>
        <v>58.918999999999997</v>
      </c>
      <c r="D10" s="7"/>
      <c r="E10" s="5">
        <f>'raw data'!C33/1000</f>
        <v>3215.0650000000001</v>
      </c>
      <c r="F10" s="7">
        <f>'raw data'!G33/1000</f>
        <v>474.03899999999999</v>
      </c>
      <c r="G10" s="7">
        <f t="shared" si="2"/>
        <v>14.74430532508674</v>
      </c>
      <c r="I10" s="1">
        <f t="shared" si="3"/>
        <v>723.90660425618989</v>
      </c>
      <c r="J10" s="1"/>
      <c r="K10" s="8">
        <f t="shared" si="4"/>
        <v>0.1242914612510785</v>
      </c>
      <c r="M10" s="16">
        <f t="shared" si="5"/>
        <v>7750.0135857889982</v>
      </c>
      <c r="N10" s="2">
        <f t="shared" si="0"/>
        <v>2.4105309179717977</v>
      </c>
      <c r="S10" s="18">
        <f t="shared" si="6"/>
        <v>7713.1882794836511</v>
      </c>
      <c r="T10" s="2">
        <f t="shared" si="1"/>
        <v>2.399076932965166</v>
      </c>
      <c r="Y10" s="20">
        <f t="shared" si="7"/>
        <v>0.99524835590315963</v>
      </c>
      <c r="AA10" s="1"/>
      <c r="AB10" s="1"/>
      <c r="AD10" s="1"/>
    </row>
    <row r="11" spans="1:37" x14ac:dyDescent="0.25">
      <c r="A11">
        <f t="shared" si="8"/>
        <v>1958</v>
      </c>
      <c r="B11" s="7">
        <f>'raw data'!N34/1000</f>
        <v>103.569</v>
      </c>
      <c r="C11" s="7">
        <f>'raw data'!P34/1000</f>
        <v>62.454000000000001</v>
      </c>
      <c r="D11" s="7"/>
      <c r="E11" s="5">
        <f>'raw data'!C34/1000</f>
        <v>3191.2159999999999</v>
      </c>
      <c r="F11" s="7">
        <f>'raw data'!G34/1000</f>
        <v>481.22899999999998</v>
      </c>
      <c r="G11" s="7">
        <f t="shared" si="2"/>
        <v>15.07980030182852</v>
      </c>
      <c r="I11" s="1">
        <f t="shared" si="3"/>
        <v>686.80617731682833</v>
      </c>
      <c r="J11" s="1"/>
      <c r="K11" s="8">
        <f t="shared" si="4"/>
        <v>0.12978020859092035</v>
      </c>
      <c r="M11" s="16">
        <f t="shared" si="5"/>
        <v>8038.8006769506565</v>
      </c>
      <c r="N11" s="2">
        <f t="shared" si="0"/>
        <v>2.5190399762819742</v>
      </c>
      <c r="S11" s="18">
        <f t="shared" si="6"/>
        <v>8002.9698459622859</v>
      </c>
      <c r="T11" s="2">
        <f t="shared" si="1"/>
        <v>2.5078120208604764</v>
      </c>
      <c r="Y11" s="20">
        <f t="shared" si="7"/>
        <v>0.99554276409774567</v>
      </c>
      <c r="AA11" s="1"/>
      <c r="AB11" s="1"/>
      <c r="AD11" s="1"/>
    </row>
    <row r="12" spans="1:37" x14ac:dyDescent="0.25">
      <c r="A12">
        <f t="shared" si="8"/>
        <v>1959</v>
      </c>
      <c r="B12" s="7">
        <f>'raw data'!N35/1000</f>
        <v>121.532</v>
      </c>
      <c r="C12" s="7">
        <f>'raw data'!P35/1000</f>
        <v>65.444999999999993</v>
      </c>
      <c r="D12" s="7"/>
      <c r="E12" s="5">
        <f>'raw data'!C35/1000</f>
        <v>3412.4209999999998</v>
      </c>
      <c r="F12" s="7">
        <f>'raw data'!G35/1000</f>
        <v>521.654</v>
      </c>
      <c r="G12" s="7">
        <f t="shared" si="2"/>
        <v>15.286917997515548</v>
      </c>
      <c r="I12" s="1">
        <f t="shared" si="3"/>
        <v>795.00655409907711</v>
      </c>
      <c r="J12" s="1"/>
      <c r="K12" s="8">
        <f t="shared" si="4"/>
        <v>0.12545672035487124</v>
      </c>
      <c r="M12" s="16">
        <f t="shared" si="5"/>
        <v>8274.2735762416669</v>
      </c>
      <c r="N12" s="2">
        <f t="shared" si="0"/>
        <v>2.4247516869230576</v>
      </c>
      <c r="S12" s="18">
        <f t="shared" si="6"/>
        <v>8239.3410720213724</v>
      </c>
      <c r="T12" s="2">
        <f t="shared" si="1"/>
        <v>2.4145148186643364</v>
      </c>
      <c r="Y12" s="20">
        <f t="shared" si="7"/>
        <v>0.9957781787248855</v>
      </c>
      <c r="AA12" s="1"/>
      <c r="AB12" s="1"/>
      <c r="AD12" s="1"/>
    </row>
    <row r="13" spans="1:37" x14ac:dyDescent="0.25">
      <c r="A13">
        <f t="shared" si="8"/>
        <v>1960</v>
      </c>
      <c r="B13" s="7">
        <f>'raw data'!N36/1000</f>
        <v>122.48099999999999</v>
      </c>
      <c r="C13" s="7">
        <f>'raw data'!P36/1000</f>
        <v>67.900999999999996</v>
      </c>
      <c r="D13" s="7"/>
      <c r="E13" s="5">
        <f>'raw data'!C36/1000</f>
        <v>3500.2719999999999</v>
      </c>
      <c r="F13" s="7">
        <f>'raw data'!G36/1000</f>
        <v>542.38199999999995</v>
      </c>
      <c r="G13" s="7">
        <f t="shared" si="2"/>
        <v>15.495424355592935</v>
      </c>
      <c r="I13" s="1">
        <f t="shared" si="3"/>
        <v>790.43333818600183</v>
      </c>
      <c r="J13" s="1"/>
      <c r="K13" s="8">
        <f t="shared" si="4"/>
        <v>0.12519036398700548</v>
      </c>
      <c r="M13" s="16">
        <f t="shared" si="5"/>
        <v>8604.7263782922309</v>
      </c>
      <c r="N13" s="2">
        <f t="shared" si="0"/>
        <v>2.4583022057406483</v>
      </c>
      <c r="S13" s="18">
        <f t="shared" si="6"/>
        <v>8570.6088809289613</v>
      </c>
      <c r="T13" s="2">
        <f t="shared" si="1"/>
        <v>2.4485551068399718</v>
      </c>
      <c r="Y13" s="20">
        <f t="shared" si="7"/>
        <v>0.9960350282085273</v>
      </c>
      <c r="AA13" s="1"/>
      <c r="AB13" s="1"/>
      <c r="AD13" s="1"/>
    </row>
    <row r="14" spans="1:37" x14ac:dyDescent="0.25">
      <c r="A14">
        <f t="shared" si="8"/>
        <v>1961</v>
      </c>
      <c r="B14" s="7">
        <f>'raw data'!N37/1000</f>
        <v>126.48099999999999</v>
      </c>
      <c r="C14" s="7">
        <f>'raw data'!P37/1000</f>
        <v>70.603999999999999</v>
      </c>
      <c r="D14" s="7"/>
      <c r="E14" s="5">
        <f>'raw data'!C37/1000</f>
        <v>3590.0659999999998</v>
      </c>
      <c r="F14" s="7">
        <f>'raw data'!G37/1000</f>
        <v>562.20899999999995</v>
      </c>
      <c r="G14" s="7">
        <f t="shared" si="2"/>
        <v>15.660129925188004</v>
      </c>
      <c r="I14" s="1">
        <f t="shared" si="3"/>
        <v>807.66252006993841</v>
      </c>
      <c r="J14" s="1"/>
      <c r="K14" s="8">
        <f t="shared" si="4"/>
        <v>0.12558319059282225</v>
      </c>
      <c r="M14" s="16">
        <f t="shared" si="5"/>
        <v>8912.0529050399127</v>
      </c>
      <c r="N14" s="2">
        <f t="shared" si="0"/>
        <v>2.4824203524503208</v>
      </c>
      <c r="S14" s="18">
        <f t="shared" si="6"/>
        <v>8878.6585705650268</v>
      </c>
      <c r="T14" s="2">
        <f t="shared" si="1"/>
        <v>2.4731184804304509</v>
      </c>
      <c r="Y14" s="20">
        <f t="shared" si="7"/>
        <v>0.99625290212808315</v>
      </c>
      <c r="AA14" s="1"/>
      <c r="AB14" s="1"/>
      <c r="AD14" s="1"/>
    </row>
    <row r="15" spans="1:37" x14ac:dyDescent="0.25">
      <c r="A15">
        <f t="shared" si="8"/>
        <v>1962</v>
      </c>
      <c r="B15" s="7">
        <f>'raw data'!N38/1000</f>
        <v>139.57400000000001</v>
      </c>
      <c r="C15" s="7">
        <f>'raw data'!P38/1000</f>
        <v>74.099999999999994</v>
      </c>
      <c r="D15" s="7"/>
      <c r="E15" s="5">
        <f>'raw data'!C38/1000</f>
        <v>3810.1239999999998</v>
      </c>
      <c r="F15" s="7">
        <f>'raw data'!G38/1000</f>
        <v>603.92200000000003</v>
      </c>
      <c r="G15" s="7">
        <f t="shared" si="2"/>
        <v>15.850455260773666</v>
      </c>
      <c r="I15" s="1">
        <f t="shared" si="3"/>
        <v>880.56776732094534</v>
      </c>
      <c r="J15" s="1"/>
      <c r="K15" s="8">
        <f t="shared" si="4"/>
        <v>0.12269796430664885</v>
      </c>
      <c r="M15" s="16">
        <f t="shared" si="5"/>
        <v>9219.3539640894069</v>
      </c>
      <c r="N15" s="2">
        <f t="shared" si="0"/>
        <v>2.4196991919657753</v>
      </c>
      <c r="S15" s="18">
        <f t="shared" si="6"/>
        <v>9186.5993351563629</v>
      </c>
      <c r="T15" s="2">
        <f t="shared" si="1"/>
        <v>2.4111024562865575</v>
      </c>
      <c r="Y15" s="20">
        <f t="shared" si="7"/>
        <v>0.99644718826713585</v>
      </c>
      <c r="AA15" s="1"/>
      <c r="AB15" s="1"/>
      <c r="AD15" s="1"/>
    </row>
    <row r="16" spans="1:37" x14ac:dyDescent="0.25">
      <c r="A16">
        <f t="shared" si="8"/>
        <v>1963</v>
      </c>
      <c r="B16" s="7">
        <f>'raw data'!N39/1000</f>
        <v>147.72200000000001</v>
      </c>
      <c r="C16" s="7">
        <f>'raw data'!P39/1000</f>
        <v>78.018000000000001</v>
      </c>
      <c r="D16" s="7"/>
      <c r="E16" s="5">
        <f>'raw data'!C39/1000</f>
        <v>3976.1419999999998</v>
      </c>
      <c r="F16" s="7">
        <f>'raw data'!G39/1000</f>
        <v>637.45000000000005</v>
      </c>
      <c r="G16" s="7">
        <f t="shared" si="2"/>
        <v>16.031872101147297</v>
      </c>
      <c r="I16" s="1">
        <f t="shared" si="3"/>
        <v>921.42701156796591</v>
      </c>
      <c r="J16" s="1"/>
      <c r="K16" s="8">
        <f t="shared" si="4"/>
        <v>0.12239077574711742</v>
      </c>
      <c r="M16" s="16">
        <f t="shared" si="5"/>
        <v>9582.3070506752683</v>
      </c>
      <c r="N16" s="2">
        <f t="shared" si="0"/>
        <v>2.4099509149007425</v>
      </c>
      <c r="S16" s="18">
        <f t="shared" si="6"/>
        <v>9550.113370750043</v>
      </c>
      <c r="T16" s="2">
        <f t="shared" si="1"/>
        <v>2.4018542020757918</v>
      </c>
      <c r="Y16" s="20">
        <f t="shared" si="7"/>
        <v>0.99664029969453372</v>
      </c>
      <c r="AA16" s="1"/>
      <c r="AB16" s="1"/>
      <c r="AD16" s="1"/>
    </row>
    <row r="17" spans="1:30" x14ac:dyDescent="0.25">
      <c r="A17">
        <f t="shared" si="8"/>
        <v>1964</v>
      </c>
      <c r="B17" s="7">
        <f>'raw data'!N40/1000</f>
        <v>158.542</v>
      </c>
      <c r="C17" s="7">
        <f>'raw data'!P40/1000</f>
        <v>82.39</v>
      </c>
      <c r="D17" s="7"/>
      <c r="E17" s="5">
        <f>'raw data'!C40/1000</f>
        <v>4205.277</v>
      </c>
      <c r="F17" s="7">
        <f>'raw data'!G40/1000</f>
        <v>684.46</v>
      </c>
      <c r="G17" s="7">
        <f t="shared" si="2"/>
        <v>16.276216762891007</v>
      </c>
      <c r="I17" s="1">
        <f t="shared" si="3"/>
        <v>974.07156902375596</v>
      </c>
      <c r="J17" s="1"/>
      <c r="K17" s="8">
        <f t="shared" si="4"/>
        <v>0.12037226426672121</v>
      </c>
      <c r="M17" s="16">
        <f t="shared" si="5"/>
        <v>9965.7416146096548</v>
      </c>
      <c r="N17" s="2">
        <f t="shared" si="0"/>
        <v>2.3698181153369098</v>
      </c>
      <c r="S17" s="18">
        <f t="shared" si="6"/>
        <v>9934.0268175467972</v>
      </c>
      <c r="T17" s="2">
        <f t="shared" si="1"/>
        <v>2.3622764487444696</v>
      </c>
      <c r="Y17" s="20">
        <f t="shared" si="7"/>
        <v>0.99681761796669865</v>
      </c>
      <c r="AA17" s="1"/>
      <c r="AB17" s="1"/>
      <c r="AD17" s="1"/>
    </row>
    <row r="18" spans="1:30" x14ac:dyDescent="0.25">
      <c r="A18">
        <f t="shared" si="8"/>
        <v>1965</v>
      </c>
      <c r="B18" s="7">
        <f>'raw data'!N41/1000</f>
        <v>177.50800000000001</v>
      </c>
      <c r="C18" s="7">
        <f>'raw data'!P41/1000</f>
        <v>88.007999999999996</v>
      </c>
      <c r="D18" s="7"/>
      <c r="E18" s="5">
        <f>'raw data'!C41/1000</f>
        <v>4478.5550000000003</v>
      </c>
      <c r="F18" s="7">
        <f>'raw data'!G41/1000</f>
        <v>742.28899999999999</v>
      </c>
      <c r="G18" s="7">
        <f t="shared" si="2"/>
        <v>16.574296843513139</v>
      </c>
      <c r="I18" s="1">
        <f t="shared" si="3"/>
        <v>1070.983593910189</v>
      </c>
      <c r="J18" s="1"/>
      <c r="K18" s="8">
        <f t="shared" si="4"/>
        <v>0.11856298557569894</v>
      </c>
      <c r="M18" s="16">
        <f t="shared" si="5"/>
        <v>10380.293049768587</v>
      </c>
      <c r="N18" s="2">
        <f t="shared" si="0"/>
        <v>2.3177772852557545</v>
      </c>
      <c r="S18" s="18">
        <f t="shared" si="6"/>
        <v>10348.976839010009</v>
      </c>
      <c r="T18" s="2">
        <f t="shared" si="1"/>
        <v>2.3107848042527128</v>
      </c>
      <c r="Y18" s="20">
        <f t="shared" si="7"/>
        <v>0.99698310918502675</v>
      </c>
      <c r="AA18" s="1"/>
      <c r="AB18" s="1"/>
      <c r="AD18" s="1"/>
    </row>
    <row r="19" spans="1:30" x14ac:dyDescent="0.25">
      <c r="A19">
        <f t="shared" si="8"/>
        <v>1966</v>
      </c>
      <c r="B19" s="7">
        <f>'raw data'!N42/1000</f>
        <v>197.755</v>
      </c>
      <c r="C19" s="7">
        <f>'raw data'!P42/1000</f>
        <v>95.311000000000007</v>
      </c>
      <c r="D19" s="7"/>
      <c r="E19" s="5">
        <f>'raw data'!C42/1000</f>
        <v>4773.9309999999996</v>
      </c>
      <c r="F19" s="7">
        <f>'raw data'!G42/1000</f>
        <v>813.41399999999999</v>
      </c>
      <c r="G19" s="7">
        <f t="shared" si="2"/>
        <v>17.038662686997363</v>
      </c>
      <c r="I19" s="1">
        <f t="shared" si="3"/>
        <v>1160.6251243585677</v>
      </c>
      <c r="J19" s="1"/>
      <c r="K19" s="8">
        <f t="shared" si="4"/>
        <v>0.11717403437855754</v>
      </c>
      <c r="M19" s="16">
        <f t="shared" si="5"/>
        <v>10868.481786921884</v>
      </c>
      <c r="N19" s="2">
        <f t="shared" si="0"/>
        <v>2.2766315195845697</v>
      </c>
      <c r="S19" s="18">
        <f t="shared" si="6"/>
        <v>10837.484056303727</v>
      </c>
      <c r="T19" s="2">
        <f t="shared" si="1"/>
        <v>2.2701383946068194</v>
      </c>
      <c r="Y19" s="20">
        <f t="shared" si="7"/>
        <v>0.99714792450078382</v>
      </c>
      <c r="AA19" s="1"/>
      <c r="AB19" s="1"/>
      <c r="AD19" s="1"/>
    </row>
    <row r="20" spans="1:30" x14ac:dyDescent="0.25">
      <c r="A20">
        <f t="shared" si="8"/>
        <v>1967</v>
      </c>
      <c r="B20" s="7">
        <f>'raw data'!N43/1000</f>
        <v>200.369</v>
      </c>
      <c r="C20" s="7">
        <f>'raw data'!P43/1000</f>
        <v>103.557</v>
      </c>
      <c r="D20" s="7"/>
      <c r="E20" s="5">
        <f>'raw data'!C43/1000</f>
        <v>4904.8639999999996</v>
      </c>
      <c r="F20" s="7">
        <f>'raw data'!G43/1000</f>
        <v>859.95899999999995</v>
      </c>
      <c r="G20" s="7">
        <f t="shared" si="2"/>
        <v>17.532779706022431</v>
      </c>
      <c r="I20" s="1">
        <f t="shared" si="3"/>
        <v>1142.8250588876911</v>
      </c>
      <c r="J20" s="1"/>
      <c r="K20" s="8">
        <f t="shared" si="4"/>
        <v>0.12042085727342816</v>
      </c>
      <c r="M20" s="16">
        <f t="shared" si="5"/>
        <v>11418.90301281583</v>
      </c>
      <c r="N20" s="2">
        <f t="shared" si="0"/>
        <v>2.3280773968077058</v>
      </c>
      <c r="S20" s="18">
        <f t="shared" si="6"/>
        <v>11388.137920415624</v>
      </c>
      <c r="T20" s="2">
        <f t="shared" si="1"/>
        <v>2.3218050328032795</v>
      </c>
      <c r="Y20" s="20">
        <f t="shared" si="7"/>
        <v>0.99730577513744734</v>
      </c>
      <c r="AA20" s="1"/>
      <c r="AB20" s="1"/>
      <c r="AD20" s="1"/>
    </row>
    <row r="21" spans="1:30" x14ac:dyDescent="0.25">
      <c r="A21">
        <f t="shared" si="8"/>
        <v>1968</v>
      </c>
      <c r="B21" s="7">
        <f>'raw data'!N44/1000</f>
        <v>216.16900000000001</v>
      </c>
      <c r="C21" s="7">
        <f>'raw data'!P44/1000</f>
        <v>113.357</v>
      </c>
      <c r="D21" s="7"/>
      <c r="E21" s="5">
        <f>'raw data'!C44/1000</f>
        <v>5145.9139999999998</v>
      </c>
      <c r="F21" s="7">
        <f>'raw data'!G44/1000</f>
        <v>940.65099999999995</v>
      </c>
      <c r="G21" s="7">
        <f t="shared" si="2"/>
        <v>18.279570937252352</v>
      </c>
      <c r="I21" s="1">
        <f t="shared" si="3"/>
        <v>1182.5715206447451</v>
      </c>
      <c r="J21" s="1"/>
      <c r="K21" s="8">
        <f t="shared" si="4"/>
        <v>0.12050909423367434</v>
      </c>
      <c r="M21" s="16">
        <f t="shared" si="5"/>
        <v>11920.621128598172</v>
      </c>
      <c r="N21" s="2">
        <f t="shared" si="0"/>
        <v>2.3165216380604443</v>
      </c>
      <c r="S21" s="18">
        <f t="shared" si="6"/>
        <v>11889.999006199394</v>
      </c>
      <c r="T21" s="2">
        <f t="shared" si="1"/>
        <v>2.3105708735512085</v>
      </c>
      <c r="Y21" s="20">
        <f t="shared" si="7"/>
        <v>0.99743116385728314</v>
      </c>
      <c r="AA21" s="1"/>
      <c r="AB21" s="1"/>
      <c r="AD21" s="1"/>
    </row>
    <row r="22" spans="1:30" x14ac:dyDescent="0.25">
      <c r="A22">
        <f t="shared" si="8"/>
        <v>1969</v>
      </c>
      <c r="B22" s="7">
        <f>'raw data'!N45/1000</f>
        <v>233.108</v>
      </c>
      <c r="C22" s="7">
        <f>'raw data'!P45/1000</f>
        <v>124.896</v>
      </c>
      <c r="D22" s="7"/>
      <c r="E22" s="5">
        <f>'raw data'!C45/1000</f>
        <v>5306.5940000000001</v>
      </c>
      <c r="F22" s="7">
        <f>'raw data'!G45/1000</f>
        <v>1017.615</v>
      </c>
      <c r="G22" s="7">
        <f t="shared" si="2"/>
        <v>19.176424652046116</v>
      </c>
      <c r="I22" s="1">
        <f t="shared" si="3"/>
        <v>1215.5967769264407</v>
      </c>
      <c r="J22" s="1"/>
      <c r="K22" s="8">
        <f t="shared" si="4"/>
        <v>0.12273403988738374</v>
      </c>
      <c r="M22" s="16">
        <f t="shared" si="5"/>
        <v>12433.917066194766</v>
      </c>
      <c r="N22" s="2">
        <f t="shared" si="0"/>
        <v>2.343106909289606</v>
      </c>
      <c r="S22" s="18">
        <f t="shared" si="6"/>
        <v>12403.36006799003</v>
      </c>
      <c r="T22" s="2">
        <f t="shared" si="1"/>
        <v>2.3373486021335022</v>
      </c>
      <c r="Y22" s="20">
        <f t="shared" si="7"/>
        <v>0.99754244796373825</v>
      </c>
      <c r="AA22" s="1"/>
      <c r="AB22" s="1"/>
      <c r="AD22" s="1"/>
    </row>
    <row r="23" spans="1:30" x14ac:dyDescent="0.25">
      <c r="A23">
        <f t="shared" si="8"/>
        <v>1970</v>
      </c>
      <c r="B23" s="7">
        <f>'raw data'!N46/1000</f>
        <v>229.845</v>
      </c>
      <c r="C23" s="7">
        <f>'raw data'!P46/1000</f>
        <v>136.839</v>
      </c>
      <c r="D23" s="7"/>
      <c r="E23" s="5">
        <f>'raw data'!C46/1000</f>
        <v>5316.3909999999996</v>
      </c>
      <c r="F23" s="7">
        <f>'raw data'!G46/1000</f>
        <v>1073.3030000000001</v>
      </c>
      <c r="G23" s="7">
        <f t="shared" si="2"/>
        <v>20.188564008930122</v>
      </c>
      <c r="I23" s="1">
        <f t="shared" si="3"/>
        <v>1138.4910779108973</v>
      </c>
      <c r="J23" s="1"/>
      <c r="K23" s="8">
        <f t="shared" si="4"/>
        <v>0.12749335462586053</v>
      </c>
      <c r="M23" s="16">
        <f t="shared" si="5"/>
        <v>12951.419590793563</v>
      </c>
      <c r="N23" s="2">
        <f t="shared" si="0"/>
        <v>2.4361299969835861</v>
      </c>
      <c r="S23" s="18">
        <f t="shared" si="6"/>
        <v>12920.852641702952</v>
      </c>
      <c r="T23" s="2">
        <f t="shared" si="1"/>
        <v>2.4303804294497815</v>
      </c>
      <c r="Y23" s="20">
        <f t="shared" si="7"/>
        <v>0.99763987654972286</v>
      </c>
      <c r="AA23" s="1"/>
      <c r="AB23" s="1"/>
      <c r="AD23" s="1"/>
    </row>
    <row r="24" spans="1:30" x14ac:dyDescent="0.25">
      <c r="A24">
        <f t="shared" si="8"/>
        <v>1971</v>
      </c>
      <c r="B24" s="7">
        <f>'raw data'!N47/1000</f>
        <v>255.333</v>
      </c>
      <c r="C24" s="7">
        <f>'raw data'!P47/1000</f>
        <v>148.92599999999999</v>
      </c>
      <c r="D24" s="7"/>
      <c r="E24" s="5">
        <f>'raw data'!C47/1000</f>
        <v>5491.4449999999997</v>
      </c>
      <c r="F24" s="7">
        <f>'raw data'!G47/1000</f>
        <v>1164.8499999999999</v>
      </c>
      <c r="G24" s="7">
        <f t="shared" si="2"/>
        <v>21.212085343657268</v>
      </c>
      <c r="I24" s="1">
        <f t="shared" si="3"/>
        <v>1203.714749697386</v>
      </c>
      <c r="J24" s="1"/>
      <c r="K24" s="8">
        <f t="shared" si="4"/>
        <v>0.12784993776022663</v>
      </c>
      <c r="M24" s="16">
        <f t="shared" si="5"/>
        <v>13362.761570983832</v>
      </c>
      <c r="N24" s="2">
        <f t="shared" si="0"/>
        <v>2.4333780218109866</v>
      </c>
      <c r="S24" s="18">
        <f t="shared" si="6"/>
        <v>13332.113236193962</v>
      </c>
      <c r="T24" s="2">
        <f t="shared" si="1"/>
        <v>2.4277969161475643</v>
      </c>
      <c r="Y24" s="20">
        <f t="shared" si="7"/>
        <v>0.99770643705441686</v>
      </c>
      <c r="AA24" s="1"/>
      <c r="AB24" s="1"/>
      <c r="AD24" s="1"/>
    </row>
    <row r="25" spans="1:30" x14ac:dyDescent="0.25">
      <c r="A25">
        <f t="shared" si="8"/>
        <v>1972</v>
      </c>
      <c r="B25" s="7">
        <f>'raw data'!N48/1000</f>
        <v>288.83100000000002</v>
      </c>
      <c r="C25" s="7">
        <f>'raw data'!P48/1000</f>
        <v>161.011</v>
      </c>
      <c r="D25" s="7"/>
      <c r="E25" s="5">
        <f>'raw data'!C48/1000</f>
        <v>5780.0479999999998</v>
      </c>
      <c r="F25" s="7">
        <f>'raw data'!G48/1000</f>
        <v>1279.1099999999999</v>
      </c>
      <c r="G25" s="7">
        <f t="shared" si="2"/>
        <v>22.129747019401911</v>
      </c>
      <c r="I25" s="1">
        <f t="shared" si="3"/>
        <v>1305.1708171212799</v>
      </c>
      <c r="J25" s="1"/>
      <c r="K25" s="8">
        <f t="shared" si="4"/>
        <v>0.1258773678573383</v>
      </c>
      <c r="M25" s="16">
        <f t="shared" si="5"/>
        <v>13816.232692847259</v>
      </c>
      <c r="N25" s="2">
        <f t="shared" si="0"/>
        <v>2.3903318264566766</v>
      </c>
      <c r="S25" s="18">
        <f t="shared" si="6"/>
        <v>13785.45032718537</v>
      </c>
      <c r="T25" s="2">
        <f t="shared" si="1"/>
        <v>2.3850062018836815</v>
      </c>
      <c r="Y25" s="20">
        <f t="shared" si="7"/>
        <v>0.99777201453202036</v>
      </c>
      <c r="AA25" s="1"/>
      <c r="AB25" s="1"/>
      <c r="AD25" s="1"/>
    </row>
    <row r="26" spans="1:30" x14ac:dyDescent="0.25">
      <c r="A26">
        <f t="shared" si="8"/>
        <v>1973</v>
      </c>
      <c r="B26" s="7">
        <f>'raw data'!N49/1000</f>
        <v>332.56599999999997</v>
      </c>
      <c r="C26" s="7">
        <f>'raw data'!P49/1000</f>
        <v>178.68600000000001</v>
      </c>
      <c r="D26" s="7"/>
      <c r="E26" s="5">
        <f>'raw data'!C49/1000</f>
        <v>6106.3710000000001</v>
      </c>
      <c r="F26" s="7">
        <f>'raw data'!G49/1000</f>
        <v>1425.376</v>
      </c>
      <c r="G26" s="7">
        <f t="shared" si="2"/>
        <v>23.342440215309551</v>
      </c>
      <c r="I26" s="1">
        <f t="shared" si="3"/>
        <v>1424.7267934818601</v>
      </c>
      <c r="J26" s="1"/>
      <c r="K26" s="8">
        <f t="shared" si="4"/>
        <v>0.12536060660485374</v>
      </c>
      <c r="M26" s="16">
        <f t="shared" si="5"/>
        <v>14345.700038540312</v>
      </c>
      <c r="N26" s="2">
        <f t="shared" si="0"/>
        <v>2.349300433684804</v>
      </c>
      <c r="S26" s="18">
        <f t="shared" si="6"/>
        <v>14314.728098886191</v>
      </c>
      <c r="T26" s="2">
        <f t="shared" si="1"/>
        <v>2.3442283639310797</v>
      </c>
      <c r="Y26" s="20">
        <f t="shared" si="7"/>
        <v>0.99784102974613209</v>
      </c>
      <c r="AA26" s="1"/>
      <c r="AB26" s="1"/>
      <c r="AD26" s="1"/>
    </row>
    <row r="27" spans="1:30" x14ac:dyDescent="0.25">
      <c r="A27">
        <f t="shared" si="8"/>
        <v>1974</v>
      </c>
      <c r="B27" s="7">
        <f>'raw data'!N50/1000</f>
        <v>350.69200000000001</v>
      </c>
      <c r="C27" s="7">
        <f>'raw data'!P50/1000</f>
        <v>206.89400000000001</v>
      </c>
      <c r="D27" s="7"/>
      <c r="E27" s="5">
        <f>'raw data'!C50/1000</f>
        <v>6073.3630000000003</v>
      </c>
      <c r="F27" s="7">
        <f>'raw data'!G50/1000</f>
        <v>1545.2429999999999</v>
      </c>
      <c r="G27" s="7">
        <f t="shared" si="2"/>
        <v>25.442954751757796</v>
      </c>
      <c r="I27" s="1">
        <f t="shared" si="3"/>
        <v>1378.3462000449122</v>
      </c>
      <c r="J27" s="1"/>
      <c r="K27" s="8">
        <f t="shared" si="4"/>
        <v>0.13389091553885052</v>
      </c>
      <c r="M27" s="16">
        <f t="shared" si="5"/>
        <v>14964.996758039353</v>
      </c>
      <c r="N27" s="2">
        <f t="shared" si="0"/>
        <v>2.4640379239705172</v>
      </c>
      <c r="S27" s="18">
        <f t="shared" si="6"/>
        <v>14933.772254847838</v>
      </c>
      <c r="T27" s="2">
        <f t="shared" si="1"/>
        <v>2.4588967026749162</v>
      </c>
      <c r="Y27" s="20">
        <f t="shared" si="7"/>
        <v>0.99791349749710156</v>
      </c>
      <c r="AA27" s="1"/>
      <c r="AB27" s="1"/>
      <c r="AD27" s="1"/>
    </row>
    <row r="28" spans="1:30" x14ac:dyDescent="0.25">
      <c r="A28">
        <f t="shared" si="8"/>
        <v>1975</v>
      </c>
      <c r="B28" s="7">
        <f>'raw data'!N51/1000</f>
        <v>341.65600000000001</v>
      </c>
      <c r="C28" s="7">
        <f>'raw data'!P51/1000</f>
        <v>238.51</v>
      </c>
      <c r="D28" s="7"/>
      <c r="E28" s="5">
        <f>'raw data'!C51/1000</f>
        <v>6060.875</v>
      </c>
      <c r="F28" s="7">
        <f>'raw data'!G51/1000</f>
        <v>1684.904</v>
      </c>
      <c r="G28" s="7">
        <f t="shared" si="2"/>
        <v>27.799682389093981</v>
      </c>
      <c r="I28" s="1">
        <f t="shared" si="3"/>
        <v>1228.9924583240354</v>
      </c>
      <c r="J28" s="1"/>
      <c r="K28" s="8">
        <f t="shared" si="4"/>
        <v>0.14155702639438211</v>
      </c>
      <c r="M28" s="16">
        <f t="shared" si="5"/>
        <v>15503.142869305142</v>
      </c>
      <c r="N28" s="2">
        <f t="shared" si="0"/>
        <v>2.5579050663980269</v>
      </c>
      <c r="S28" s="18">
        <f t="shared" si="6"/>
        <v>15471.593861250753</v>
      </c>
      <c r="T28" s="2">
        <f t="shared" si="1"/>
        <v>2.5526997110566962</v>
      </c>
      <c r="Y28" s="20">
        <f t="shared" si="7"/>
        <v>0.99796499275531714</v>
      </c>
      <c r="AA28" s="1"/>
      <c r="AB28" s="1"/>
      <c r="AD28" s="1"/>
    </row>
    <row r="29" spans="1:30" x14ac:dyDescent="0.25">
      <c r="A29">
        <f t="shared" si="8"/>
        <v>1976</v>
      </c>
      <c r="B29" s="7">
        <f>'raw data'!N52/1000</f>
        <v>412.87</v>
      </c>
      <c r="C29" s="7">
        <f>'raw data'!P52/1000</f>
        <v>260.226</v>
      </c>
      <c r="D29" s="7"/>
      <c r="E29" s="5">
        <f>'raw data'!C52/1000</f>
        <v>6387.4369999999999</v>
      </c>
      <c r="F29" s="7">
        <f>'raw data'!G52/1000</f>
        <v>1873.412</v>
      </c>
      <c r="G29" s="7">
        <f t="shared" si="2"/>
        <v>29.329635658246023</v>
      </c>
      <c r="I29" s="1">
        <f t="shared" si="3"/>
        <v>1407.6888128131986</v>
      </c>
      <c r="J29" s="1"/>
      <c r="K29" s="8">
        <f t="shared" si="4"/>
        <v>0.13890484314181825</v>
      </c>
      <c r="M29" s="16">
        <f t="shared" si="5"/>
        <v>15861.721372601218</v>
      </c>
      <c r="N29" s="2">
        <f t="shared" si="0"/>
        <v>2.4832685430167403</v>
      </c>
      <c r="S29" s="18">
        <f t="shared" si="6"/>
        <v>15829.791257128301</v>
      </c>
      <c r="T29" s="2">
        <f t="shared" si="1"/>
        <v>2.4782696498029337</v>
      </c>
      <c r="Y29" s="20">
        <f t="shared" si="7"/>
        <v>0.99798697034685835</v>
      </c>
      <c r="AA29" s="1"/>
      <c r="AB29" s="1"/>
      <c r="AD29" s="1"/>
    </row>
    <row r="30" spans="1:30" x14ac:dyDescent="0.25">
      <c r="A30">
        <f t="shared" si="8"/>
        <v>1977</v>
      </c>
      <c r="B30" s="7">
        <f>'raw data'!N53/1000</f>
        <v>489.77600000000001</v>
      </c>
      <c r="C30" s="7">
        <f>'raw data'!P53/1000</f>
        <v>289.83199999999999</v>
      </c>
      <c r="D30" s="7"/>
      <c r="E30" s="5">
        <f>'raw data'!C53/1000</f>
        <v>6682.8040000000001</v>
      </c>
      <c r="F30" s="7">
        <f>'raw data'!G53/1000</f>
        <v>2081.826</v>
      </c>
      <c r="G30" s="7">
        <f t="shared" si="2"/>
        <v>31.151983508718793</v>
      </c>
      <c r="I30" s="1">
        <f t="shared" si="3"/>
        <v>1572.2144943448686</v>
      </c>
      <c r="J30" s="1"/>
      <c r="K30" s="8">
        <f t="shared" si="4"/>
        <v>0.13922008851844486</v>
      </c>
      <c r="M30" s="16">
        <f t="shared" si="5"/>
        <v>16378.864071644639</v>
      </c>
      <c r="N30" s="2">
        <f t="shared" si="0"/>
        <v>2.4508969695422218</v>
      </c>
      <c r="S30" s="18">
        <f t="shared" si="6"/>
        <v>16346.52441340829</v>
      </c>
      <c r="T30" s="2">
        <f t="shared" si="1"/>
        <v>2.4460577346587287</v>
      </c>
      <c r="Y30" s="20">
        <f t="shared" si="7"/>
        <v>0.99802552496345964</v>
      </c>
      <c r="AA30" s="1"/>
      <c r="AB30" s="1"/>
      <c r="AD30" s="1"/>
    </row>
    <row r="31" spans="1:30" x14ac:dyDescent="0.25">
      <c r="A31">
        <f t="shared" si="8"/>
        <v>1978</v>
      </c>
      <c r="B31" s="7">
        <f>'raw data'!N54/1000</f>
        <v>583.94399999999996</v>
      </c>
      <c r="C31" s="7">
        <f>'raw data'!P54/1000</f>
        <v>327.19600000000003</v>
      </c>
      <c r="D31" s="7"/>
      <c r="E31" s="5">
        <f>'raw data'!C54/1000</f>
        <v>7052.7110000000002</v>
      </c>
      <c r="F31" s="7">
        <f>'raw data'!G54/1000</f>
        <v>2351.5990000000002</v>
      </c>
      <c r="G31" s="7">
        <f t="shared" si="2"/>
        <v>33.343192426288276</v>
      </c>
      <c r="I31" s="1">
        <f t="shared" si="3"/>
        <v>1751.3140089717676</v>
      </c>
      <c r="J31" s="1"/>
      <c r="K31" s="8">
        <f t="shared" si="4"/>
        <v>0.13913766760404303</v>
      </c>
      <c r="M31" s="16">
        <f t="shared" si="5"/>
        <v>17031.497809000422</v>
      </c>
      <c r="N31" s="2">
        <f t="shared" si="0"/>
        <v>2.4148866739329629</v>
      </c>
      <c r="S31" s="18">
        <f t="shared" si="6"/>
        <v>16998.69971366549</v>
      </c>
      <c r="T31" s="2">
        <f t="shared" si="1"/>
        <v>2.4102362500980812</v>
      </c>
      <c r="Y31" s="20">
        <f t="shared" si="7"/>
        <v>0.9980742682937962</v>
      </c>
      <c r="AA31" s="1"/>
      <c r="AB31" s="1"/>
      <c r="AD31" s="1"/>
    </row>
    <row r="32" spans="1:30" x14ac:dyDescent="0.25">
      <c r="A32">
        <f t="shared" si="8"/>
        <v>1979</v>
      </c>
      <c r="B32" s="7">
        <f>'raw data'!N55/1000</f>
        <v>659.75300000000004</v>
      </c>
      <c r="C32" s="7">
        <f>'raw data'!P55/1000</f>
        <v>373.88200000000001</v>
      </c>
      <c r="D32" s="7"/>
      <c r="E32" s="5">
        <f>'raw data'!C55/1000</f>
        <v>7275.9989999999998</v>
      </c>
      <c r="F32" s="7">
        <f>'raw data'!G55/1000</f>
        <v>2627.3330000000001</v>
      </c>
      <c r="G32" s="7">
        <f t="shared" si="2"/>
        <v>36.109584402086917</v>
      </c>
      <c r="I32" s="1">
        <f t="shared" si="3"/>
        <v>1827.0855533908343</v>
      </c>
      <c r="J32" s="1"/>
      <c r="K32" s="8">
        <f t="shared" si="4"/>
        <v>0.14230476304297932</v>
      </c>
      <c r="M32" s="16">
        <f t="shared" si="5"/>
        <v>17826.589360825568</v>
      </c>
      <c r="N32" s="2">
        <f t="shared" si="0"/>
        <v>2.4500538497635262</v>
      </c>
      <c r="S32" s="18">
        <f t="shared" si="6"/>
        <v>17793.267836504376</v>
      </c>
      <c r="T32" s="2">
        <f t="shared" si="1"/>
        <v>2.4454742003818826</v>
      </c>
      <c r="Y32" s="20">
        <f t="shared" si="7"/>
        <v>0.99813079643858194</v>
      </c>
      <c r="AA32" s="1"/>
      <c r="AB32" s="1"/>
      <c r="AD32" s="1"/>
    </row>
    <row r="33" spans="1:30" x14ac:dyDescent="0.25">
      <c r="A33">
        <f t="shared" si="8"/>
        <v>1980</v>
      </c>
      <c r="B33" s="7">
        <f>'raw data'!N56/1000</f>
        <v>666.04600000000005</v>
      </c>
      <c r="C33" s="7">
        <f>'raw data'!P56/1000</f>
        <v>428.43200000000002</v>
      </c>
      <c r="D33" s="7"/>
      <c r="E33" s="5">
        <f>'raw data'!C56/1000</f>
        <v>7257.3159999999998</v>
      </c>
      <c r="F33" s="7">
        <f>'raw data'!G56/1000</f>
        <v>2857.3069999999998</v>
      </c>
      <c r="G33" s="7">
        <f t="shared" si="2"/>
        <v>39.371401217750474</v>
      </c>
      <c r="I33" s="1">
        <f t="shared" si="3"/>
        <v>1691.700014221783</v>
      </c>
      <c r="J33" s="1"/>
      <c r="K33" s="8">
        <f t="shared" si="4"/>
        <v>0.14994258579844591</v>
      </c>
      <c r="M33" s="16">
        <f t="shared" si="5"/>
        <v>18652.812554821081</v>
      </c>
      <c r="N33" s="2">
        <f t="shared" si="0"/>
        <v>2.5702081258169112</v>
      </c>
      <c r="S33" s="18">
        <f t="shared" si="6"/>
        <v>18618.886448882622</v>
      </c>
      <c r="T33" s="2">
        <f t="shared" si="1"/>
        <v>2.5655333802307387</v>
      </c>
      <c r="Y33" s="20">
        <f t="shared" si="7"/>
        <v>0.99818118013898716</v>
      </c>
      <c r="AA33" s="1"/>
      <c r="AB33" s="1"/>
      <c r="AD33" s="1"/>
    </row>
    <row r="34" spans="1:30" x14ac:dyDescent="0.25">
      <c r="A34">
        <f t="shared" si="8"/>
        <v>1981</v>
      </c>
      <c r="B34" s="7">
        <f>'raw data'!N57/1000</f>
        <v>778.56899999999996</v>
      </c>
      <c r="C34" s="7">
        <f>'raw data'!P57/1000</f>
        <v>487.23099999999999</v>
      </c>
      <c r="D34" s="7"/>
      <c r="E34" s="5">
        <f>'raw data'!C57/1000</f>
        <v>7441.4849999999997</v>
      </c>
      <c r="F34" s="7">
        <f>'raw data'!G57/1000</f>
        <v>3207.0410000000002</v>
      </c>
      <c r="G34" s="7">
        <f t="shared" si="2"/>
        <v>43.096787805122233</v>
      </c>
      <c r="I34" s="1">
        <f t="shared" si="3"/>
        <v>1806.5592348102189</v>
      </c>
      <c r="J34" s="1"/>
      <c r="K34" s="8">
        <f t="shared" si="4"/>
        <v>0.15192540413421593</v>
      </c>
      <c r="M34" s="16">
        <f t="shared" si="5"/>
        <v>19297.262441432791</v>
      </c>
      <c r="N34" s="2">
        <f t="shared" si="0"/>
        <v>2.5932004756352787</v>
      </c>
      <c r="S34" s="18">
        <f t="shared" si="6"/>
        <v>19262.650837768124</v>
      </c>
      <c r="T34" s="2">
        <f t="shared" si="1"/>
        <v>2.5885493067268328</v>
      </c>
      <c r="Y34" s="20">
        <f t="shared" si="7"/>
        <v>0.99820639825106217</v>
      </c>
      <c r="AA34" s="1"/>
      <c r="AB34" s="1"/>
      <c r="AD34" s="1"/>
    </row>
    <row r="35" spans="1:30" x14ac:dyDescent="0.25">
      <c r="A35">
        <f t="shared" si="8"/>
        <v>1982</v>
      </c>
      <c r="B35" s="7">
        <f>'raw data'!N58/1000</f>
        <v>737.97699999999998</v>
      </c>
      <c r="C35" s="7">
        <f>'raw data'!P58/1000</f>
        <v>536.96299999999997</v>
      </c>
      <c r="D35" s="7"/>
      <c r="E35" s="5">
        <f>'raw data'!C58/1000</f>
        <v>7307.3140000000003</v>
      </c>
      <c r="F35" s="7">
        <f>'raw data'!G58/1000</f>
        <v>3343.7890000000002</v>
      </c>
      <c r="G35" s="7">
        <f t="shared" si="2"/>
        <v>45.759481527685821</v>
      </c>
      <c r="I35" s="1">
        <f t="shared" si="3"/>
        <v>1612.730248163984</v>
      </c>
      <c r="J35" s="1"/>
      <c r="K35" s="8">
        <f t="shared" si="4"/>
        <v>0.16058519242691446</v>
      </c>
      <c r="M35" s="16">
        <f t="shared" si="5"/>
        <v>20020.389325495871</v>
      </c>
      <c r="N35" s="2">
        <f t="shared" ref="N35:N51" si="9">M35/E35</f>
        <v>2.7397740572658944</v>
      </c>
      <c r="S35" s="18">
        <f t="shared" si="6"/>
        <v>19985.041150514669</v>
      </c>
      <c r="T35" s="2">
        <f t="shared" ref="T35:T51" si="10">S35/E35</f>
        <v>2.7349366881612953</v>
      </c>
      <c r="Y35" s="20">
        <f t="shared" si="7"/>
        <v>0.99823439122953583</v>
      </c>
      <c r="AA35" s="1"/>
      <c r="AB35" s="1"/>
      <c r="AD35" s="1"/>
    </row>
    <row r="36" spans="1:30" x14ac:dyDescent="0.25">
      <c r="A36">
        <f t="shared" si="8"/>
        <v>1983</v>
      </c>
      <c r="B36" s="7">
        <f>'raw data'!N59/1000</f>
        <v>808.68200000000002</v>
      </c>
      <c r="C36" s="7">
        <f>'raw data'!P59/1000</f>
        <v>562.62400000000002</v>
      </c>
      <c r="D36" s="7"/>
      <c r="E36" s="5">
        <f>'raw data'!C59/1000</f>
        <v>7642.2659999999996</v>
      </c>
      <c r="F36" s="7">
        <f>'raw data'!G59/1000</f>
        <v>3634.038</v>
      </c>
      <c r="G36" s="7">
        <f t="shared" si="2"/>
        <v>47.551838682401268</v>
      </c>
      <c r="I36" s="1">
        <f t="shared" si="3"/>
        <v>1700.6324516727673</v>
      </c>
      <c r="J36" s="1"/>
      <c r="K36" s="8">
        <f t="shared" si="4"/>
        <v>0.15482061552465881</v>
      </c>
      <c r="M36" s="16">
        <f t="shared" si="5"/>
        <v>20509.087730509757</v>
      </c>
      <c r="N36" s="2">
        <f t="shared" si="9"/>
        <v>2.6836396077432738</v>
      </c>
      <c r="S36" s="18">
        <f t="shared" si="6"/>
        <v>20472.943839687192</v>
      </c>
      <c r="T36" s="2">
        <f t="shared" si="10"/>
        <v>2.6789101347279973</v>
      </c>
      <c r="Y36" s="20">
        <f t="shared" si="7"/>
        <v>0.99823766462470209</v>
      </c>
      <c r="AA36" s="1"/>
      <c r="AB36" s="1"/>
      <c r="AD36" s="1"/>
    </row>
    <row r="37" spans="1:30" x14ac:dyDescent="0.25">
      <c r="A37">
        <f t="shared" si="8"/>
        <v>1984</v>
      </c>
      <c r="B37" s="7">
        <f>'raw data'!N60/1000</f>
        <v>1013.272</v>
      </c>
      <c r="C37" s="7">
        <f>'raw data'!P60/1000</f>
        <v>598.39400000000001</v>
      </c>
      <c r="D37" s="7"/>
      <c r="E37" s="5">
        <f>'raw data'!C60/1000</f>
        <v>8195.2950000000001</v>
      </c>
      <c r="F37" s="7">
        <f>'raw data'!G60/1000</f>
        <v>4037.6129999999998</v>
      </c>
      <c r="G37" s="7">
        <f t="shared" si="2"/>
        <v>49.267451629258005</v>
      </c>
      <c r="I37" s="1">
        <f t="shared" si="3"/>
        <v>2056.6762974163203</v>
      </c>
      <c r="J37" s="1"/>
      <c r="K37" s="8">
        <f t="shared" si="4"/>
        <v>0.14820489234604703</v>
      </c>
      <c r="M37" s="16">
        <f t="shared" si="5"/>
        <v>21058.250682351456</v>
      </c>
      <c r="N37" s="2">
        <f t="shared" si="9"/>
        <v>2.569553711288179</v>
      </c>
      <c r="S37" s="18">
        <f t="shared" si="6"/>
        <v>21021.28787368154</v>
      </c>
      <c r="T37" s="2">
        <f t="shared" si="10"/>
        <v>2.5650434638022843</v>
      </c>
      <c r="Y37" s="20">
        <f t="shared" si="7"/>
        <v>0.99824473508139522</v>
      </c>
      <c r="AA37" s="1"/>
      <c r="AB37" s="1"/>
      <c r="AD37" s="1"/>
    </row>
    <row r="38" spans="1:30" x14ac:dyDescent="0.25">
      <c r="A38">
        <f t="shared" si="8"/>
        <v>1985</v>
      </c>
      <c r="B38" s="7">
        <f>'raw data'!N61/1000</f>
        <v>1049.527</v>
      </c>
      <c r="C38" s="7">
        <f>'raw data'!P61/1000</f>
        <v>640.13699999999994</v>
      </c>
      <c r="D38" s="7"/>
      <c r="E38" s="5">
        <f>'raw data'!C61/1000</f>
        <v>8537.0040000000008</v>
      </c>
      <c r="F38" s="7">
        <f>'raw data'!G61/1000</f>
        <v>4338.9790000000003</v>
      </c>
      <c r="G38" s="7">
        <f t="shared" si="2"/>
        <v>50.825547229449583</v>
      </c>
      <c r="I38" s="1">
        <f t="shared" si="3"/>
        <v>2064.9595670105805</v>
      </c>
      <c r="J38" s="1"/>
      <c r="K38" s="8">
        <f t="shared" si="4"/>
        <v>0.14753171195343417</v>
      </c>
      <c r="M38" s="16">
        <f t="shared" si="5"/>
        <v>21932.625080280908</v>
      </c>
      <c r="N38" s="2">
        <f t="shared" si="9"/>
        <v>2.5691243766877592</v>
      </c>
      <c r="S38" s="18">
        <f t="shared" si="6"/>
        <v>21894.81304582729</v>
      </c>
      <c r="T38" s="2">
        <f t="shared" si="10"/>
        <v>2.5646951841450805</v>
      </c>
      <c r="Y38" s="20">
        <f t="shared" si="7"/>
        <v>0.99827599139112566</v>
      </c>
      <c r="AA38" s="1"/>
      <c r="AB38" s="1"/>
      <c r="AD38" s="1"/>
    </row>
    <row r="39" spans="1:30" x14ac:dyDescent="0.25">
      <c r="A39">
        <f t="shared" si="8"/>
        <v>1986</v>
      </c>
      <c r="B39" s="7">
        <f>'raw data'!N62/1000</f>
        <v>1087.2329999999999</v>
      </c>
      <c r="C39" s="7">
        <f>'raw data'!P62/1000</f>
        <v>685.29499999999996</v>
      </c>
      <c r="D39" s="7"/>
      <c r="E39" s="5">
        <f>'raw data'!C62/1000</f>
        <v>8832.6110000000008</v>
      </c>
      <c r="F39" s="7">
        <f>'raw data'!G62/1000</f>
        <v>4579.6310000000003</v>
      </c>
      <c r="G39" s="7">
        <f t="shared" si="2"/>
        <v>51.849119133628776</v>
      </c>
      <c r="I39" s="1">
        <f t="shared" si="3"/>
        <v>2096.917012607129</v>
      </c>
      <c r="J39" s="1"/>
      <c r="K39" s="8">
        <f t="shared" si="4"/>
        <v>0.1496397853888228</v>
      </c>
      <c r="M39" s="16">
        <f t="shared" si="5"/>
        <v>22766.191561308249</v>
      </c>
      <c r="N39" s="2">
        <f t="shared" si="9"/>
        <v>2.5775154777345279</v>
      </c>
      <c r="S39" s="18">
        <f t="shared" si="6"/>
        <v>22727.456455596526</v>
      </c>
      <c r="T39" s="2">
        <f t="shared" si="10"/>
        <v>2.5731300128123524</v>
      </c>
      <c r="Y39" s="20">
        <f t="shared" si="7"/>
        <v>0.99829856892807867</v>
      </c>
      <c r="AA39" s="1"/>
      <c r="AB39" s="1"/>
      <c r="AD39" s="1"/>
    </row>
    <row r="40" spans="1:30" x14ac:dyDescent="0.25">
      <c r="A40">
        <f t="shared" si="8"/>
        <v>1987</v>
      </c>
      <c r="B40" s="7">
        <f>'raw data'!N63/1000</f>
        <v>1146.8130000000001</v>
      </c>
      <c r="C40" s="7">
        <f>'raw data'!P63/1000</f>
        <v>730.38499999999999</v>
      </c>
      <c r="D40" s="7"/>
      <c r="E40" s="5">
        <f>'raw data'!C63/1000</f>
        <v>9137.7450000000008</v>
      </c>
      <c r="F40" s="7">
        <f>'raw data'!G63/1000</f>
        <v>4855.2150000000001</v>
      </c>
      <c r="G40" s="7">
        <f t="shared" si="2"/>
        <v>53.133623229801216</v>
      </c>
      <c r="I40" s="1">
        <f t="shared" si="3"/>
        <v>2158.356479926224</v>
      </c>
      <c r="J40" s="1"/>
      <c r="K40" s="8">
        <f t="shared" si="4"/>
        <v>0.15043309101656671</v>
      </c>
      <c r="M40" s="16">
        <f t="shared" si="5"/>
        <v>23584.915435604282</v>
      </c>
      <c r="N40" s="2">
        <f t="shared" si="9"/>
        <v>2.5810432919286193</v>
      </c>
      <c r="S40" s="18">
        <f t="shared" si="6"/>
        <v>23545.193246632029</v>
      </c>
      <c r="T40" s="2">
        <f t="shared" si="10"/>
        <v>2.5766962469003047</v>
      </c>
      <c r="Y40" s="20">
        <f t="shared" si="7"/>
        <v>0.99831577988563458</v>
      </c>
      <c r="AA40" s="1"/>
      <c r="AB40" s="1"/>
      <c r="AD40" s="1"/>
    </row>
    <row r="41" spans="1:30" x14ac:dyDescent="0.25">
      <c r="A41">
        <f t="shared" si="8"/>
        <v>1988</v>
      </c>
      <c r="B41" s="7">
        <f>'raw data'!N64/1000</f>
        <v>1195.364</v>
      </c>
      <c r="C41" s="7">
        <f>'raw data'!P64/1000</f>
        <v>784.49599999999998</v>
      </c>
      <c r="D41" s="7"/>
      <c r="E41" s="5">
        <f>'raw data'!C64/1000</f>
        <v>9519.4269999999997</v>
      </c>
      <c r="F41" s="7">
        <f>'raw data'!G64/1000</f>
        <v>5236.4380000000001</v>
      </c>
      <c r="G41" s="7">
        <f t="shared" si="2"/>
        <v>55.007911715694661</v>
      </c>
      <c r="I41" s="1">
        <f t="shared" si="3"/>
        <v>2173.0764952106751</v>
      </c>
      <c r="J41" s="1"/>
      <c r="K41" s="8">
        <f t="shared" si="4"/>
        <v>0.14981481686596881</v>
      </c>
      <c r="M41" s="16">
        <f t="shared" si="5"/>
        <v>24419.112053471232</v>
      </c>
      <c r="N41" s="2">
        <f t="shared" si="9"/>
        <v>2.5651871749708497</v>
      </c>
      <c r="S41" s="18">
        <f t="shared" si="6"/>
        <v>24378.344436955464</v>
      </c>
      <c r="T41" s="2">
        <f t="shared" si="10"/>
        <v>2.5609046045476753</v>
      </c>
      <c r="Y41" s="20">
        <f t="shared" si="7"/>
        <v>0.99833050372894405</v>
      </c>
      <c r="AA41" s="1"/>
      <c r="AB41" s="1"/>
      <c r="AD41" s="1"/>
    </row>
    <row r="42" spans="1:30" x14ac:dyDescent="0.25">
      <c r="A42">
        <f t="shared" si="8"/>
        <v>1989</v>
      </c>
      <c r="B42" s="7">
        <f>'raw data'!N65/1000</f>
        <v>1270.134</v>
      </c>
      <c r="C42" s="7">
        <f>'raw data'!P65/1000</f>
        <v>838.25800000000004</v>
      </c>
      <c r="D42" s="7"/>
      <c r="E42" s="5">
        <f>'raw data'!C65/1000</f>
        <v>9869.0030000000006</v>
      </c>
      <c r="F42" s="7">
        <f>'raw data'!G65/1000</f>
        <v>5641.58</v>
      </c>
      <c r="G42" s="7">
        <f t="shared" si="2"/>
        <v>57.164639629757943</v>
      </c>
      <c r="I42" s="1">
        <f t="shared" si="3"/>
        <v>2221.8875308693659</v>
      </c>
      <c r="J42" s="1"/>
      <c r="K42" s="8">
        <f t="shared" si="4"/>
        <v>0.14858567989818455</v>
      </c>
      <c r="M42" s="16">
        <f t="shared" si="5"/>
        <v>25221.19325566843</v>
      </c>
      <c r="N42" s="2">
        <f t="shared" si="9"/>
        <v>2.5555968779894411</v>
      </c>
      <c r="S42" s="18">
        <f t="shared" si="6"/>
        <v>25179.322998579068</v>
      </c>
      <c r="T42" s="2">
        <f t="shared" si="10"/>
        <v>2.5513542754601519</v>
      </c>
      <c r="Y42" s="20">
        <f t="shared" si="7"/>
        <v>0.99833987802777924</v>
      </c>
      <c r="AA42" s="1"/>
      <c r="AB42" s="1"/>
      <c r="AD42" s="1"/>
    </row>
    <row r="43" spans="1:30" x14ac:dyDescent="0.25">
      <c r="A43">
        <f t="shared" si="8"/>
        <v>1990</v>
      </c>
      <c r="B43" s="7">
        <f>'raw data'!N66/1000</f>
        <v>1283.818</v>
      </c>
      <c r="C43" s="7">
        <f>'raw data'!P66/1000</f>
        <v>888.53200000000004</v>
      </c>
      <c r="D43" s="7"/>
      <c r="E43" s="5">
        <f>'raw data'!C66/1000</f>
        <v>10055.129000000001</v>
      </c>
      <c r="F43" s="7">
        <f>'raw data'!G66/1000</f>
        <v>5963.1440000000002</v>
      </c>
      <c r="G43" s="7">
        <f t="shared" si="2"/>
        <v>59.304500220733111</v>
      </c>
      <c r="I43" s="1">
        <f t="shared" si="3"/>
        <v>2164.7901849296277</v>
      </c>
      <c r="J43" s="1"/>
      <c r="K43" s="8">
        <f t="shared" si="4"/>
        <v>0.14900394825280086</v>
      </c>
      <c r="M43" s="16">
        <f t="shared" si="5"/>
        <v>26027.053161864635</v>
      </c>
      <c r="N43" s="2">
        <f t="shared" si="9"/>
        <v>2.5884355299533834</v>
      </c>
      <c r="S43" s="18">
        <f t="shared" si="6"/>
        <v>25984.030739212176</v>
      </c>
      <c r="T43" s="2">
        <f t="shared" si="10"/>
        <v>2.5841568754823707</v>
      </c>
      <c r="Y43" s="20">
        <f t="shared" si="7"/>
        <v>0.99834701138139237</v>
      </c>
      <c r="AA43" s="1"/>
      <c r="AB43" s="1"/>
      <c r="AD43" s="1"/>
    </row>
    <row r="44" spans="1:30" x14ac:dyDescent="0.25">
      <c r="A44">
        <f t="shared" si="8"/>
        <v>1991</v>
      </c>
      <c r="B44" s="7">
        <f>'raw data'!N67/1000</f>
        <v>1238.4369999999999</v>
      </c>
      <c r="C44" s="7">
        <f>'raw data'!P67/1000</f>
        <v>932.39300000000003</v>
      </c>
      <c r="D44" s="7"/>
      <c r="E44" s="5">
        <f>'raw data'!C67/1000</f>
        <v>10044.237999999999</v>
      </c>
      <c r="F44" s="7">
        <f>'raw data'!G67/1000</f>
        <v>6158.1289999999999</v>
      </c>
      <c r="G44" s="7">
        <f t="shared" si="2"/>
        <v>61.310066527694786</v>
      </c>
      <c r="I44" s="1">
        <f t="shared" si="3"/>
        <v>2019.9570317552616</v>
      </c>
      <c r="J44" s="1"/>
      <c r="K44" s="8">
        <f t="shared" si="4"/>
        <v>0.15140848787026059</v>
      </c>
      <c r="M44" s="16">
        <f t="shared" si="5"/>
        <v>26730.571237563101</v>
      </c>
      <c r="N44" s="2">
        <f t="shared" si="9"/>
        <v>2.6612841349998977</v>
      </c>
      <c r="S44" s="18">
        <f t="shared" si="6"/>
        <v>26686.349386103739</v>
      </c>
      <c r="T44" s="2">
        <f t="shared" si="10"/>
        <v>2.6568814265555774</v>
      </c>
      <c r="Y44" s="20">
        <f t="shared" si="7"/>
        <v>0.99834564510176949</v>
      </c>
      <c r="AA44" s="1"/>
      <c r="AB44" s="1"/>
      <c r="AD44" s="1"/>
    </row>
    <row r="45" spans="1:30" x14ac:dyDescent="0.25">
      <c r="A45">
        <f t="shared" si="8"/>
        <v>1992</v>
      </c>
      <c r="B45" s="7">
        <f>'raw data'!N68/1000</f>
        <v>1309.124</v>
      </c>
      <c r="C45" s="7">
        <f>'raw data'!P68/1000</f>
        <v>960.24699999999996</v>
      </c>
      <c r="D45" s="7"/>
      <c r="E45" s="5">
        <f>'raw data'!C68/1000</f>
        <v>10398.046</v>
      </c>
      <c r="F45" s="7">
        <f>'raw data'!G68/1000</f>
        <v>6520.3270000000002</v>
      </c>
      <c r="G45" s="7">
        <f t="shared" si="2"/>
        <v>62.707233647552627</v>
      </c>
      <c r="I45" s="1">
        <f t="shared" si="3"/>
        <v>2087.6762118991883</v>
      </c>
      <c r="J45" s="1"/>
      <c r="K45" s="8">
        <f t="shared" si="4"/>
        <v>0.14726976116381893</v>
      </c>
      <c r="M45" s="16">
        <f t="shared" si="5"/>
        <v>27249.757591579859</v>
      </c>
      <c r="N45" s="2">
        <f t="shared" si="9"/>
        <v>2.6206613811460211</v>
      </c>
      <c r="S45" s="18">
        <f t="shared" si="6"/>
        <v>27204.305945991498</v>
      </c>
      <c r="T45" s="2">
        <f t="shared" si="10"/>
        <v>2.6162902093327438</v>
      </c>
      <c r="Y45" s="20">
        <f t="shared" si="7"/>
        <v>0.99833203486542554</v>
      </c>
      <c r="AA45" s="1"/>
      <c r="AB45" s="1"/>
      <c r="AD45" s="1"/>
    </row>
    <row r="46" spans="1:30" x14ac:dyDescent="0.25">
      <c r="A46">
        <f t="shared" si="8"/>
        <v>1993</v>
      </c>
      <c r="B46" s="7">
        <f>'raw data'!N69/1000</f>
        <v>1398.7090000000001</v>
      </c>
      <c r="C46" s="7">
        <f>'raw data'!P69/1000</f>
        <v>1003.498</v>
      </c>
      <c r="D46" s="7"/>
      <c r="E46" s="5">
        <f>'raw data'!C69/1000</f>
        <v>10684.179</v>
      </c>
      <c r="F46" s="7">
        <f>'raw data'!G69/1000</f>
        <v>6858.5590000000002</v>
      </c>
      <c r="G46" s="7">
        <f t="shared" si="2"/>
        <v>64.193598778156002</v>
      </c>
      <c r="I46" s="1">
        <f t="shared" si="3"/>
        <v>2178.89170668518</v>
      </c>
      <c r="J46" s="1"/>
      <c r="K46" s="8">
        <f t="shared" si="4"/>
        <v>0.14631324160075024</v>
      </c>
      <c r="M46" s="16">
        <f t="shared" si="5"/>
        <v>27807.513742831157</v>
      </c>
      <c r="N46" s="2">
        <f t="shared" si="9"/>
        <v>2.602681379901175</v>
      </c>
      <c r="S46" s="18">
        <f t="shared" si="6"/>
        <v>27760.829291062662</v>
      </c>
      <c r="T46" s="2">
        <f t="shared" si="10"/>
        <v>2.5983118863005443</v>
      </c>
      <c r="Y46" s="20">
        <f t="shared" si="7"/>
        <v>0.99832115692901413</v>
      </c>
      <c r="AA46" s="1"/>
      <c r="AB46" s="1"/>
      <c r="AD46" s="1"/>
    </row>
    <row r="47" spans="1:30" x14ac:dyDescent="0.25">
      <c r="A47">
        <f t="shared" si="8"/>
        <v>1994</v>
      </c>
      <c r="B47" s="7">
        <f>'raw data'!N70/1000</f>
        <v>1550.6579999999999</v>
      </c>
      <c r="C47" s="7">
        <f>'raw data'!P70/1000</f>
        <v>1055.6099999999999</v>
      </c>
      <c r="D47" s="7"/>
      <c r="E47" s="5">
        <f>'raw data'!C70/1000</f>
        <v>11114.647000000001</v>
      </c>
      <c r="F47" s="7">
        <f>'raw data'!G70/1000</f>
        <v>7287.2359999999999</v>
      </c>
      <c r="G47" s="7">
        <f t="shared" si="2"/>
        <v>65.564259485703857</v>
      </c>
      <c r="I47" s="1">
        <f t="shared" si="3"/>
        <v>2365.0964903189633</v>
      </c>
      <c r="J47" s="1"/>
      <c r="K47" s="8">
        <f t="shared" si="4"/>
        <v>0.14485739174633563</v>
      </c>
      <c r="M47" s="16">
        <f t="shared" si="5"/>
        <v>28425.170529575433</v>
      </c>
      <c r="N47" s="2">
        <f t="shared" si="9"/>
        <v>2.557451489874166</v>
      </c>
      <c r="S47" s="18">
        <f t="shared" si="6"/>
        <v>28377.245063279195</v>
      </c>
      <c r="T47" s="2">
        <f t="shared" si="10"/>
        <v>2.5531395700897379</v>
      </c>
      <c r="Y47" s="20">
        <f t="shared" si="7"/>
        <v>0.99831397787934562</v>
      </c>
    </row>
    <row r="48" spans="1:30" x14ac:dyDescent="0.25">
      <c r="A48">
        <f t="shared" si="8"/>
        <v>1995</v>
      </c>
      <c r="B48" s="7">
        <f>'raw data'!N71/1000</f>
        <v>1625.1769999999999</v>
      </c>
      <c r="C48" s="7">
        <f>'raw data'!P71/1000</f>
        <v>1122.3810000000001</v>
      </c>
      <c r="D48" s="7"/>
      <c r="E48" s="5">
        <f>'raw data'!C71/1000</f>
        <v>11413.012000000001</v>
      </c>
      <c r="F48" s="7">
        <f>'raw data'!G71/1000</f>
        <v>7639.7489999999998</v>
      </c>
      <c r="G48" s="7">
        <f t="shared" si="2"/>
        <v>66.938937766822633</v>
      </c>
      <c r="I48" s="1">
        <f t="shared" si="3"/>
        <v>2427.8499991457834</v>
      </c>
      <c r="J48" s="1"/>
      <c r="K48" s="8">
        <f t="shared" si="4"/>
        <v>0.14691333445640689</v>
      </c>
      <c r="M48" s="16">
        <f t="shared" si="5"/>
        <v>29194.354158123751</v>
      </c>
      <c r="N48" s="2">
        <f t="shared" si="9"/>
        <v>2.5579885623640588</v>
      </c>
      <c r="S48" s="18">
        <f t="shared" si="6"/>
        <v>29145.171597577882</v>
      </c>
      <c r="T48" s="2">
        <f t="shared" si="10"/>
        <v>2.5536792213639905</v>
      </c>
      <c r="Y48" s="20">
        <f t="shared" si="7"/>
        <v>0.99831534000445821</v>
      </c>
    </row>
    <row r="49" spans="1:25" x14ac:dyDescent="0.25">
      <c r="A49">
        <f t="shared" si="8"/>
        <v>1996</v>
      </c>
      <c r="B49" s="7">
        <f>'raw data'!N72/1000</f>
        <v>1752.0139999999999</v>
      </c>
      <c r="C49" s="7">
        <f>'raw data'!P72/1000</f>
        <v>1175.306</v>
      </c>
      <c r="D49" s="7"/>
      <c r="E49" s="5">
        <f>'raw data'!C72/1000</f>
        <v>11843.599</v>
      </c>
      <c r="F49" s="7">
        <f>'raw data'!G72/1000</f>
        <v>8073.1220000000003</v>
      </c>
      <c r="G49" s="7">
        <f t="shared" si="2"/>
        <v>68.164432112232092</v>
      </c>
      <c r="I49" s="1">
        <f t="shared" si="3"/>
        <v>2570.2759426137745</v>
      </c>
      <c r="J49" s="1"/>
      <c r="K49" s="8">
        <f t="shared" si="4"/>
        <v>0.14558258874323959</v>
      </c>
      <c r="M49" s="16">
        <f t="shared" si="5"/>
        <v>29983.105976888877</v>
      </c>
      <c r="N49" s="2">
        <f t="shared" si="9"/>
        <v>2.5315873981286328</v>
      </c>
      <c r="S49" s="18">
        <f t="shared" si="6"/>
        <v>29932.630066999613</v>
      </c>
      <c r="T49" s="2">
        <f t="shared" si="10"/>
        <v>2.5273255255433429</v>
      </c>
      <c r="Y49" s="20">
        <f t="shared" si="7"/>
        <v>0.99831652164628404</v>
      </c>
    </row>
    <row r="50" spans="1:25" x14ac:dyDescent="0.25">
      <c r="A50">
        <f t="shared" si="8"/>
        <v>1997</v>
      </c>
      <c r="B50" s="7">
        <f>'raw data'!N73/1000</f>
        <v>1922.2049999999999</v>
      </c>
      <c r="C50" s="7">
        <f>'raw data'!P73/1000</f>
        <v>1239.325</v>
      </c>
      <c r="D50" s="7"/>
      <c r="E50" s="5">
        <f>'raw data'!C73/1000</f>
        <v>12370.299000000001</v>
      </c>
      <c r="F50" s="7">
        <f>'raw data'!G73/1000</f>
        <v>8577.5519999999997</v>
      </c>
      <c r="G50" s="7">
        <f t="shared" si="2"/>
        <v>69.339892269378439</v>
      </c>
      <c r="I50" s="1">
        <f t="shared" si="3"/>
        <v>2772.1488123062391</v>
      </c>
      <c r="J50" s="1"/>
      <c r="K50" s="8">
        <f t="shared" si="4"/>
        <v>0.14448469679927328</v>
      </c>
      <c r="M50" s="16">
        <f t="shared" si="5"/>
        <v>30869.999777096065</v>
      </c>
      <c r="N50" s="2">
        <f t="shared" si="9"/>
        <v>2.4954934215491527</v>
      </c>
      <c r="S50" s="18">
        <f t="shared" si="6"/>
        <v>30818.193581008225</v>
      </c>
      <c r="T50" s="2">
        <f t="shared" si="10"/>
        <v>2.4913054713558842</v>
      </c>
      <c r="Y50" s="20">
        <f t="shared" si="7"/>
        <v>0.99832179473722327</v>
      </c>
    </row>
    <row r="51" spans="1:25" x14ac:dyDescent="0.25">
      <c r="A51">
        <f t="shared" si="8"/>
        <v>1998</v>
      </c>
      <c r="B51" s="7">
        <f>'raw data'!N74/1000</f>
        <v>2080.672</v>
      </c>
      <c r="C51" s="7">
        <f>'raw data'!P74/1000</f>
        <v>1309.7370000000001</v>
      </c>
      <c r="D51" s="7"/>
      <c r="E51" s="5">
        <f>'raw data'!C74/1000</f>
        <v>12924.876</v>
      </c>
      <c r="F51" s="7">
        <f>'raw data'!G74/1000</f>
        <v>9062.8169999999991</v>
      </c>
      <c r="G51" s="7">
        <f t="shared" si="2"/>
        <v>70.119179479942389</v>
      </c>
      <c r="I51" s="1">
        <f t="shared" si="3"/>
        <v>2967.3364911453032</v>
      </c>
      <c r="J51" s="1"/>
      <c r="K51" s="8">
        <f t="shared" si="4"/>
        <v>0.14451764832060499</v>
      </c>
      <c r="M51" s="16">
        <f t="shared" si="5"/>
        <v>31908.972366734961</v>
      </c>
      <c r="N51" s="2">
        <f t="shared" si="9"/>
        <v>2.4688029785922092</v>
      </c>
      <c r="S51" s="18">
        <f t="shared" si="6"/>
        <v>31855.787373028244</v>
      </c>
      <c r="T51" s="2">
        <f t="shared" si="10"/>
        <v>2.4646880459842126</v>
      </c>
      <c r="Y51" s="20">
        <f t="shared" si="7"/>
        <v>0.99833322762339527</v>
      </c>
    </row>
    <row r="52" spans="1:25" x14ac:dyDescent="0.25">
      <c r="A52">
        <f t="shared" si="8"/>
        <v>1999</v>
      </c>
      <c r="B52" s="7">
        <f>'raw data'!N75/1000</f>
        <v>2255.5369999999998</v>
      </c>
      <c r="C52" s="7">
        <f>'raw data'!P75/1000</f>
        <v>1398.934</v>
      </c>
      <c r="D52" s="7"/>
      <c r="E52" s="5">
        <f>'raw data'!C75/1000</f>
        <v>13543.773999999999</v>
      </c>
      <c r="F52" s="7">
        <f>'raw data'!G75/1000</f>
        <v>9631.1720000000005</v>
      </c>
      <c r="G52" s="7">
        <f t="shared" si="2"/>
        <v>71.111434671015644</v>
      </c>
      <c r="I52" s="1">
        <f t="shared" si="3"/>
        <v>3171.8344742091608</v>
      </c>
      <c r="J52" s="1"/>
      <c r="K52" s="8">
        <f t="shared" si="4"/>
        <v>0.14525065069962409</v>
      </c>
      <c r="M52" s="16">
        <f>(1-$P$8)*M51+I51</f>
        <v>33084.800189428417</v>
      </c>
      <c r="N52" s="2">
        <f>M52/E52</f>
        <v>2.4428050991864172</v>
      </c>
      <c r="S52" s="18">
        <f>(1-$V$8)*S51+I51</f>
        <v>33030.169459892437</v>
      </c>
      <c r="T52" s="2">
        <f>S52/E52</f>
        <v>2.4387714576374679</v>
      </c>
      <c r="Y52" s="20">
        <f t="shared" si="7"/>
        <v>0.99834876652652604</v>
      </c>
    </row>
    <row r="53" spans="1:25" x14ac:dyDescent="0.25">
      <c r="A53">
        <f t="shared" si="8"/>
        <v>2000</v>
      </c>
      <c r="B53" s="7">
        <f>'raw data'!N76/1000</f>
        <v>2427.2579999999998</v>
      </c>
      <c r="C53" s="7">
        <f>'raw data'!P76/1000</f>
        <v>1511.2249999999999</v>
      </c>
      <c r="D53" s="7"/>
      <c r="E53" s="5">
        <f>'raw data'!C76/1000</f>
        <v>14096.032999999999</v>
      </c>
      <c r="F53" s="7">
        <f>'raw data'!G76/1000</f>
        <v>10250.951999999999</v>
      </c>
      <c r="G53" s="7">
        <f t="shared" si="2"/>
        <v>72.722247457848596</v>
      </c>
      <c r="I53" s="1">
        <f t="shared" si="3"/>
        <v>3337.7103772912014</v>
      </c>
      <c r="J53" s="1"/>
      <c r="K53" s="8">
        <f t="shared" si="4"/>
        <v>0.14742289301520484</v>
      </c>
      <c r="M53" s="16">
        <f t="shared" ref="M53:M69" si="11">(1-$P$8)*M52+I52</f>
        <v>34399.109900629257</v>
      </c>
      <c r="N53" s="2">
        <f t="shared" ref="N53:N69" si="12">M53/E53</f>
        <v>2.4403397679779308</v>
      </c>
      <c r="S53" s="18">
        <f t="shared" ref="S53:S69" si="13">(1-$V$8)*S52+I52</f>
        <v>34342.95122528651</v>
      </c>
      <c r="T53" s="2">
        <f t="shared" ref="T53:T69" si="14">S53/E53</f>
        <v>2.4363557623117447</v>
      </c>
      <c r="Y53" s="20">
        <f t="shared" si="7"/>
        <v>0.99836743812543471</v>
      </c>
    </row>
    <row r="54" spans="1:25" x14ac:dyDescent="0.25">
      <c r="A54">
        <f t="shared" si="8"/>
        <v>2001</v>
      </c>
      <c r="B54" s="7">
        <f>'raw data'!N77/1000</f>
        <v>2346.7249999999999</v>
      </c>
      <c r="C54" s="7">
        <f>'raw data'!P77/1000</f>
        <v>1599.511</v>
      </c>
      <c r="D54" s="7"/>
      <c r="E54" s="5">
        <f>'raw data'!C77/1000</f>
        <v>14230.726000000001</v>
      </c>
      <c r="F54" s="7">
        <f>'raw data'!G77/1000</f>
        <v>10581.929</v>
      </c>
      <c r="G54" s="7">
        <f t="shared" si="2"/>
        <v>74.359726973873279</v>
      </c>
      <c r="I54" s="1">
        <f t="shared" si="3"/>
        <v>3155.9085751142356</v>
      </c>
      <c r="J54" s="1"/>
      <c r="K54" s="8">
        <f t="shared" si="4"/>
        <v>0.15115495482912425</v>
      </c>
      <c r="M54" s="16">
        <f t="shared" si="11"/>
        <v>35805.504444062695</v>
      </c>
      <c r="N54" s="2">
        <f t="shared" si="12"/>
        <v>2.5160701178606555</v>
      </c>
      <c r="S54" s="18">
        <f t="shared" si="13"/>
        <v>35747.720974416574</v>
      </c>
      <c r="T54" s="2">
        <f t="shared" si="14"/>
        <v>2.5120096454964118</v>
      </c>
      <c r="Y54" s="20">
        <f t="shared" si="7"/>
        <v>0.9983861847349087</v>
      </c>
    </row>
    <row r="55" spans="1:25" x14ac:dyDescent="0.25">
      <c r="A55">
        <f t="shared" si="8"/>
        <v>2002</v>
      </c>
      <c r="B55" s="7">
        <f>'raw data'!N78/1000</f>
        <v>2374.0929999999998</v>
      </c>
      <c r="C55" s="7">
        <f>'raw data'!P78/1000</f>
        <v>1657.9839999999999</v>
      </c>
      <c r="D55" s="7"/>
      <c r="E55" s="5">
        <f>'raw data'!C78/1000</f>
        <v>14472.712</v>
      </c>
      <c r="F55" s="7">
        <f>'raw data'!G78/1000</f>
        <v>10929.108</v>
      </c>
      <c r="G55" s="7">
        <f t="shared" si="2"/>
        <v>75.515273156820925</v>
      </c>
      <c r="I55" s="1">
        <f t="shared" si="3"/>
        <v>3143.8580577862344</v>
      </c>
      <c r="J55" s="1"/>
      <c r="K55" s="8">
        <f t="shared" si="4"/>
        <v>0.15170350590368398</v>
      </c>
      <c r="M55" s="16">
        <f t="shared" si="11"/>
        <v>36951.136070969675</v>
      </c>
      <c r="N55" s="2">
        <f t="shared" si="12"/>
        <v>2.5531590811017089</v>
      </c>
      <c r="S55" s="18">
        <f t="shared" si="13"/>
        <v>36891.623598663631</v>
      </c>
      <c r="T55" s="2">
        <f t="shared" si="14"/>
        <v>2.5490470340778999</v>
      </c>
      <c r="Y55" s="20">
        <f t="shared" si="7"/>
        <v>0.99838942780563655</v>
      </c>
    </row>
    <row r="56" spans="1:25" x14ac:dyDescent="0.25">
      <c r="A56">
        <f t="shared" si="8"/>
        <v>2003</v>
      </c>
      <c r="B56" s="7">
        <f>'raw data'!N79/1000</f>
        <v>2491.277</v>
      </c>
      <c r="C56" s="7">
        <f>'raw data'!P79/1000</f>
        <v>1719.098</v>
      </c>
      <c r="D56" s="7"/>
      <c r="E56" s="5">
        <f>'raw data'!C79/1000</f>
        <v>14877.312</v>
      </c>
      <c r="F56" s="7">
        <f>'raw data'!G79/1000</f>
        <v>11456.45</v>
      </c>
      <c r="G56" s="7">
        <f t="shared" si="2"/>
        <v>77.006182299598208</v>
      </c>
      <c r="I56" s="1">
        <f t="shared" si="3"/>
        <v>3235.1649252101652</v>
      </c>
      <c r="J56" s="1"/>
      <c r="K56" s="8">
        <f t="shared" si="4"/>
        <v>0.15005503450021601</v>
      </c>
      <c r="M56" s="16">
        <f t="shared" si="11"/>
        <v>38020.396431924484</v>
      </c>
      <c r="N56" s="2">
        <f t="shared" si="12"/>
        <v>2.5555958248320989</v>
      </c>
      <c r="S56" s="18">
        <f t="shared" si="13"/>
        <v>37959.092891113345</v>
      </c>
      <c r="T56" s="2">
        <f t="shared" si="14"/>
        <v>2.5514752188509151</v>
      </c>
      <c r="Y56" s="20">
        <f t="shared" si="7"/>
        <v>0.99838761437112045</v>
      </c>
    </row>
    <row r="57" spans="1:25" x14ac:dyDescent="0.25">
      <c r="A57">
        <f t="shared" si="8"/>
        <v>2004</v>
      </c>
      <c r="B57" s="7">
        <f>'raw data'!N80/1000</f>
        <v>2767.4569999999999</v>
      </c>
      <c r="C57" s="7">
        <f>'raw data'!P80/1000</f>
        <v>1821.8409999999999</v>
      </c>
      <c r="D57" s="7"/>
      <c r="E57" s="5">
        <f>'raw data'!C80/1000</f>
        <v>15449.757</v>
      </c>
      <c r="F57" s="7">
        <f>'raw data'!G80/1000</f>
        <v>12217.196</v>
      </c>
      <c r="G57" s="7">
        <f t="shared" si="2"/>
        <v>79.076945999862659</v>
      </c>
      <c r="I57" s="1">
        <f t="shared" si="3"/>
        <v>3499.7014174078076</v>
      </c>
      <c r="J57" s="1"/>
      <c r="K57" s="8">
        <f t="shared" si="4"/>
        <v>0.14912104217694469</v>
      </c>
      <c r="M57" s="16">
        <f t="shared" si="11"/>
        <v>39120.930727137391</v>
      </c>
      <c r="N57" s="2">
        <f t="shared" si="12"/>
        <v>2.5321389020641161</v>
      </c>
      <c r="S57" s="18">
        <f t="shared" si="13"/>
        <v>39057.788170017993</v>
      </c>
      <c r="T57" s="2">
        <f t="shared" si="14"/>
        <v>2.5280519408828237</v>
      </c>
      <c r="Y57" s="20">
        <f t="shared" si="7"/>
        <v>0.99838596485447118</v>
      </c>
    </row>
    <row r="58" spans="1:25" x14ac:dyDescent="0.25">
      <c r="A58">
        <f t="shared" si="8"/>
        <v>2005</v>
      </c>
      <c r="B58" s="7">
        <f>'raw data'!N81/1000</f>
        <v>3048.0059999999999</v>
      </c>
      <c r="C58" s="7">
        <f>'raw data'!P81/1000</f>
        <v>1971.0530000000001</v>
      </c>
      <c r="D58" s="7"/>
      <c r="E58" s="5">
        <f>'raw data'!C81/1000</f>
        <v>15987.957</v>
      </c>
      <c r="F58" s="7">
        <f>'raw data'!G81/1000</f>
        <v>13039.197</v>
      </c>
      <c r="G58" s="7">
        <f t="shared" si="2"/>
        <v>81.556367708519602</v>
      </c>
      <c r="I58" s="1">
        <f t="shared" si="3"/>
        <v>3737.2998401467512</v>
      </c>
      <c r="J58" s="1"/>
      <c r="K58" s="8">
        <f t="shared" si="4"/>
        <v>0.15116367978795014</v>
      </c>
      <c r="M58" s="16">
        <f t="shared" si="11"/>
        <v>40424.212726518592</v>
      </c>
      <c r="N58" s="2">
        <f t="shared" si="12"/>
        <v>2.5284164028286158</v>
      </c>
      <c r="S58" s="18">
        <f t="shared" si="13"/>
        <v>40359.181553131079</v>
      </c>
      <c r="T58" s="2">
        <f t="shared" si="14"/>
        <v>2.524348892928038</v>
      </c>
      <c r="Y58" s="20">
        <f t="shared" si="7"/>
        <v>0.99839128163540336</v>
      </c>
    </row>
    <row r="59" spans="1:25" x14ac:dyDescent="0.25">
      <c r="A59">
        <f t="shared" si="8"/>
        <v>2006</v>
      </c>
      <c r="B59" s="7">
        <f>'raw data'!N82/1000</f>
        <v>3251.8470000000002</v>
      </c>
      <c r="C59" s="7">
        <f>'raw data'!P82/1000</f>
        <v>2124.17</v>
      </c>
      <c r="D59" s="7"/>
      <c r="E59" s="5">
        <f>'raw data'!C82/1000</f>
        <v>16433.148000000001</v>
      </c>
      <c r="F59" s="7">
        <f>'raw data'!G82/1000</f>
        <v>13815.583000000001</v>
      </c>
      <c r="G59" s="7">
        <f t="shared" si="2"/>
        <v>84.071432935430266</v>
      </c>
      <c r="I59" s="1">
        <f t="shared" si="3"/>
        <v>3867.9571484139324</v>
      </c>
      <c r="J59" s="1"/>
      <c r="K59" s="8">
        <f t="shared" si="4"/>
        <v>0.1537517454022751</v>
      </c>
      <c r="M59" s="16">
        <f t="shared" si="11"/>
        <v>41891.921221555218</v>
      </c>
      <c r="N59" s="2">
        <f t="shared" si="12"/>
        <v>2.5492328810983271</v>
      </c>
      <c r="S59" s="18">
        <f t="shared" si="13"/>
        <v>41824.926417363618</v>
      </c>
      <c r="T59" s="2">
        <f t="shared" si="14"/>
        <v>2.5451560721879711</v>
      </c>
      <c r="Y59" s="20">
        <f t="shared" si="7"/>
        <v>0.99840077030992969</v>
      </c>
    </row>
    <row r="60" spans="1:25" x14ac:dyDescent="0.25">
      <c r="A60">
        <f t="shared" si="8"/>
        <v>2007</v>
      </c>
      <c r="B60" s="7">
        <f>'raw data'!N83/1000</f>
        <v>3265.0349999999999</v>
      </c>
      <c r="C60" s="7">
        <f>'raw data'!P83/1000</f>
        <v>2252.7510000000002</v>
      </c>
      <c r="D60" s="7"/>
      <c r="E60" s="5">
        <f>'raw data'!C83/1000</f>
        <v>16762.445</v>
      </c>
      <c r="F60" s="7">
        <f>'raw data'!G83/1000</f>
        <v>14474.227999999999</v>
      </c>
      <c r="G60" s="7">
        <f t="shared" si="2"/>
        <v>86.349145366323341</v>
      </c>
      <c r="I60" s="1">
        <f t="shared" si="3"/>
        <v>3781.2012917424681</v>
      </c>
      <c r="J60" s="1"/>
      <c r="K60" s="8">
        <f t="shared" si="4"/>
        <v>0.15563876705548652</v>
      </c>
      <c r="M60" s="16">
        <f t="shared" si="11"/>
        <v>43407.883478251562</v>
      </c>
      <c r="N60" s="2">
        <f t="shared" si="12"/>
        <v>2.5895914037750201</v>
      </c>
      <c r="S60" s="18">
        <f t="shared" si="13"/>
        <v>43338.831375805996</v>
      </c>
      <c r="T60" s="2">
        <f t="shared" si="14"/>
        <v>2.5854719508881905</v>
      </c>
      <c r="Y60" s="20">
        <f t="shared" si="7"/>
        <v>0.99840922669081156</v>
      </c>
    </row>
    <row r="61" spans="1:25" x14ac:dyDescent="0.25">
      <c r="A61">
        <f t="shared" si="8"/>
        <v>2008</v>
      </c>
      <c r="B61" s="7">
        <f>'raw data'!N84/1000</f>
        <v>3107.2080000000001</v>
      </c>
      <c r="C61" s="7">
        <f>'raw data'!P84/1000</f>
        <v>2358.9679999999998</v>
      </c>
      <c r="D61" s="7"/>
      <c r="E61" s="5">
        <f>'raw data'!C84/1000</f>
        <v>16781.485000000001</v>
      </c>
      <c r="F61" s="7">
        <f>'raw data'!G84/1000</f>
        <v>14769.861999999999</v>
      </c>
      <c r="G61" s="7">
        <f t="shared" si="2"/>
        <v>88.01284272518194</v>
      </c>
      <c r="I61" s="1">
        <f t="shared" si="3"/>
        <v>3530.402954603097</v>
      </c>
      <c r="J61" s="1"/>
      <c r="K61" s="8">
        <f t="shared" si="4"/>
        <v>0.15971496551558842</v>
      </c>
      <c r="M61" s="16">
        <f t="shared" si="11"/>
        <v>44751.977155350003</v>
      </c>
      <c r="N61" s="2">
        <f t="shared" si="12"/>
        <v>2.6667471415878872</v>
      </c>
      <c r="S61" s="18">
        <f t="shared" si="13"/>
        <v>44680.772646073092</v>
      </c>
      <c r="T61" s="2">
        <f t="shared" si="14"/>
        <v>2.6625041017569715</v>
      </c>
      <c r="Y61" s="20">
        <f t="shared" si="7"/>
        <v>0.99840890807953053</v>
      </c>
    </row>
    <row r="62" spans="1:25" x14ac:dyDescent="0.25">
      <c r="A62">
        <f t="shared" si="8"/>
        <v>2009</v>
      </c>
      <c r="B62" s="7">
        <f>'raw data'!N85/1000</f>
        <v>2572.5720000000001</v>
      </c>
      <c r="C62" s="7">
        <f>'raw data'!P85/1000</f>
        <v>2371.277</v>
      </c>
      <c r="D62" s="7"/>
      <c r="E62" s="5">
        <f>'raw data'!C85/1000</f>
        <v>16349.11</v>
      </c>
      <c r="F62" s="7">
        <f>'raw data'!G85/1000</f>
        <v>14478.066999999999</v>
      </c>
      <c r="G62" s="7">
        <f t="shared" si="2"/>
        <v>88.555688964108739</v>
      </c>
      <c r="I62" s="1">
        <f t="shared" si="3"/>
        <v>2905.0330137939</v>
      </c>
      <c r="J62" s="1"/>
      <c r="K62" s="8">
        <f t="shared" si="4"/>
        <v>0.16378408802777333</v>
      </c>
      <c r="M62" s="16">
        <f t="shared" si="11"/>
        <v>45769.809222908501</v>
      </c>
      <c r="N62" s="2">
        <f t="shared" si="12"/>
        <v>2.7995291011503682</v>
      </c>
      <c r="S62" s="18">
        <f t="shared" si="13"/>
        <v>45696.386461598493</v>
      </c>
      <c r="T62" s="2">
        <f t="shared" si="14"/>
        <v>2.7950381679246448</v>
      </c>
      <c r="Y62" s="20">
        <f t="shared" si="7"/>
        <v>0.99839582548940886</v>
      </c>
    </row>
    <row r="63" spans="1:25" x14ac:dyDescent="0.25">
      <c r="A63">
        <f t="shared" si="8"/>
        <v>2010</v>
      </c>
      <c r="B63" s="7">
        <f>'raw data'!N86/1000</f>
        <v>2809.9760000000001</v>
      </c>
      <c r="C63" s="7">
        <f>'raw data'!P86/1000</f>
        <v>2390.3910000000001</v>
      </c>
      <c r="D63" s="7"/>
      <c r="E63" s="5">
        <f>'raw data'!C86/1000</f>
        <v>16789.75</v>
      </c>
      <c r="F63" s="7">
        <f>'raw data'!G86/1000</f>
        <v>15048.971</v>
      </c>
      <c r="G63" s="7">
        <f t="shared" si="2"/>
        <v>89.631894459417211</v>
      </c>
      <c r="I63" s="1">
        <f t="shared" si="3"/>
        <v>3135.0179720593519</v>
      </c>
      <c r="J63" s="1"/>
      <c r="K63" s="8">
        <f t="shared" si="4"/>
        <v>0.15884082705721209</v>
      </c>
      <c r="M63" s="16">
        <f t="shared" si="11"/>
        <v>46105.125824847353</v>
      </c>
      <c r="N63" s="2">
        <f t="shared" si="12"/>
        <v>2.7460281317379565</v>
      </c>
      <c r="S63" s="18">
        <f t="shared" si="13"/>
        <v>46029.468061771877</v>
      </c>
      <c r="T63" s="2">
        <f t="shared" si="14"/>
        <v>2.7415219441487739</v>
      </c>
      <c r="Y63" s="20">
        <f t="shared" si="7"/>
        <v>0.99835901623253565</v>
      </c>
    </row>
    <row r="64" spans="1:25" x14ac:dyDescent="0.25">
      <c r="A64">
        <f t="shared" si="8"/>
        <v>2011</v>
      </c>
      <c r="B64" s="7">
        <f>'raw data'!N87/1000</f>
        <v>2969.181</v>
      </c>
      <c r="C64" s="7">
        <f>'raw data'!P87/1000</f>
        <v>2474.3679999999999</v>
      </c>
      <c r="D64" s="7"/>
      <c r="E64" s="5">
        <f>'raw data'!C87/1000</f>
        <v>17052.41</v>
      </c>
      <c r="F64" s="7">
        <f>'raw data'!G87/1000</f>
        <v>15599.732</v>
      </c>
      <c r="G64" s="7">
        <f t="shared" si="2"/>
        <v>91.481098566126434</v>
      </c>
      <c r="I64" s="1">
        <f t="shared" si="3"/>
        <v>3245.6770267726392</v>
      </c>
      <c r="J64" s="1"/>
      <c r="K64" s="8">
        <f t="shared" si="4"/>
        <v>0.15861605827587294</v>
      </c>
      <c r="M64" s="16">
        <f t="shared" si="11"/>
        <v>46651.601250754851</v>
      </c>
      <c r="N64" s="2">
        <f t="shared" si="12"/>
        <v>2.7357775968766203</v>
      </c>
      <c r="S64" s="18">
        <f t="shared" si="13"/>
        <v>46573.787630377352</v>
      </c>
      <c r="T64" s="2">
        <f t="shared" si="14"/>
        <v>2.7312143931782868</v>
      </c>
      <c r="Y64" s="20">
        <f t="shared" si="7"/>
        <v>0.99833202680526989</v>
      </c>
    </row>
    <row r="65" spans="1:25" x14ac:dyDescent="0.25">
      <c r="A65">
        <f t="shared" si="8"/>
        <v>2012</v>
      </c>
      <c r="B65" s="7">
        <f>'raw data'!N88/1000</f>
        <v>3242.7849999999999</v>
      </c>
      <c r="C65" s="7">
        <f>'raw data'!P88/1000</f>
        <v>2575.5479999999998</v>
      </c>
      <c r="D65" s="7"/>
      <c r="E65" s="5">
        <f>'raw data'!C88/1000</f>
        <v>17442.758999999998</v>
      </c>
      <c r="F65" s="7">
        <f>'raw data'!G88/1000</f>
        <v>16253.97</v>
      </c>
      <c r="G65" s="7">
        <f t="shared" si="2"/>
        <v>93.184627500729675</v>
      </c>
      <c r="I65" s="1">
        <f t="shared" si="3"/>
        <v>3479.9570347315148</v>
      </c>
      <c r="J65" s="1"/>
      <c r="K65" s="8">
        <f t="shared" si="4"/>
        <v>0.15845654938455034</v>
      </c>
      <c r="M65" s="16">
        <f t="shared" si="11"/>
        <v>47278.054221129642</v>
      </c>
      <c r="N65" s="2">
        <f t="shared" si="12"/>
        <v>2.7104688095002429</v>
      </c>
      <c r="S65" s="18">
        <f t="shared" si="13"/>
        <v>47198.13005700006</v>
      </c>
      <c r="T65" s="2">
        <f t="shared" si="14"/>
        <v>2.7058867268073854</v>
      </c>
      <c r="Y65" s="20">
        <f t="shared" si="7"/>
        <v>0.99830948702423838</v>
      </c>
    </row>
    <row r="66" spans="1:25" x14ac:dyDescent="0.25">
      <c r="A66">
        <f t="shared" si="8"/>
        <v>2013</v>
      </c>
      <c r="B66" s="7">
        <f>'raw data'!N89/1000</f>
        <v>3440.1590000000001</v>
      </c>
      <c r="C66" s="7">
        <f>'raw data'!P89/1000</f>
        <v>2681.6030000000001</v>
      </c>
      <c r="D66" s="7"/>
      <c r="E66" s="5">
        <f>'raw data'!C89/1000</f>
        <v>17812.167000000001</v>
      </c>
      <c r="F66" s="7">
        <f>'raw data'!G89/1000</f>
        <v>16880.683000000001</v>
      </c>
      <c r="G66" s="7">
        <f t="shared" si="2"/>
        <v>94.770518376568106</v>
      </c>
      <c r="I66" s="1">
        <f t="shared" si="3"/>
        <v>3629.9885860396175</v>
      </c>
      <c r="J66" s="1"/>
      <c r="K66" s="8">
        <f t="shared" si="4"/>
        <v>0.15885630930928565</v>
      </c>
      <c r="M66" s="16">
        <f t="shared" si="11"/>
        <v>48103.615401578216</v>
      </c>
      <c r="N66" s="2">
        <f t="shared" si="12"/>
        <v>2.7006043341934878</v>
      </c>
      <c r="S66" s="18">
        <f t="shared" si="13"/>
        <v>48021.612330376891</v>
      </c>
      <c r="T66" s="2">
        <f t="shared" si="14"/>
        <v>2.6960005669370206</v>
      </c>
      <c r="Y66" s="20">
        <f t="shared" si="7"/>
        <v>0.99829528257872624</v>
      </c>
    </row>
    <row r="67" spans="1:25" x14ac:dyDescent="0.25">
      <c r="A67">
        <f t="shared" si="8"/>
        <v>2014</v>
      </c>
      <c r="B67" s="7">
        <f>'raw data'!N90/1000</f>
        <v>3680.3110000000001</v>
      </c>
      <c r="C67" s="7">
        <f>'raw data'!P90/1000</f>
        <v>2819.6849999999999</v>
      </c>
      <c r="D67" s="7"/>
      <c r="E67" s="5">
        <f>'raw data'!C90/1000</f>
        <v>18261.714</v>
      </c>
      <c r="F67" s="7">
        <f>'raw data'!G90/1000</f>
        <v>17608.137999999999</v>
      </c>
      <c r="G67" s="7">
        <f t="shared" si="2"/>
        <v>96.421058833798398</v>
      </c>
      <c r="I67" s="1">
        <f t="shared" si="3"/>
        <v>3816.9161846104344</v>
      </c>
      <c r="J67" s="1"/>
      <c r="K67" s="8">
        <f t="shared" si="4"/>
        <v>0.16013533060679103</v>
      </c>
      <c r="M67" s="16">
        <f t="shared" si="11"/>
        <v>49032.857533443654</v>
      </c>
      <c r="N67" s="2">
        <f t="shared" si="12"/>
        <v>2.6850085119854388</v>
      </c>
      <c r="S67" s="18">
        <f t="shared" si="13"/>
        <v>48948.77771132037</v>
      </c>
      <c r="T67" s="2">
        <f t="shared" si="14"/>
        <v>2.6804043536833602</v>
      </c>
      <c r="Y67" s="20">
        <f t="shared" si="7"/>
        <v>0.99828523511879896</v>
      </c>
    </row>
    <row r="68" spans="1:25" x14ac:dyDescent="0.25">
      <c r="A68">
        <f t="shared" si="8"/>
        <v>2015</v>
      </c>
      <c r="B68" s="7">
        <f>'raw data'!N91/1000</f>
        <v>3917.913</v>
      </c>
      <c r="C68" s="7">
        <f>'raw data'!P91/1000</f>
        <v>2922.9380000000001</v>
      </c>
      <c r="D68" s="7"/>
      <c r="E68" s="5">
        <f>'raw data'!C91/1000</f>
        <v>18799.621999999999</v>
      </c>
      <c r="F68" s="7">
        <f>'raw data'!G91/1000</f>
        <v>18295.019</v>
      </c>
      <c r="G68" s="7">
        <f t="shared" ref="G68:G74" si="15">F68/E68*100</f>
        <v>97.315887521568257</v>
      </c>
      <c r="I68" s="1">
        <f t="shared" ref="I68:I74" si="16">B68/G68*100</f>
        <v>4025.9746890061165</v>
      </c>
      <c r="J68" s="1"/>
      <c r="K68" s="8">
        <f t="shared" ref="K68:K74" si="17">C68/F68</f>
        <v>0.15976687425140143</v>
      </c>
      <c r="M68" s="16">
        <f t="shared" si="11"/>
        <v>50096.855563857906</v>
      </c>
      <c r="N68" s="2">
        <f t="shared" si="12"/>
        <v>2.664779938865681</v>
      </c>
      <c r="S68" s="18">
        <f t="shared" si="13"/>
        <v>50010.686601526388</v>
      </c>
      <c r="T68" s="2">
        <f t="shared" si="14"/>
        <v>2.6601963912639515</v>
      </c>
      <c r="Y68" s="20">
        <f t="shared" ref="Y68:Y74" si="18">S68/M68</f>
        <v>0.99827995267643732</v>
      </c>
    </row>
    <row r="69" spans="1:25" x14ac:dyDescent="0.25">
      <c r="A69">
        <f>A68+1</f>
        <v>2016</v>
      </c>
      <c r="B69" s="7">
        <f>'raw data'!N92/1000</f>
        <v>3927.962</v>
      </c>
      <c r="C69" s="7">
        <f>'raw data'!P92/1000</f>
        <v>3008.1089999999999</v>
      </c>
      <c r="D69" s="7"/>
      <c r="E69" s="5">
        <f>'raw data'!C92/1000</f>
        <v>19141.671999999999</v>
      </c>
      <c r="F69" s="7">
        <f>'raw data'!G92/1000</f>
        <v>18804.913</v>
      </c>
      <c r="G69" s="7">
        <f t="shared" si="15"/>
        <v>98.240702275119958</v>
      </c>
      <c r="I69" s="1">
        <f t="shared" si="16"/>
        <v>3998.3040725827345</v>
      </c>
      <c r="J69" s="1"/>
      <c r="K69" s="8">
        <f t="shared" si="17"/>
        <v>0.15996399451568852</v>
      </c>
      <c r="M69" s="16">
        <f t="shared" si="11"/>
        <v>51310.174615655385</v>
      </c>
      <c r="N69" s="2">
        <f t="shared" si="12"/>
        <v>2.6805482099816249</v>
      </c>
      <c r="S69" s="18">
        <f t="shared" si="13"/>
        <v>51221.88607391838</v>
      </c>
      <c r="T69" s="2">
        <f t="shared" si="14"/>
        <v>2.6759358364263259</v>
      </c>
      <c r="Y69" s="20">
        <f t="shared" si="18"/>
        <v>0.99827931706726125</v>
      </c>
    </row>
    <row r="70" spans="1:25" x14ac:dyDescent="0.25">
      <c r="A70">
        <f>A69+1</f>
        <v>2017</v>
      </c>
      <c r="B70" s="7">
        <f>'raw data'!N93/1000</f>
        <v>4149.0910000000003</v>
      </c>
      <c r="C70" s="7">
        <f>'raw data'!P93/1000</f>
        <v>3148.953</v>
      </c>
      <c r="D70" s="7"/>
      <c r="E70" s="5">
        <f>'raw data'!C93/1000</f>
        <v>19612.101999999999</v>
      </c>
      <c r="F70" s="7">
        <f>'raw data'!G93/1000</f>
        <v>19612.101999999999</v>
      </c>
      <c r="G70" s="7">
        <f t="shared" si="15"/>
        <v>100</v>
      </c>
      <c r="I70" s="1">
        <f t="shared" si="16"/>
        <v>4149.0910000000003</v>
      </c>
      <c r="J70" s="1"/>
      <c r="K70" s="8">
        <f t="shared" si="17"/>
        <v>0.16056172867140911</v>
      </c>
      <c r="M70" s="16">
        <f>(1-$P$8)*M69+I69</f>
        <v>52427.702035601265</v>
      </c>
      <c r="N70" s="2">
        <f t="shared" ref="N70:N75" si="19">M70/E70</f>
        <v>2.6732321724413461</v>
      </c>
      <c r="S70" s="18">
        <f>(1-$V$8)*S69+I69</f>
        <v>52337.244414964269</v>
      </c>
      <c r="T70" s="2">
        <f t="shared" ref="T70:T75" si="20">S70/E70</f>
        <v>2.6686198355976463</v>
      </c>
      <c r="Y70" s="20">
        <f t="shared" si="18"/>
        <v>0.99827462167661729</v>
      </c>
    </row>
    <row r="71" spans="1:25" x14ac:dyDescent="0.25">
      <c r="A71">
        <v>2018</v>
      </c>
      <c r="B71" s="7">
        <f>'raw data'!N94/1000</f>
        <v>4455.4189999999999</v>
      </c>
      <c r="C71" s="7">
        <f>'raw data'!P94/1000</f>
        <v>3312.6030000000001</v>
      </c>
      <c r="D71" s="7"/>
      <c r="E71" s="5">
        <f>'raw data'!C94/1000</f>
        <v>20193.896000000001</v>
      </c>
      <c r="F71" s="7">
        <f>'raw data'!G94/1000</f>
        <v>20656.516</v>
      </c>
      <c r="G71" s="7">
        <f t="shared" si="15"/>
        <v>102.29089027694309</v>
      </c>
      <c r="I71" s="1">
        <f t="shared" si="16"/>
        <v>4355.6361548299819</v>
      </c>
      <c r="J71" s="1"/>
      <c r="K71" s="8">
        <f t="shared" si="17"/>
        <v>0.16036600751065669</v>
      </c>
      <c r="M71" s="16">
        <f>(1-$P$8)*M70+I70</f>
        <v>53633.273526909514</v>
      </c>
      <c r="N71" s="2">
        <f t="shared" si="19"/>
        <v>2.655915110531891</v>
      </c>
      <c r="S71" s="18">
        <f>(1-$V$8)*S70+I70</f>
        <v>53540.613440400921</v>
      </c>
      <c r="T71" s="2">
        <f t="shared" si="20"/>
        <v>2.6513265909857573</v>
      </c>
      <c r="Y71" s="20">
        <f t="shared" si="18"/>
        <v>0.998272339530756</v>
      </c>
    </row>
    <row r="72" spans="1:25" x14ac:dyDescent="0.25">
      <c r="A72">
        <v>2019</v>
      </c>
      <c r="B72" s="7">
        <f>'raw data'!N95/1000</f>
        <v>4667.37</v>
      </c>
      <c r="C72" s="7">
        <f>'raw data'!P95/1000</f>
        <v>3479.8409999999999</v>
      </c>
      <c r="D72" s="7"/>
      <c r="E72" s="5">
        <f>'raw data'!C95/1000</f>
        <v>20692.087</v>
      </c>
      <c r="F72" s="7">
        <f>'raw data'!G95/1000</f>
        <v>21521.395</v>
      </c>
      <c r="G72" s="7">
        <f t="shared" si="15"/>
        <v>104.00785092388216</v>
      </c>
      <c r="I72" s="1">
        <f t="shared" si="16"/>
        <v>4487.5170081302813</v>
      </c>
      <c r="J72" s="1"/>
      <c r="K72" s="8">
        <f t="shared" si="17"/>
        <v>0.16169216725960375</v>
      </c>
      <c r="M72" s="16">
        <f>(1-$P$8)*M70+I70</f>
        <v>53633.273526909514</v>
      </c>
      <c r="N72" s="2">
        <f t="shared" si="19"/>
        <v>2.5919702312729265</v>
      </c>
      <c r="S72" s="18">
        <f>(1-$V$8)*S70+I70</f>
        <v>53540.613440400921</v>
      </c>
      <c r="T72" s="2">
        <f t="shared" si="20"/>
        <v>2.587492186766899</v>
      </c>
      <c r="Y72" s="20">
        <f t="shared" si="18"/>
        <v>0.998272339530756</v>
      </c>
    </row>
    <row r="73" spans="1:25" x14ac:dyDescent="0.25">
      <c r="A73">
        <v>2020</v>
      </c>
      <c r="B73" s="7">
        <f>'raw data'!N96/1000</f>
        <v>4564.8220000000001</v>
      </c>
      <c r="C73" s="7">
        <f>'raw data'!P96/1000</f>
        <v>3625.5479999999998</v>
      </c>
      <c r="D73" s="7"/>
      <c r="E73" s="5">
        <f>'raw data'!C96/1000</f>
        <v>20234.074000000001</v>
      </c>
      <c r="F73" s="7">
        <f>'raw data'!G96/1000</f>
        <v>21322.95</v>
      </c>
      <c r="G73" s="7">
        <f t="shared" si="15"/>
        <v>105.38139773532507</v>
      </c>
      <c r="I73" s="1">
        <f t="shared" si="16"/>
        <v>4331.7151775353796</v>
      </c>
      <c r="J73" s="1"/>
      <c r="K73" s="8">
        <f t="shared" si="17"/>
        <v>0.17003031944454214</v>
      </c>
      <c r="M73" s="16">
        <f>(1-$P$8)*M71+I71</f>
        <v>54977.704139405098</v>
      </c>
      <c r="N73" s="2">
        <f t="shared" si="19"/>
        <v>2.7170852562566044</v>
      </c>
      <c r="S73" s="18">
        <f>(1-$V$8)*S71+I71</f>
        <v>54882.797830508323</v>
      </c>
      <c r="T73" s="2">
        <f t="shared" si="20"/>
        <v>2.7123948360823591</v>
      </c>
      <c r="Y73" s="20">
        <f t="shared" si="18"/>
        <v>0.99827373095362215</v>
      </c>
    </row>
    <row r="74" spans="1:25" x14ac:dyDescent="0.25">
      <c r="A74">
        <v>2021</v>
      </c>
      <c r="B74" s="7">
        <f>'raw data'!N97/1000</f>
        <v>5043.0339999999997</v>
      </c>
      <c r="C74" s="7">
        <f>'raw data'!P97/1000</f>
        <v>3873.3409999999999</v>
      </c>
      <c r="D74" s="7"/>
      <c r="E74" s="5">
        <f>'raw data'!C97/1000</f>
        <v>21407.691999999999</v>
      </c>
      <c r="F74" s="7">
        <f>'raw data'!G97/1000</f>
        <v>23594.030999999999</v>
      </c>
      <c r="G74" s="7">
        <f t="shared" si="15"/>
        <v>110.21286647808648</v>
      </c>
      <c r="I74" s="1">
        <f t="shared" si="16"/>
        <v>4575.721656783785</v>
      </c>
      <c r="J74" s="1"/>
      <c r="K74" s="8">
        <f t="shared" si="17"/>
        <v>0.16416614015638109</v>
      </c>
      <c r="M74" s="16">
        <f>(1-$P$8)*M72+I72</f>
        <v>55109.584992705393</v>
      </c>
      <c r="N74" s="2">
        <f t="shared" si="19"/>
        <v>2.5742889514995544</v>
      </c>
      <c r="S74" s="18">
        <f>(1-$V$8)*S72+I72</f>
        <v>55014.678683808619</v>
      </c>
      <c r="T74" s="2">
        <f t="shared" si="20"/>
        <v>2.5698556707471605</v>
      </c>
      <c r="Y74" s="20">
        <f t="shared" si="18"/>
        <v>0.9982778620287317</v>
      </c>
    </row>
    <row r="75" spans="1:25" x14ac:dyDescent="0.25">
      <c r="A75">
        <v>2022</v>
      </c>
      <c r="B75" s="7">
        <f>'raw data'!N98/1000</f>
        <v>5633.4049999999997</v>
      </c>
      <c r="C75" s="7">
        <f>'raw data'!P98/1000</f>
        <v>4299.8869999999997</v>
      </c>
      <c r="D75" s="7"/>
      <c r="E75" s="5">
        <f>'raw data'!C98/1000</f>
        <v>21822.037</v>
      </c>
      <c r="F75" s="7">
        <f>'raw data'!G98/1000</f>
        <v>25744.108</v>
      </c>
      <c r="G75" s="7">
        <f>F75/E75*100</f>
        <v>117.97298299879154</v>
      </c>
      <c r="I75" s="1">
        <f>B75/G75*100</f>
        <v>4775.1653444735784</v>
      </c>
      <c r="J75" s="1"/>
      <c r="K75" s="8">
        <f>C75/F75</f>
        <v>0.16702412062597002</v>
      </c>
      <c r="M75" s="16">
        <f>(1-$P$8)*M73+I73</f>
        <v>56222.731585185</v>
      </c>
      <c r="N75" s="2">
        <f t="shared" si="19"/>
        <v>2.5764199549833502</v>
      </c>
      <c r="S75" s="18">
        <f>(1-$V$8)*S73+I73</f>
        <v>56125.518442089407</v>
      </c>
      <c r="T75" s="2">
        <f t="shared" si="20"/>
        <v>2.5719651397387606</v>
      </c>
      <c r="Y75" s="20">
        <f>S75/M75</f>
        <v>0.99827092813965645</v>
      </c>
    </row>
    <row r="76" spans="1:25" x14ac:dyDescent="0.25">
      <c r="B76" s="7"/>
      <c r="C76" s="7"/>
      <c r="E76" s="5"/>
      <c r="F76" s="7"/>
      <c r="G76" s="7"/>
      <c r="I76" s="1"/>
      <c r="K76" s="8"/>
      <c r="M76" s="16"/>
      <c r="N76" s="2"/>
    </row>
    <row r="77" spans="1:25" x14ac:dyDescent="0.25">
      <c r="B77" s="7"/>
      <c r="C77" s="7"/>
      <c r="E77" s="5"/>
      <c r="F77" s="7"/>
      <c r="G77" s="7"/>
      <c r="I77" s="1"/>
      <c r="K77" s="8"/>
      <c r="M77" s="16"/>
      <c r="N77" s="2"/>
    </row>
    <row r="78" spans="1:25" x14ac:dyDescent="0.25">
      <c r="B78" s="7"/>
      <c r="C78" s="7"/>
      <c r="E78" s="5"/>
      <c r="F78" s="7"/>
      <c r="G78" s="7"/>
      <c r="I78" s="1"/>
      <c r="K78" s="8"/>
      <c r="M78" s="16"/>
      <c r="N78" s="2"/>
    </row>
    <row r="79" spans="1:25" x14ac:dyDescent="0.25">
      <c r="B79" s="7"/>
      <c r="C79" s="7"/>
      <c r="E79" s="5"/>
      <c r="F79" s="7"/>
      <c r="G79" s="7"/>
      <c r="I79" s="1"/>
      <c r="K79" s="8"/>
      <c r="M79" s="16"/>
      <c r="N79" s="2"/>
    </row>
    <row r="80" spans="1:25" x14ac:dyDescent="0.25">
      <c r="B80" s="7"/>
      <c r="C80" s="7"/>
      <c r="E80" s="5"/>
      <c r="F80" s="7"/>
      <c r="G80" s="7"/>
      <c r="I80" s="1"/>
      <c r="K80" s="8"/>
      <c r="M80" s="16"/>
      <c r="N80" s="2"/>
    </row>
    <row r="81" spans="2:14" x14ac:dyDescent="0.25">
      <c r="B81" s="7"/>
      <c r="C81" s="7"/>
      <c r="E81" s="5"/>
      <c r="F81" s="7"/>
      <c r="G81" s="7"/>
      <c r="I81" s="1"/>
      <c r="K81" s="8"/>
      <c r="M81" s="16"/>
      <c r="N81" s="2"/>
    </row>
    <row r="82" spans="2:14" x14ac:dyDescent="0.25">
      <c r="B82" s="7"/>
      <c r="C82" s="7"/>
      <c r="E82" s="5"/>
      <c r="F82" s="7"/>
      <c r="G82" s="7"/>
      <c r="I82" s="1"/>
      <c r="K82" s="8"/>
      <c r="M82" s="16"/>
      <c r="N82" s="2"/>
    </row>
    <row r="83" spans="2:14" x14ac:dyDescent="0.25">
      <c r="B83" s="7"/>
      <c r="C83" s="7"/>
      <c r="E83" s="5"/>
      <c r="F83" s="7"/>
      <c r="G83" s="7"/>
      <c r="I83" s="1"/>
      <c r="K83" s="8"/>
      <c r="M83" s="16"/>
      <c r="N83" s="2"/>
    </row>
    <row r="84" spans="2:14" x14ac:dyDescent="0.25">
      <c r="B84" s="7"/>
      <c r="C84" s="7"/>
      <c r="E84" s="5"/>
      <c r="F84" s="7"/>
      <c r="G84" s="7"/>
      <c r="I84" s="1"/>
      <c r="K84" s="8"/>
      <c r="M84" s="16"/>
      <c r="N84" s="2"/>
    </row>
    <row r="85" spans="2:14" x14ac:dyDescent="0.25">
      <c r="B85" s="7"/>
      <c r="C85" s="7"/>
      <c r="E85" s="5"/>
      <c r="F85" s="7"/>
      <c r="G85" s="7"/>
      <c r="I85" s="1"/>
      <c r="K85" s="8"/>
      <c r="M85" s="16"/>
      <c r="N85" s="2"/>
    </row>
    <row r="86" spans="2:14" x14ac:dyDescent="0.25">
      <c r="B86" s="7"/>
      <c r="C86" s="7"/>
      <c r="E86" s="5"/>
      <c r="F86" s="7"/>
      <c r="G86" s="7"/>
      <c r="I86" s="1"/>
      <c r="K86" s="8"/>
      <c r="M86" s="16"/>
      <c r="N86" s="2"/>
    </row>
    <row r="87" spans="2:14" x14ac:dyDescent="0.25">
      <c r="B87" s="7"/>
      <c r="C87" s="7"/>
      <c r="E87" s="5"/>
      <c r="F87" s="7"/>
      <c r="G87" s="7"/>
      <c r="I87" s="1"/>
      <c r="K87" s="8"/>
      <c r="M87" s="16"/>
      <c r="N87" s="2"/>
    </row>
    <row r="88" spans="2:14" x14ac:dyDescent="0.25">
      <c r="B88" s="7"/>
      <c r="C88" s="7"/>
      <c r="E88" s="5"/>
      <c r="F88" s="7"/>
      <c r="G88" s="7"/>
      <c r="I88" s="1"/>
      <c r="K88" s="8"/>
      <c r="M88" s="16"/>
      <c r="N88" s="2"/>
    </row>
    <row r="89" spans="2:14" x14ac:dyDescent="0.25">
      <c r="B89" s="7"/>
      <c r="C89" s="7"/>
      <c r="E89" s="5"/>
      <c r="F89" s="7"/>
      <c r="G89" s="7"/>
      <c r="I89" s="1"/>
      <c r="K89" s="8"/>
      <c r="M89" s="16"/>
      <c r="N89" s="2"/>
    </row>
    <row r="90" spans="2:14" x14ac:dyDescent="0.25">
      <c r="B90" s="7"/>
      <c r="C90" s="7"/>
      <c r="E90" s="5"/>
      <c r="F90" s="7"/>
      <c r="G90" s="7"/>
      <c r="I90" s="1"/>
      <c r="K90" s="8"/>
      <c r="M90" s="16"/>
      <c r="N90" s="2"/>
    </row>
    <row r="91" spans="2:14" x14ac:dyDescent="0.25">
      <c r="B91" s="7"/>
      <c r="C91" s="7"/>
      <c r="E91" s="5"/>
      <c r="F91" s="7"/>
      <c r="G91" s="7"/>
      <c r="I91" s="1"/>
      <c r="K91" s="8"/>
      <c r="M91" s="16"/>
      <c r="N91" s="2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72" zoomScaleNormal="100" workbookViewId="0">
      <selection activeCell="A96" sqref="A96"/>
    </sheetView>
  </sheetViews>
  <sheetFormatPr defaultRowHeight="12.5" x14ac:dyDescent="0.25"/>
  <cols>
    <col min="2" max="2" width="11.90625" bestFit="1" customWidth="1"/>
  </cols>
  <sheetData>
    <row r="1" spans="1:10" x14ac:dyDescent="0.25">
      <c r="A1" s="22" t="s">
        <v>41</v>
      </c>
      <c r="B1" s="4" t="s">
        <v>6</v>
      </c>
      <c r="C1" s="6" t="s">
        <v>8</v>
      </c>
      <c r="D1" s="6" t="s">
        <v>9</v>
      </c>
      <c r="E1" s="6" t="s">
        <v>10</v>
      </c>
      <c r="F1" s="6" t="s">
        <v>7</v>
      </c>
      <c r="H1" t="s">
        <v>0</v>
      </c>
      <c r="I1">
        <f>1-AVERAGE(H2:H94)</f>
        <v>0.36508661355459315</v>
      </c>
    </row>
    <row r="2" spans="1:10" x14ac:dyDescent="0.25">
      <c r="A2" s="22">
        <v>1929</v>
      </c>
      <c r="B2" s="16">
        <f>'raw data'!G5/1000</f>
        <v>104.556</v>
      </c>
      <c r="C2" s="16">
        <f>'raw data'!J5/1000</f>
        <v>9.0090000000000003</v>
      </c>
      <c r="D2" s="16">
        <f>'raw data'!K5/1000</f>
        <v>6.8239999999999998</v>
      </c>
      <c r="E2" s="16"/>
      <c r="F2" s="16">
        <f>'raw data'!I5/1000</f>
        <v>51.444000000000003</v>
      </c>
      <c r="H2">
        <f t="shared" ref="H2:H36" si="0">F2/(B2-C2-D2+E2)</f>
        <v>0.5798271023297229</v>
      </c>
      <c r="I2">
        <f t="shared" ref="I2:I36" si="1">1-H2</f>
        <v>0.4201728976702771</v>
      </c>
      <c r="J2">
        <f>I$1</f>
        <v>0.36508661355459315</v>
      </c>
    </row>
    <row r="3" spans="1:10" x14ac:dyDescent="0.25">
      <c r="A3">
        <v>1930</v>
      </c>
      <c r="B3" s="16">
        <f>'raw data'!G6/1000</f>
        <v>92.16</v>
      </c>
      <c r="C3" s="16">
        <f>'raw data'!J6/1000</f>
        <v>7.0069999999999997</v>
      </c>
      <c r="D3" s="16">
        <f>'raw data'!K6/1000</f>
        <v>6.9710000000000001</v>
      </c>
      <c r="E3" s="16"/>
      <c r="F3" s="16">
        <f>'raw data'!I6/1000</f>
        <v>47.207000000000001</v>
      </c>
      <c r="H3">
        <f t="shared" si="0"/>
        <v>0.60380906090916076</v>
      </c>
      <c r="I3">
        <f t="shared" si="1"/>
        <v>0.39619093909083924</v>
      </c>
      <c r="J3">
        <f t="shared" ref="J3:J66" si="2">I$1</f>
        <v>0.36508661355459315</v>
      </c>
    </row>
    <row r="4" spans="1:10" x14ac:dyDescent="0.25">
      <c r="A4" s="22">
        <v>1931</v>
      </c>
      <c r="B4" s="16">
        <f>'raw data'!G7/1000</f>
        <v>77.391000000000005</v>
      </c>
      <c r="C4" s="16">
        <f>'raw data'!J7/1000</f>
        <v>5.3230000000000004</v>
      </c>
      <c r="D4" s="16">
        <f>'raw data'!K7/1000</f>
        <v>6.6689999999999996</v>
      </c>
      <c r="E4" s="16"/>
      <c r="F4" s="16">
        <f>'raw data'!I7/1000</f>
        <v>40.112000000000002</v>
      </c>
      <c r="H4">
        <f t="shared" si="0"/>
        <v>0.61334271166225773</v>
      </c>
      <c r="I4">
        <f t="shared" si="1"/>
        <v>0.38665728833774227</v>
      </c>
      <c r="J4">
        <f t="shared" si="2"/>
        <v>0.36508661355459315</v>
      </c>
    </row>
    <row r="5" spans="1:10" x14ac:dyDescent="0.25">
      <c r="A5">
        <v>1932</v>
      </c>
      <c r="B5" s="16">
        <f>'raw data'!G8/1000</f>
        <v>59.521999999999998</v>
      </c>
      <c r="C5" s="16">
        <f>'raw data'!J8/1000</f>
        <v>3.45</v>
      </c>
      <c r="D5" s="16">
        <f>'raw data'!K8/1000</f>
        <v>6.57</v>
      </c>
      <c r="E5" s="16"/>
      <c r="F5" s="16">
        <f>'raw data'!I8/1000</f>
        <v>31.378</v>
      </c>
      <c r="H5">
        <f t="shared" si="0"/>
        <v>0.63387337885337969</v>
      </c>
      <c r="I5">
        <f t="shared" si="1"/>
        <v>0.36612662114662031</v>
      </c>
      <c r="J5">
        <f t="shared" si="2"/>
        <v>0.36508661355459315</v>
      </c>
    </row>
    <row r="6" spans="1:10" x14ac:dyDescent="0.25">
      <c r="A6" s="22">
        <v>1933</v>
      </c>
      <c r="B6" s="16">
        <f>'raw data'!G9/1000</f>
        <v>57.154000000000003</v>
      </c>
      <c r="C6" s="16">
        <f>'raw data'!J9/1000</f>
        <v>4.0119999999999996</v>
      </c>
      <c r="D6" s="16">
        <f>'raw data'!K9/1000</f>
        <v>6.8639999999999999</v>
      </c>
      <c r="E6" s="16"/>
      <c r="F6" s="16">
        <f>'raw data'!I9/1000</f>
        <v>29.823</v>
      </c>
      <c r="H6">
        <f t="shared" si="0"/>
        <v>0.64443147932062739</v>
      </c>
      <c r="I6">
        <f t="shared" si="1"/>
        <v>0.35556852067937261</v>
      </c>
      <c r="J6">
        <f t="shared" si="2"/>
        <v>0.36508661355459315</v>
      </c>
    </row>
    <row r="7" spans="1:10" x14ac:dyDescent="0.25">
      <c r="A7">
        <v>1934</v>
      </c>
      <c r="B7" s="16">
        <f>'raw data'!G10/1000</f>
        <v>66.8</v>
      </c>
      <c r="C7" s="16">
        <f>'raw data'!J10/1000</f>
        <v>4.9269999999999996</v>
      </c>
      <c r="D7" s="16">
        <f>'raw data'!K10/1000</f>
        <v>7.625</v>
      </c>
      <c r="E7" s="16"/>
      <c r="F7" s="16">
        <f>'raw data'!I10/1000</f>
        <v>34.588999999999999</v>
      </c>
      <c r="H7">
        <f t="shared" si="0"/>
        <v>0.63760875976994547</v>
      </c>
      <c r="I7">
        <f t="shared" si="1"/>
        <v>0.36239124023005453</v>
      </c>
      <c r="J7">
        <f t="shared" si="2"/>
        <v>0.36508661355459315</v>
      </c>
    </row>
    <row r="8" spans="1:10" x14ac:dyDescent="0.25">
      <c r="A8" s="22">
        <v>1935</v>
      </c>
      <c r="B8" s="16">
        <f>'raw data'!G11/1000</f>
        <v>74.241</v>
      </c>
      <c r="C8" s="16">
        <f>'raw data'!J11/1000</f>
        <v>5.6790000000000003</v>
      </c>
      <c r="D8" s="16">
        <f>'raw data'!K11/1000</f>
        <v>7.99</v>
      </c>
      <c r="E8" s="16"/>
      <c r="F8" s="16">
        <f>'raw data'!I11/1000</f>
        <v>37.707999999999998</v>
      </c>
      <c r="H8">
        <f t="shared" si="0"/>
        <v>0.62253186290695373</v>
      </c>
      <c r="I8">
        <f t="shared" si="1"/>
        <v>0.37746813709304627</v>
      </c>
      <c r="J8">
        <f t="shared" si="2"/>
        <v>0.36508661355459315</v>
      </c>
    </row>
    <row r="9" spans="1:10" x14ac:dyDescent="0.25">
      <c r="A9">
        <v>1936</v>
      </c>
      <c r="B9" s="16">
        <f>'raw data'!G12/1000</f>
        <v>84.83</v>
      </c>
      <c r="C9" s="16">
        <f>'raw data'!J12/1000</f>
        <v>6.9290000000000003</v>
      </c>
      <c r="D9" s="16">
        <f>'raw data'!K12/1000</f>
        <v>8.4610000000000003</v>
      </c>
      <c r="E9" s="16"/>
      <c r="F9" s="16">
        <f>'raw data'!I12/1000</f>
        <v>43.332999999999998</v>
      </c>
      <c r="H9">
        <f t="shared" si="0"/>
        <v>0.62403513824884793</v>
      </c>
      <c r="I9">
        <f t="shared" si="1"/>
        <v>0.37596486175115207</v>
      </c>
      <c r="J9">
        <f t="shared" si="2"/>
        <v>0.36508661355459315</v>
      </c>
    </row>
    <row r="10" spans="1:10" x14ac:dyDescent="0.25">
      <c r="A10" s="22">
        <v>1937</v>
      </c>
      <c r="B10" s="16">
        <f>'raw data'!G13/1000</f>
        <v>93.003</v>
      </c>
      <c r="C10" s="16">
        <f>'raw data'!J13/1000</f>
        <v>7.3620000000000001</v>
      </c>
      <c r="D10" s="16">
        <f>'raw data'!K13/1000</f>
        <v>8.9410000000000007</v>
      </c>
      <c r="E10" s="16"/>
      <c r="F10" s="16">
        <f>'raw data'!I13/1000</f>
        <v>48.359000000000002</v>
      </c>
      <c r="H10">
        <f t="shared" si="0"/>
        <v>0.63049543676662323</v>
      </c>
      <c r="I10">
        <f t="shared" si="1"/>
        <v>0.36950456323337677</v>
      </c>
      <c r="J10">
        <f t="shared" si="2"/>
        <v>0.36508661355459315</v>
      </c>
    </row>
    <row r="11" spans="1:10" x14ac:dyDescent="0.25">
      <c r="A11">
        <v>1938</v>
      </c>
      <c r="B11" s="16">
        <f>'raw data'!G14/1000</f>
        <v>87.352000000000004</v>
      </c>
      <c r="C11" s="16">
        <f>'raw data'!J14/1000</f>
        <v>6.8159999999999998</v>
      </c>
      <c r="D11" s="16">
        <f>'raw data'!K14/1000</f>
        <v>8.9320000000000004</v>
      </c>
      <c r="E11" s="16"/>
      <c r="F11" s="16">
        <f>'raw data'!I14/1000</f>
        <v>45.466999999999999</v>
      </c>
      <c r="H11">
        <f t="shared" si="0"/>
        <v>0.6349784928216301</v>
      </c>
      <c r="I11">
        <f t="shared" si="1"/>
        <v>0.3650215071783699</v>
      </c>
      <c r="J11">
        <f t="shared" si="2"/>
        <v>0.36508661355459315</v>
      </c>
    </row>
    <row r="12" spans="1:10" x14ac:dyDescent="0.25">
      <c r="A12" s="22">
        <v>1939</v>
      </c>
      <c r="B12" s="16">
        <f>'raw data'!G15/1000</f>
        <v>93.436999999999998</v>
      </c>
      <c r="C12" s="16">
        <f>'raw data'!J15/1000</f>
        <v>7.7</v>
      </c>
      <c r="D12" s="16">
        <f>'raw data'!K15/1000</f>
        <v>9.1460000000000008</v>
      </c>
      <c r="E12" s="16"/>
      <c r="F12" s="16">
        <f>'raw data'!I15/1000</f>
        <v>48.609000000000002</v>
      </c>
      <c r="H12">
        <f t="shared" si="0"/>
        <v>0.63465681346372294</v>
      </c>
      <c r="I12">
        <f t="shared" si="1"/>
        <v>0.36534318653627706</v>
      </c>
      <c r="J12">
        <f t="shared" si="2"/>
        <v>0.36508661355459315</v>
      </c>
    </row>
    <row r="13" spans="1:10" x14ac:dyDescent="0.25">
      <c r="A13">
        <v>1940</v>
      </c>
      <c r="B13" s="16">
        <f>'raw data'!G16/1000</f>
        <v>102.899</v>
      </c>
      <c r="C13" s="16">
        <f>'raw data'!J16/1000</f>
        <v>8.65</v>
      </c>
      <c r="D13" s="16">
        <f>'raw data'!K16/1000</f>
        <v>9.7949999999999999</v>
      </c>
      <c r="E13" s="16"/>
      <c r="F13" s="16">
        <f>'raw data'!I16/1000</f>
        <v>52.808</v>
      </c>
      <c r="H13">
        <f t="shared" si="0"/>
        <v>0.62528713856063656</v>
      </c>
      <c r="I13">
        <f t="shared" si="1"/>
        <v>0.37471286143936344</v>
      </c>
      <c r="J13">
        <f t="shared" si="2"/>
        <v>0.36508661355459315</v>
      </c>
    </row>
    <row r="14" spans="1:10" x14ac:dyDescent="0.25">
      <c r="A14" s="22">
        <v>1941</v>
      </c>
      <c r="B14" s="16">
        <f>'raw data'!G17/1000</f>
        <v>129.309</v>
      </c>
      <c r="C14" s="16">
        <f>'raw data'!J17/1000</f>
        <v>11.701000000000001</v>
      </c>
      <c r="D14" s="16">
        <f>'raw data'!K17/1000</f>
        <v>11.054</v>
      </c>
      <c r="E14" s="16"/>
      <c r="F14" s="16">
        <f>'raw data'!I17/1000</f>
        <v>66.248999999999995</v>
      </c>
      <c r="H14">
        <f t="shared" si="0"/>
        <v>0.62174108902528291</v>
      </c>
      <c r="I14">
        <f t="shared" si="1"/>
        <v>0.37825891097471709</v>
      </c>
      <c r="J14">
        <f t="shared" si="2"/>
        <v>0.36508661355459315</v>
      </c>
    </row>
    <row r="15" spans="1:10" x14ac:dyDescent="0.25">
      <c r="A15">
        <v>1942</v>
      </c>
      <c r="B15" s="16">
        <f>'raw data'!G18/1000</f>
        <v>165.952</v>
      </c>
      <c r="C15" s="16">
        <f>'raw data'!J18/1000</f>
        <v>14.507</v>
      </c>
      <c r="D15" s="16">
        <f>'raw data'!K18/1000</f>
        <v>11.512</v>
      </c>
      <c r="E15" s="16"/>
      <c r="F15" s="16">
        <f>'raw data'!I18/1000</f>
        <v>88.102999999999994</v>
      </c>
      <c r="H15">
        <f t="shared" si="0"/>
        <v>0.62960845547512023</v>
      </c>
      <c r="I15">
        <f t="shared" si="1"/>
        <v>0.37039154452487977</v>
      </c>
      <c r="J15">
        <f t="shared" si="2"/>
        <v>0.36508661355459315</v>
      </c>
    </row>
    <row r="16" spans="1:10" x14ac:dyDescent="0.25">
      <c r="A16" s="22">
        <v>1943</v>
      </c>
      <c r="B16" s="16">
        <f>'raw data'!G19/1000</f>
        <v>203.084</v>
      </c>
      <c r="C16" s="16">
        <f>'raw data'!J19/1000</f>
        <v>17.190999999999999</v>
      </c>
      <c r="D16" s="16">
        <f>'raw data'!K19/1000</f>
        <v>12.430999999999999</v>
      </c>
      <c r="E16" s="16"/>
      <c r="F16" s="16">
        <f>'raw data'!I19/1000</f>
        <v>112.77</v>
      </c>
      <c r="H16">
        <f t="shared" si="0"/>
        <v>0.65011356954260879</v>
      </c>
      <c r="I16">
        <f t="shared" si="1"/>
        <v>0.34988643045739121</v>
      </c>
      <c r="J16">
        <f t="shared" si="2"/>
        <v>0.36508661355459315</v>
      </c>
    </row>
    <row r="17" spans="1:10" x14ac:dyDescent="0.25">
      <c r="A17">
        <v>1944</v>
      </c>
      <c r="B17" s="16">
        <f>'raw data'!G20/1000</f>
        <v>224.447</v>
      </c>
      <c r="C17" s="16">
        <f>'raw data'!J20/1000</f>
        <v>18.332000000000001</v>
      </c>
      <c r="D17" s="16">
        <f>'raw data'!K20/1000</f>
        <v>13.711</v>
      </c>
      <c r="E17" s="16"/>
      <c r="F17" s="16">
        <f>'raw data'!I20/1000</f>
        <v>124.4</v>
      </c>
      <c r="H17">
        <f t="shared" si="0"/>
        <v>0.64655620465270991</v>
      </c>
      <c r="I17">
        <f t="shared" si="1"/>
        <v>0.35344379534729009</v>
      </c>
      <c r="J17">
        <f t="shared" si="2"/>
        <v>0.36508661355459315</v>
      </c>
    </row>
    <row r="18" spans="1:10" x14ac:dyDescent="0.25">
      <c r="A18" s="22">
        <v>1945</v>
      </c>
      <c r="B18" s="16">
        <f>'raw data'!G21/1000</f>
        <v>228.00700000000001</v>
      </c>
      <c r="C18" s="16">
        <f>'raw data'!J21/1000</f>
        <v>19.43</v>
      </c>
      <c r="D18" s="16">
        <f>'raw data'!K21/1000</f>
        <v>15.095000000000001</v>
      </c>
      <c r="E18" s="16"/>
      <c r="F18" s="16">
        <f>'raw data'!I21/1000</f>
        <v>126.393</v>
      </c>
      <c r="H18">
        <f t="shared" si="0"/>
        <v>0.65325456631624645</v>
      </c>
      <c r="I18">
        <f t="shared" si="1"/>
        <v>0.34674543368375355</v>
      </c>
      <c r="J18">
        <f t="shared" si="2"/>
        <v>0.36508661355459315</v>
      </c>
    </row>
    <row r="19" spans="1:10" x14ac:dyDescent="0.25">
      <c r="A19">
        <v>1946</v>
      </c>
      <c r="B19" s="16">
        <f>'raw data'!G22/1000</f>
        <v>227.535</v>
      </c>
      <c r="C19" s="16">
        <f>'raw data'!J22/1000</f>
        <v>23.495000000000001</v>
      </c>
      <c r="D19" s="16">
        <f>'raw data'!K22/1000</f>
        <v>16.832000000000001</v>
      </c>
      <c r="E19" s="16"/>
      <c r="F19" s="16">
        <f>'raw data'!I22/1000</f>
        <v>122.59</v>
      </c>
      <c r="H19">
        <f t="shared" si="0"/>
        <v>0.65483312678945349</v>
      </c>
      <c r="I19">
        <f t="shared" si="1"/>
        <v>0.34516687321054651</v>
      </c>
      <c r="J19">
        <f t="shared" si="2"/>
        <v>0.36508661355459315</v>
      </c>
    </row>
    <row r="20" spans="1:10" x14ac:dyDescent="0.25">
      <c r="A20" s="22">
        <v>1947</v>
      </c>
      <c r="B20" s="16">
        <f>'raw data'!G23/1000</f>
        <v>249.61600000000001</v>
      </c>
      <c r="C20" s="16">
        <f>'raw data'!J23/1000</f>
        <v>21.992000000000001</v>
      </c>
      <c r="D20" s="16">
        <f>'raw data'!K23/1000</f>
        <v>18.106000000000002</v>
      </c>
      <c r="E20" s="16"/>
      <c r="F20" s="16">
        <f>'raw data'!I23/1000</f>
        <v>132.49100000000001</v>
      </c>
      <c r="H20">
        <f t="shared" si="0"/>
        <v>0.63236094273523036</v>
      </c>
      <c r="I20">
        <f t="shared" si="1"/>
        <v>0.36763905726476964</v>
      </c>
      <c r="J20">
        <f t="shared" si="2"/>
        <v>0.36508661355459315</v>
      </c>
    </row>
    <row r="21" spans="1:10" x14ac:dyDescent="0.25">
      <c r="A21">
        <v>1948</v>
      </c>
      <c r="B21" s="16">
        <f>'raw data'!G24/1000</f>
        <v>274.46800000000002</v>
      </c>
      <c r="C21" s="16">
        <f>'raw data'!J24/1000</f>
        <v>23.321999999999999</v>
      </c>
      <c r="D21" s="16">
        <f>'raw data'!K24/1000</f>
        <v>19.725999999999999</v>
      </c>
      <c r="E21" s="16"/>
      <c r="F21" s="16">
        <f>'raw data'!I24/1000</f>
        <v>144.31299999999999</v>
      </c>
      <c r="H21">
        <f t="shared" si="0"/>
        <v>0.62359778757237916</v>
      </c>
      <c r="I21">
        <f t="shared" si="1"/>
        <v>0.37640221242762084</v>
      </c>
      <c r="J21">
        <f t="shared" si="2"/>
        <v>0.36508661355459315</v>
      </c>
    </row>
    <row r="22" spans="1:10" x14ac:dyDescent="0.25">
      <c r="A22" s="22">
        <v>1949</v>
      </c>
      <c r="B22" s="16">
        <f>'raw data'!G25/1000</f>
        <v>272.47500000000002</v>
      </c>
      <c r="C22" s="16">
        <f>'raw data'!J25/1000</f>
        <v>22.34</v>
      </c>
      <c r="D22" s="16">
        <f>'raw data'!K25/1000</f>
        <v>20.904</v>
      </c>
      <c r="E22" s="16"/>
      <c r="F22" s="16">
        <f>'raw data'!I25/1000</f>
        <v>144.334</v>
      </c>
      <c r="H22">
        <f t="shared" si="0"/>
        <v>0.62964433257281949</v>
      </c>
      <c r="I22">
        <f t="shared" si="1"/>
        <v>0.37035566742718051</v>
      </c>
      <c r="J22">
        <f t="shared" si="2"/>
        <v>0.36508661355459315</v>
      </c>
    </row>
    <row r="23" spans="1:10" x14ac:dyDescent="0.25">
      <c r="A23">
        <v>1950</v>
      </c>
      <c r="B23" s="16">
        <f>'raw data'!G26/1000</f>
        <v>299.827</v>
      </c>
      <c r="C23" s="16">
        <f>'raw data'!J26/1000</f>
        <v>25.81</v>
      </c>
      <c r="D23" s="16">
        <f>'raw data'!K26/1000</f>
        <v>22.95</v>
      </c>
      <c r="E23" s="16"/>
      <c r="F23" s="16">
        <f>'raw data'!I26/1000</f>
        <v>158.26900000000001</v>
      </c>
      <c r="H23">
        <f t="shared" si="0"/>
        <v>0.6303855146235865</v>
      </c>
      <c r="I23">
        <f t="shared" si="1"/>
        <v>0.3696144853764135</v>
      </c>
      <c r="J23">
        <f t="shared" si="2"/>
        <v>0.36508661355459315</v>
      </c>
    </row>
    <row r="24" spans="1:10" x14ac:dyDescent="0.25">
      <c r="A24" s="22">
        <v>1951</v>
      </c>
      <c r="B24" s="16">
        <f>'raw data'!G27/1000</f>
        <v>346.91399999999999</v>
      </c>
      <c r="C24" s="16">
        <f>'raw data'!J27/1000</f>
        <v>27.827999999999999</v>
      </c>
      <c r="D24" s="16">
        <f>'raw data'!K27/1000</f>
        <v>24.745000000000001</v>
      </c>
      <c r="E24" s="16"/>
      <c r="F24" s="16">
        <f>'raw data'!I27/1000</f>
        <v>185.70500000000001</v>
      </c>
      <c r="H24">
        <f t="shared" si="0"/>
        <v>0.63091788096119805</v>
      </c>
      <c r="I24">
        <f t="shared" si="1"/>
        <v>0.36908211903880195</v>
      </c>
      <c r="J24">
        <f t="shared" si="2"/>
        <v>0.36508661355459315</v>
      </c>
    </row>
    <row r="25" spans="1:10" x14ac:dyDescent="0.25">
      <c r="A25">
        <v>1952</v>
      </c>
      <c r="B25" s="16">
        <f>'raw data'!G28/1000</f>
        <v>367.34100000000001</v>
      </c>
      <c r="C25" s="16">
        <f>'raw data'!J28/1000</f>
        <v>28.63</v>
      </c>
      <c r="D25" s="16">
        <f>'raw data'!K28/1000</f>
        <v>27.120999999999999</v>
      </c>
      <c r="E25" s="16"/>
      <c r="F25" s="16">
        <f>'raw data'!I28/1000</f>
        <v>201.08799999999999</v>
      </c>
      <c r="H25">
        <f t="shared" si="0"/>
        <v>0.64536089091434246</v>
      </c>
      <c r="I25">
        <f t="shared" si="1"/>
        <v>0.35463910908565754</v>
      </c>
      <c r="J25">
        <f t="shared" si="2"/>
        <v>0.36508661355459315</v>
      </c>
    </row>
    <row r="26" spans="1:10" x14ac:dyDescent="0.25">
      <c r="A26" s="22">
        <v>1953</v>
      </c>
      <c r="B26" s="16">
        <f>'raw data'!G29/1000</f>
        <v>389.21800000000002</v>
      </c>
      <c r="C26" s="16">
        <f>'raw data'!J29/1000</f>
        <v>30.029</v>
      </c>
      <c r="D26" s="16">
        <f>'raw data'!K29/1000</f>
        <v>29.100999999999999</v>
      </c>
      <c r="E26" s="16"/>
      <c r="F26" s="16">
        <f>'raw data'!I29/1000</f>
        <v>215.245</v>
      </c>
      <c r="H26">
        <f t="shared" si="0"/>
        <v>0.65208368677443584</v>
      </c>
      <c r="I26">
        <f t="shared" si="1"/>
        <v>0.34791631322556416</v>
      </c>
      <c r="J26">
        <f t="shared" si="2"/>
        <v>0.36508661355459315</v>
      </c>
    </row>
    <row r="27" spans="1:10" x14ac:dyDescent="0.25">
      <c r="A27">
        <v>1954</v>
      </c>
      <c r="B27" s="16">
        <f>'raw data'!G30/1000</f>
        <v>390.54899999999998</v>
      </c>
      <c r="C27" s="16">
        <f>'raw data'!J30/1000</f>
        <v>30.523</v>
      </c>
      <c r="D27" s="16">
        <f>'raw data'!K30/1000</f>
        <v>28.888999999999999</v>
      </c>
      <c r="E27" s="16"/>
      <c r="F27" s="16">
        <f>'raw data'!I30/1000</f>
        <v>214.13900000000001</v>
      </c>
      <c r="H27">
        <f t="shared" si="0"/>
        <v>0.64667796108559317</v>
      </c>
      <c r="I27">
        <f t="shared" si="1"/>
        <v>0.35332203891440683</v>
      </c>
      <c r="J27">
        <f t="shared" si="2"/>
        <v>0.36508661355459315</v>
      </c>
    </row>
    <row r="28" spans="1:10" x14ac:dyDescent="0.25">
      <c r="A28" s="22">
        <v>1955</v>
      </c>
      <c r="B28" s="16">
        <f>'raw data'!G31/1000</f>
        <v>425.47800000000001</v>
      </c>
      <c r="C28" s="16">
        <f>'raw data'!J31/1000</f>
        <v>33.798999999999999</v>
      </c>
      <c r="D28" s="16">
        <f>'raw data'!K31/1000</f>
        <v>31.466999999999999</v>
      </c>
      <c r="E28" s="16"/>
      <c r="F28" s="16">
        <f>'raw data'!I31/1000</f>
        <v>230.571</v>
      </c>
      <c r="H28">
        <f t="shared" si="0"/>
        <v>0.64009805336857173</v>
      </c>
      <c r="I28">
        <f t="shared" si="1"/>
        <v>0.35990194663142827</v>
      </c>
      <c r="J28">
        <f t="shared" si="2"/>
        <v>0.36508661355459315</v>
      </c>
    </row>
    <row r="29" spans="1:10" x14ac:dyDescent="0.25">
      <c r="A29">
        <v>1956</v>
      </c>
      <c r="B29" s="16">
        <f>'raw data'!G32/1000</f>
        <v>449.35300000000001</v>
      </c>
      <c r="C29" s="16">
        <f>'raw data'!J32/1000</f>
        <v>35.633000000000003</v>
      </c>
      <c r="D29" s="16">
        <f>'raw data'!K32/1000</f>
        <v>34.237000000000002</v>
      </c>
      <c r="E29" s="16"/>
      <c r="F29" s="16">
        <f>'raw data'!I32/1000</f>
        <v>249.27500000000001</v>
      </c>
      <c r="H29">
        <f t="shared" si="0"/>
        <v>0.6568805453735741</v>
      </c>
      <c r="I29">
        <f t="shared" si="1"/>
        <v>0.3431194546264259</v>
      </c>
      <c r="J29">
        <f t="shared" si="2"/>
        <v>0.36508661355459315</v>
      </c>
    </row>
    <row r="30" spans="1:10" x14ac:dyDescent="0.25">
      <c r="A30" s="22">
        <v>1957</v>
      </c>
      <c r="B30" s="16">
        <f>'raw data'!G33/1000</f>
        <v>474.03899999999999</v>
      </c>
      <c r="C30" s="16">
        <f>'raw data'!J33/1000</f>
        <v>37.497999999999998</v>
      </c>
      <c r="D30" s="16">
        <f>'raw data'!K33/1000</f>
        <v>36.616</v>
      </c>
      <c r="E30" s="16"/>
      <c r="F30" s="16">
        <f>'raw data'!I33/1000</f>
        <v>262.57600000000002</v>
      </c>
      <c r="H30">
        <f t="shared" si="0"/>
        <v>0.65656310558229669</v>
      </c>
      <c r="I30">
        <f t="shared" si="1"/>
        <v>0.34343689441770331</v>
      </c>
      <c r="J30">
        <f t="shared" si="2"/>
        <v>0.36508661355459315</v>
      </c>
    </row>
    <row r="31" spans="1:10" x14ac:dyDescent="0.25">
      <c r="A31">
        <v>1958</v>
      </c>
      <c r="B31" s="16">
        <f>'raw data'!G34/1000</f>
        <v>481.22899999999998</v>
      </c>
      <c r="C31" s="16">
        <f>'raw data'!J34/1000</f>
        <v>37.935000000000002</v>
      </c>
      <c r="D31" s="16">
        <f>'raw data'!K34/1000</f>
        <v>37.72</v>
      </c>
      <c r="E31" s="16"/>
      <c r="F31" s="16">
        <f>'raw data'!I34/1000</f>
        <v>264.67</v>
      </c>
      <c r="H31">
        <f t="shared" si="0"/>
        <v>0.65258127986508019</v>
      </c>
      <c r="I31">
        <f t="shared" si="1"/>
        <v>0.34741872013491981</v>
      </c>
      <c r="J31">
        <f t="shared" si="2"/>
        <v>0.36508661355459315</v>
      </c>
    </row>
    <row r="32" spans="1:10" x14ac:dyDescent="0.25">
      <c r="A32" s="22">
        <v>1959</v>
      </c>
      <c r="B32" s="16">
        <f>'raw data'!G35/1000</f>
        <v>521.654</v>
      </c>
      <c r="C32" s="16">
        <f>'raw data'!J35/1000</f>
        <v>40.509</v>
      </c>
      <c r="D32" s="16">
        <f>'raw data'!K35/1000</f>
        <v>41.052</v>
      </c>
      <c r="E32" s="16"/>
      <c r="F32" s="16">
        <f>'raw data'!I35/1000</f>
        <v>285.82900000000001</v>
      </c>
      <c r="H32">
        <f t="shared" si="0"/>
        <v>0.64947408843130894</v>
      </c>
      <c r="I32">
        <f t="shared" si="1"/>
        <v>0.35052591156869106</v>
      </c>
      <c r="J32">
        <f t="shared" si="2"/>
        <v>0.36508661355459315</v>
      </c>
    </row>
    <row r="33" spans="1:10" x14ac:dyDescent="0.25">
      <c r="A33">
        <v>1960</v>
      </c>
      <c r="B33" s="16">
        <f>'raw data'!G36/1000</f>
        <v>542.38199999999995</v>
      </c>
      <c r="C33" s="16">
        <f>'raw data'!J36/1000</f>
        <v>40.085000000000001</v>
      </c>
      <c r="D33" s="16">
        <f>'raw data'!K36/1000</f>
        <v>44.546999999999997</v>
      </c>
      <c r="E33" s="16">
        <f>'raw data'!L36/1000</f>
        <v>1.1459999999999999</v>
      </c>
      <c r="F33" s="16">
        <f>'raw data'!I36/1000</f>
        <v>301.28300000000002</v>
      </c>
      <c r="H33">
        <f t="shared" si="0"/>
        <v>0.65653873644573069</v>
      </c>
      <c r="I33">
        <f t="shared" si="1"/>
        <v>0.34346126355426931</v>
      </c>
      <c r="J33">
        <f t="shared" si="2"/>
        <v>0.36508661355459315</v>
      </c>
    </row>
    <row r="34" spans="1:10" x14ac:dyDescent="0.25">
      <c r="A34" s="22">
        <v>1961</v>
      </c>
      <c r="B34" s="16">
        <f>'raw data'!G37/1000</f>
        <v>562.20899999999995</v>
      </c>
      <c r="C34" s="16">
        <f>'raw data'!J37/1000</f>
        <v>42.206000000000003</v>
      </c>
      <c r="D34" s="16">
        <f>'raw data'!K37/1000</f>
        <v>46.968000000000004</v>
      </c>
      <c r="E34" s="16">
        <f>'raw data'!L37/1000</f>
        <v>2.0139999999999998</v>
      </c>
      <c r="F34" s="16">
        <f>'raw data'!I37/1000</f>
        <v>310.42200000000003</v>
      </c>
      <c r="H34">
        <f t="shared" si="0"/>
        <v>0.65345259120638099</v>
      </c>
      <c r="I34">
        <f t="shared" si="1"/>
        <v>0.34654740879361901</v>
      </c>
      <c r="J34">
        <f t="shared" si="2"/>
        <v>0.36508661355459315</v>
      </c>
    </row>
    <row r="35" spans="1:10" x14ac:dyDescent="0.25">
      <c r="A35">
        <v>1962</v>
      </c>
      <c r="B35" s="16">
        <f>'raw data'!G38/1000</f>
        <v>603.92200000000003</v>
      </c>
      <c r="C35" s="16">
        <f>'raw data'!J38/1000</f>
        <v>44.162999999999997</v>
      </c>
      <c r="D35" s="16">
        <f>'raw data'!K38/1000</f>
        <v>50.381999999999998</v>
      </c>
      <c r="E35" s="16">
        <f>'raw data'!L38/1000</f>
        <v>2.2730000000000001</v>
      </c>
      <c r="F35" s="16">
        <f>'raw data'!I38/1000</f>
        <v>332.202</v>
      </c>
      <c r="H35">
        <f t="shared" si="0"/>
        <v>0.64927587217824678</v>
      </c>
      <c r="I35">
        <f t="shared" si="1"/>
        <v>0.35072412782175322</v>
      </c>
      <c r="J35">
        <f t="shared" si="2"/>
        <v>0.36508661355459315</v>
      </c>
    </row>
    <row r="36" spans="1:10" x14ac:dyDescent="0.25">
      <c r="A36" s="22">
        <v>1963</v>
      </c>
      <c r="B36" s="16">
        <f>'raw data'!G39/1000</f>
        <v>637.45000000000005</v>
      </c>
      <c r="C36" s="16">
        <f>'raw data'!J39/1000</f>
        <v>45.478000000000002</v>
      </c>
      <c r="D36" s="16">
        <f>'raw data'!K39/1000</f>
        <v>53.386000000000003</v>
      </c>
      <c r="E36" s="16">
        <f>'raw data'!L39/1000</f>
        <v>2.234</v>
      </c>
      <c r="F36" s="16">
        <f>'raw data'!I39/1000</f>
        <v>350.40800000000002</v>
      </c>
      <c r="H36">
        <f t="shared" si="0"/>
        <v>0.64791982545024207</v>
      </c>
      <c r="I36">
        <f t="shared" si="1"/>
        <v>0.35208017454975793</v>
      </c>
      <c r="J36">
        <f t="shared" si="2"/>
        <v>0.36508661355459315</v>
      </c>
    </row>
    <row r="37" spans="1:10" x14ac:dyDescent="0.25">
      <c r="A37">
        <v>1964</v>
      </c>
      <c r="B37" s="16">
        <f>'raw data'!G40/1000</f>
        <v>684.46</v>
      </c>
      <c r="C37" s="16">
        <f>'raw data'!J40/1000</f>
        <v>49.399000000000001</v>
      </c>
      <c r="D37" s="16">
        <f>'raw data'!K40/1000</f>
        <v>57.268999999999998</v>
      </c>
      <c r="E37" s="16">
        <f>'raw data'!L40/1000</f>
        <v>2.7290000000000001</v>
      </c>
      <c r="F37" s="16">
        <f>'raw data'!I40/1000</f>
        <v>375.97500000000002</v>
      </c>
      <c r="H37">
        <f t="shared" ref="H37:H84" si="3">F37/(B37-C37-D37+E37)</f>
        <v>0.64765098936989351</v>
      </c>
      <c r="I37">
        <f t="shared" ref="I37:I85" si="4">1-H37</f>
        <v>0.35234901063010649</v>
      </c>
      <c r="J37">
        <f t="shared" si="2"/>
        <v>0.36508661355459315</v>
      </c>
    </row>
    <row r="38" spans="1:10" x14ac:dyDescent="0.25">
      <c r="A38">
        <f t="shared" ref="A38:A90" si="5">A37+1</f>
        <v>1965</v>
      </c>
      <c r="B38" s="16">
        <f>'raw data'!G41/1000</f>
        <v>742.28899999999999</v>
      </c>
      <c r="C38" s="16">
        <f>'raw data'!J41/1000</f>
        <v>52.073999999999998</v>
      </c>
      <c r="D38" s="16">
        <f>'raw data'!K41/1000</f>
        <v>60.709000000000003</v>
      </c>
      <c r="E38" s="16">
        <f>'raw data'!L41/1000</f>
        <v>3.0070000000000001</v>
      </c>
      <c r="F38" s="16">
        <f>'raw data'!I41/1000</f>
        <v>405.41500000000002</v>
      </c>
      <c r="H38">
        <f t="shared" si="3"/>
        <v>0.64095915815169013</v>
      </c>
      <c r="I38">
        <f t="shared" si="4"/>
        <v>0.35904084184830987</v>
      </c>
      <c r="J38">
        <f t="shared" si="2"/>
        <v>0.36508661355459315</v>
      </c>
    </row>
    <row r="39" spans="1:10" x14ac:dyDescent="0.25">
      <c r="A39">
        <f t="shared" si="5"/>
        <v>1966</v>
      </c>
      <c r="B39" s="16">
        <f>'raw data'!G42/1000</f>
        <v>813.41399999999999</v>
      </c>
      <c r="C39" s="16">
        <f>'raw data'!J42/1000</f>
        <v>55.59</v>
      </c>
      <c r="D39" s="16">
        <f>'raw data'!K42/1000</f>
        <v>63.210999999999999</v>
      </c>
      <c r="E39" s="16">
        <f>'raw data'!L42/1000</f>
        <v>3.9489999999999998</v>
      </c>
      <c r="F39" s="16">
        <f>'raw data'!I42/1000</f>
        <v>449.24900000000002</v>
      </c>
      <c r="H39">
        <f t="shared" si="3"/>
        <v>0.64310540796665161</v>
      </c>
      <c r="I39">
        <f t="shared" si="4"/>
        <v>0.35689459203334839</v>
      </c>
      <c r="J39">
        <f t="shared" si="2"/>
        <v>0.36508661355459315</v>
      </c>
    </row>
    <row r="40" spans="1:10" x14ac:dyDescent="0.25">
      <c r="A40">
        <f t="shared" si="5"/>
        <v>1967</v>
      </c>
      <c r="B40" s="16">
        <f>'raw data'!G43/1000</f>
        <v>859.95899999999995</v>
      </c>
      <c r="C40" s="16">
        <f>'raw data'!J43/1000</f>
        <v>58.551000000000002</v>
      </c>
      <c r="D40" s="16">
        <f>'raw data'!K43/1000</f>
        <v>67.936999999999998</v>
      </c>
      <c r="E40" s="16">
        <f>'raw data'!L43/1000</f>
        <v>3.8109999999999999</v>
      </c>
      <c r="F40" s="16">
        <f>'raw data'!I43/1000</f>
        <v>481.79</v>
      </c>
      <c r="H40">
        <f t="shared" si="3"/>
        <v>0.65346773690392557</v>
      </c>
      <c r="I40">
        <f t="shared" si="4"/>
        <v>0.34653226309607443</v>
      </c>
      <c r="J40">
        <f t="shared" si="2"/>
        <v>0.36508661355459315</v>
      </c>
    </row>
    <row r="41" spans="1:10" x14ac:dyDescent="0.25">
      <c r="A41">
        <f t="shared" si="5"/>
        <v>1968</v>
      </c>
      <c r="B41" s="16">
        <f>'raw data'!G44/1000</f>
        <v>940.65099999999995</v>
      </c>
      <c r="C41" s="16">
        <f>'raw data'!J44/1000</f>
        <v>63.015999999999998</v>
      </c>
      <c r="D41" s="16">
        <f>'raw data'!K44/1000</f>
        <v>76.406999999999996</v>
      </c>
      <c r="E41" s="16">
        <f>'raw data'!L44/1000</f>
        <v>4.1740000000000004</v>
      </c>
      <c r="F41" s="16">
        <f>'raw data'!I44/1000</f>
        <v>530.75099999999998</v>
      </c>
      <c r="H41">
        <f t="shared" si="3"/>
        <v>0.65898892726861868</v>
      </c>
      <c r="I41">
        <f t="shared" si="4"/>
        <v>0.34101107273138132</v>
      </c>
      <c r="J41">
        <f t="shared" si="2"/>
        <v>0.36508661355459315</v>
      </c>
    </row>
    <row r="42" spans="1:10" x14ac:dyDescent="0.25">
      <c r="A42">
        <f t="shared" si="5"/>
        <v>1969</v>
      </c>
      <c r="B42" s="16">
        <f>'raw data'!G45/1000</f>
        <v>1017.615</v>
      </c>
      <c r="C42" s="16">
        <f>'raw data'!J45/1000</f>
        <v>64.995000000000005</v>
      </c>
      <c r="D42" s="16">
        <f>'raw data'!K45/1000</f>
        <v>83.855999999999995</v>
      </c>
      <c r="E42" s="16">
        <f>'raw data'!L45/1000</f>
        <v>4.5339999999999998</v>
      </c>
      <c r="F42" s="16">
        <f>'raw data'!I45/1000</f>
        <v>584.45799999999997</v>
      </c>
      <c r="H42">
        <f t="shared" si="3"/>
        <v>0.66925379423747677</v>
      </c>
      <c r="I42">
        <f t="shared" si="4"/>
        <v>0.33074620576252323</v>
      </c>
      <c r="J42">
        <f t="shared" si="2"/>
        <v>0.36508661355459315</v>
      </c>
    </row>
    <row r="43" spans="1:10" x14ac:dyDescent="0.25">
      <c r="A43">
        <f t="shared" si="5"/>
        <v>1970</v>
      </c>
      <c r="B43" s="16">
        <f>'raw data'!G46/1000</f>
        <v>1073.3030000000001</v>
      </c>
      <c r="C43" s="16">
        <f>'raw data'!J46/1000</f>
        <v>65.947000000000003</v>
      </c>
      <c r="D43" s="16">
        <f>'raw data'!K46/1000</f>
        <v>91.412999999999997</v>
      </c>
      <c r="E43" s="16">
        <f>'raw data'!L46/1000</f>
        <v>4.7770000000000001</v>
      </c>
      <c r="F43" s="16">
        <f>'raw data'!I46/1000</f>
        <v>623.34699999999998</v>
      </c>
      <c r="H43">
        <f t="shared" si="3"/>
        <v>0.6770212442436353</v>
      </c>
      <c r="I43">
        <f t="shared" si="4"/>
        <v>0.3229787557563647</v>
      </c>
      <c r="J43">
        <f t="shared" si="2"/>
        <v>0.36508661355459315</v>
      </c>
    </row>
    <row r="44" spans="1:10" x14ac:dyDescent="0.25">
      <c r="A44">
        <f t="shared" si="5"/>
        <v>1971</v>
      </c>
      <c r="B44" s="16">
        <f>'raw data'!G47/1000</f>
        <v>1164.8499999999999</v>
      </c>
      <c r="C44" s="16">
        <f>'raw data'!J47/1000</f>
        <v>71.83</v>
      </c>
      <c r="D44" s="16">
        <f>'raw data'!K47/1000</f>
        <v>100.49299999999999</v>
      </c>
      <c r="E44" s="16">
        <f>'raw data'!L47/1000</f>
        <v>4.6749999999999998</v>
      </c>
      <c r="F44" s="16">
        <f>'raw data'!I47/1000</f>
        <v>664.995</v>
      </c>
      <c r="H44">
        <f t="shared" si="3"/>
        <v>0.66686087673309924</v>
      </c>
      <c r="I44">
        <f t="shared" si="4"/>
        <v>0.33313912326690076</v>
      </c>
      <c r="J44">
        <f t="shared" si="2"/>
        <v>0.36508661355459315</v>
      </c>
    </row>
    <row r="45" spans="1:10" x14ac:dyDescent="0.25">
      <c r="A45">
        <f t="shared" si="5"/>
        <v>1972</v>
      </c>
      <c r="B45" s="16">
        <f>'raw data'!G48/1000</f>
        <v>1279.1099999999999</v>
      </c>
      <c r="C45" s="16">
        <f>'raw data'!J48/1000</f>
        <v>78.980999999999995</v>
      </c>
      <c r="D45" s="16">
        <f>'raw data'!K48/1000</f>
        <v>107.928</v>
      </c>
      <c r="E45" s="16">
        <f>'raw data'!L48/1000</f>
        <v>6.6360000000000001</v>
      </c>
      <c r="F45" s="16">
        <f>'raw data'!I48/1000</f>
        <v>731.33299999999997</v>
      </c>
      <c r="H45">
        <f t="shared" si="3"/>
        <v>0.66555185163950614</v>
      </c>
      <c r="I45">
        <f t="shared" si="4"/>
        <v>0.33444814836049386</v>
      </c>
      <c r="J45">
        <f t="shared" si="2"/>
        <v>0.36508661355459315</v>
      </c>
    </row>
    <row r="46" spans="1:10" x14ac:dyDescent="0.25">
      <c r="A46">
        <f t="shared" si="5"/>
        <v>1973</v>
      </c>
      <c r="B46" s="16">
        <f>'raw data'!G49/1000</f>
        <v>1425.376</v>
      </c>
      <c r="C46" s="16">
        <f>'raw data'!J49/1000</f>
        <v>85.516000000000005</v>
      </c>
      <c r="D46" s="16">
        <f>'raw data'!K49/1000</f>
        <v>117.22</v>
      </c>
      <c r="E46" s="16">
        <f>'raw data'!L49/1000</f>
        <v>5.23</v>
      </c>
      <c r="F46" s="16">
        <f>'raw data'!I49/1000</f>
        <v>812.68299999999999</v>
      </c>
      <c r="H46">
        <f t="shared" si="3"/>
        <v>0.66186404098153717</v>
      </c>
      <c r="I46">
        <f t="shared" si="4"/>
        <v>0.33813595901846283</v>
      </c>
      <c r="J46">
        <f t="shared" si="2"/>
        <v>0.36508661355459315</v>
      </c>
    </row>
    <row r="47" spans="1:10" x14ac:dyDescent="0.25">
      <c r="A47">
        <f t="shared" si="5"/>
        <v>1974</v>
      </c>
      <c r="B47" s="16">
        <f>'raw data'!G50/1000</f>
        <v>1545.2429999999999</v>
      </c>
      <c r="C47" s="16">
        <f>'raw data'!J50/1000</f>
        <v>92.822999999999993</v>
      </c>
      <c r="D47" s="16">
        <f>'raw data'!K50/1000</f>
        <v>124.902</v>
      </c>
      <c r="E47" s="16">
        <f>'raw data'!L50/1000</f>
        <v>3.3069999999999999</v>
      </c>
      <c r="F47" s="16">
        <f>'raw data'!I50/1000</f>
        <v>887.71500000000003</v>
      </c>
      <c r="H47">
        <f t="shared" si="3"/>
        <v>0.66704112110908653</v>
      </c>
      <c r="I47">
        <f t="shared" si="4"/>
        <v>0.33295887889091347</v>
      </c>
      <c r="J47">
        <f t="shared" si="2"/>
        <v>0.36508661355459315</v>
      </c>
    </row>
    <row r="48" spans="1:10" x14ac:dyDescent="0.25">
      <c r="A48">
        <f t="shared" si="5"/>
        <v>1975</v>
      </c>
      <c r="B48" s="16">
        <f>'raw data'!G51/1000</f>
        <v>1684.904</v>
      </c>
      <c r="C48" s="16">
        <f>'raw data'!J51/1000</f>
        <v>98.882000000000005</v>
      </c>
      <c r="D48" s="16">
        <f>'raw data'!K51/1000</f>
        <v>135.292</v>
      </c>
      <c r="E48" s="16">
        <f>'raw data'!L51/1000</f>
        <v>4.4939999999999998</v>
      </c>
      <c r="F48" s="16">
        <f>'raw data'!I51/1000</f>
        <v>947.23</v>
      </c>
      <c r="H48">
        <f t="shared" si="3"/>
        <v>0.65091697223245359</v>
      </c>
      <c r="I48">
        <f t="shared" si="4"/>
        <v>0.34908302776754641</v>
      </c>
      <c r="J48">
        <f t="shared" si="2"/>
        <v>0.36508661355459315</v>
      </c>
    </row>
    <row r="49" spans="1:10" x14ac:dyDescent="0.25">
      <c r="A49">
        <f t="shared" si="5"/>
        <v>1976</v>
      </c>
      <c r="B49" s="16">
        <f>'raw data'!G52/1000</f>
        <v>1873.412</v>
      </c>
      <c r="C49" s="16">
        <f>'raw data'!J52/1000</f>
        <v>116.21899999999999</v>
      </c>
      <c r="D49" s="16">
        <f>'raw data'!K52/1000</f>
        <v>146.38800000000001</v>
      </c>
      <c r="E49" s="16">
        <f>'raw data'!L52/1000</f>
        <v>5.125</v>
      </c>
      <c r="F49" s="16">
        <f>'raw data'!I52/1000</f>
        <v>1048.347</v>
      </c>
      <c r="H49">
        <f t="shared" si="3"/>
        <v>0.64875768133520628</v>
      </c>
      <c r="I49">
        <f t="shared" si="4"/>
        <v>0.35124231866479372</v>
      </c>
      <c r="J49">
        <f t="shared" si="2"/>
        <v>0.36508661355459315</v>
      </c>
    </row>
    <row r="50" spans="1:10" x14ac:dyDescent="0.25">
      <c r="A50">
        <f t="shared" si="5"/>
        <v>1977</v>
      </c>
      <c r="B50" s="16">
        <f>'raw data'!G53/1000</f>
        <v>2081.826</v>
      </c>
      <c r="C50" s="16">
        <f>'raw data'!J53/1000</f>
        <v>130.65700000000001</v>
      </c>
      <c r="D50" s="16">
        <f>'raw data'!K53/1000</f>
        <v>159.66399999999999</v>
      </c>
      <c r="E50" s="16">
        <f>'raw data'!L53/1000</f>
        <v>7.1</v>
      </c>
      <c r="F50" s="16">
        <f>'raw data'!I53/1000</f>
        <v>1165.825</v>
      </c>
      <c r="H50">
        <f t="shared" si="3"/>
        <v>0.64818289730096379</v>
      </c>
      <c r="I50">
        <f t="shared" si="4"/>
        <v>0.35181710269903621</v>
      </c>
      <c r="J50">
        <f t="shared" si="2"/>
        <v>0.36508661355459315</v>
      </c>
    </row>
    <row r="51" spans="1:10" x14ac:dyDescent="0.25">
      <c r="A51">
        <f t="shared" si="5"/>
        <v>1978</v>
      </c>
      <c r="B51" s="16">
        <f>'raw data'!G54/1000</f>
        <v>2351.5990000000002</v>
      </c>
      <c r="C51" s="16">
        <f>'raw data'!J54/1000</f>
        <v>148.34</v>
      </c>
      <c r="D51" s="16">
        <f>'raw data'!K54/1000</f>
        <v>170.898</v>
      </c>
      <c r="E51" s="16">
        <f>'raw data'!L54/1000</f>
        <v>8.9359999999999999</v>
      </c>
      <c r="F51" s="16">
        <f>'raw data'!I54/1000</f>
        <v>1316.7650000000001</v>
      </c>
      <c r="H51">
        <f t="shared" si="3"/>
        <v>0.64506291833084561</v>
      </c>
      <c r="I51">
        <f t="shared" si="4"/>
        <v>0.35493708166915439</v>
      </c>
      <c r="J51">
        <f t="shared" si="2"/>
        <v>0.36508661355459315</v>
      </c>
    </row>
    <row r="52" spans="1:10" x14ac:dyDescent="0.25">
      <c r="A52">
        <f t="shared" si="5"/>
        <v>1979</v>
      </c>
      <c r="B52" s="16">
        <f>'raw data'!G55/1000</f>
        <v>2627.3330000000001</v>
      </c>
      <c r="C52" s="16">
        <f>'raw data'!J55/1000</f>
        <v>159.10300000000001</v>
      </c>
      <c r="D52" s="16">
        <f>'raw data'!K55/1000</f>
        <v>180.101</v>
      </c>
      <c r="E52" s="16">
        <f>'raw data'!L55/1000</f>
        <v>8.5310000000000006</v>
      </c>
      <c r="F52" s="16">
        <f>'raw data'!I55/1000</f>
        <v>1477.231</v>
      </c>
      <c r="H52">
        <f t="shared" si="3"/>
        <v>0.64320839828272369</v>
      </c>
      <c r="I52">
        <f t="shared" si="4"/>
        <v>0.35679160171727631</v>
      </c>
      <c r="J52">
        <f t="shared" si="2"/>
        <v>0.36508661355459315</v>
      </c>
    </row>
    <row r="53" spans="1:10" x14ac:dyDescent="0.25">
      <c r="A53">
        <f t="shared" si="5"/>
        <v>1980</v>
      </c>
      <c r="B53" s="16">
        <f>'raw data'!G56/1000</f>
        <v>2857.3069999999998</v>
      </c>
      <c r="C53" s="16">
        <f>'raw data'!J56/1000</f>
        <v>161.702</v>
      </c>
      <c r="D53" s="16">
        <f>'raw data'!K56/1000</f>
        <v>200.33</v>
      </c>
      <c r="E53" s="16">
        <f>'raw data'!L56/1000</f>
        <v>9.8000000000000007</v>
      </c>
      <c r="F53" s="16">
        <f>'raw data'!I56/1000</f>
        <v>1622.2470000000001</v>
      </c>
      <c r="H53">
        <f t="shared" si="3"/>
        <v>0.64758420406574657</v>
      </c>
      <c r="I53">
        <f t="shared" si="4"/>
        <v>0.35241579593425343</v>
      </c>
      <c r="J53">
        <f t="shared" si="2"/>
        <v>0.36508661355459315</v>
      </c>
    </row>
    <row r="54" spans="1:10" x14ac:dyDescent="0.25">
      <c r="A54">
        <f t="shared" si="5"/>
        <v>1981</v>
      </c>
      <c r="B54" s="16">
        <f>'raw data'!G57/1000</f>
        <v>3207.0410000000002</v>
      </c>
      <c r="C54" s="16">
        <f>'raw data'!J57/1000</f>
        <v>157.20400000000001</v>
      </c>
      <c r="D54" s="16">
        <f>'raw data'!K57/1000</f>
        <v>235.64400000000001</v>
      </c>
      <c r="E54" s="16">
        <f>'raw data'!L57/1000</f>
        <v>11.473000000000001</v>
      </c>
      <c r="F54" s="16">
        <f>'raw data'!I57/1000</f>
        <v>1792.5250000000001</v>
      </c>
      <c r="H54">
        <f t="shared" si="3"/>
        <v>0.63437256915714735</v>
      </c>
      <c r="I54">
        <f t="shared" si="4"/>
        <v>0.36562743084285265</v>
      </c>
      <c r="J54">
        <f t="shared" si="2"/>
        <v>0.36508661355459315</v>
      </c>
    </row>
    <row r="55" spans="1:10" x14ac:dyDescent="0.25">
      <c r="A55">
        <f t="shared" si="5"/>
        <v>1982</v>
      </c>
      <c r="B55" s="16">
        <f>'raw data'!G58/1000</f>
        <v>3343.7890000000002</v>
      </c>
      <c r="C55" s="16">
        <f>'raw data'!J58/1000</f>
        <v>154.37</v>
      </c>
      <c r="D55" s="16">
        <f>'raw data'!K58/1000</f>
        <v>240.93299999999999</v>
      </c>
      <c r="E55" s="16">
        <f>'raw data'!L58/1000</f>
        <v>15.016999999999999</v>
      </c>
      <c r="F55" s="16">
        <f>'raw data'!I58/1000</f>
        <v>1892.9829999999999</v>
      </c>
      <c r="H55">
        <f t="shared" si="3"/>
        <v>0.63876533953230341</v>
      </c>
      <c r="I55">
        <f t="shared" si="4"/>
        <v>0.36123466046769659</v>
      </c>
      <c r="J55">
        <f t="shared" si="2"/>
        <v>0.36508661355459315</v>
      </c>
    </row>
    <row r="56" spans="1:10" x14ac:dyDescent="0.25">
      <c r="A56">
        <f t="shared" si="5"/>
        <v>1983</v>
      </c>
      <c r="B56" s="16">
        <f>'raw data'!G59/1000</f>
        <v>3634.038</v>
      </c>
      <c r="C56" s="16">
        <f>'raw data'!J59/1000</f>
        <v>167.79599999999999</v>
      </c>
      <c r="D56" s="16">
        <f>'raw data'!K59/1000</f>
        <v>263.28100000000001</v>
      </c>
      <c r="E56" s="16">
        <f>'raw data'!L59/1000</f>
        <v>21.303999999999998</v>
      </c>
      <c r="F56" s="16">
        <f>'raw data'!I59/1000</f>
        <v>2012.489</v>
      </c>
      <c r="H56">
        <f t="shared" si="3"/>
        <v>0.62416984956261345</v>
      </c>
      <c r="I56">
        <f t="shared" si="4"/>
        <v>0.37583015043738655</v>
      </c>
      <c r="J56">
        <f t="shared" si="2"/>
        <v>0.36508661355459315</v>
      </c>
    </row>
    <row r="57" spans="1:10" x14ac:dyDescent="0.25">
      <c r="A57">
        <f t="shared" si="5"/>
        <v>1984</v>
      </c>
      <c r="B57" s="16">
        <f>'raw data'!G60/1000</f>
        <v>4037.6129999999998</v>
      </c>
      <c r="C57" s="16">
        <f>'raw data'!J60/1000</f>
        <v>185.279</v>
      </c>
      <c r="D57" s="16">
        <f>'raw data'!K60/1000</f>
        <v>289.77300000000002</v>
      </c>
      <c r="E57" s="16">
        <f>'raw data'!L60/1000</f>
        <v>21.065000000000001</v>
      </c>
      <c r="F57" s="16">
        <f>'raw data'!I60/1000</f>
        <v>2215.8719999999998</v>
      </c>
      <c r="H57">
        <f t="shared" si="3"/>
        <v>0.61833238178314365</v>
      </c>
      <c r="I57">
        <f t="shared" si="4"/>
        <v>0.38166761821685635</v>
      </c>
      <c r="J57">
        <f t="shared" si="2"/>
        <v>0.36508661355459315</v>
      </c>
    </row>
    <row r="58" spans="1:10" x14ac:dyDescent="0.25">
      <c r="A58">
        <f t="shared" si="5"/>
        <v>1985</v>
      </c>
      <c r="B58" s="16">
        <f>'raw data'!G61/1000</f>
        <v>4338.9790000000003</v>
      </c>
      <c r="C58" s="16">
        <f>'raw data'!J61/1000</f>
        <v>189.1</v>
      </c>
      <c r="D58" s="16">
        <f>'raw data'!K61/1000</f>
        <v>308.13299999999998</v>
      </c>
      <c r="E58" s="16">
        <f>'raw data'!L61/1000</f>
        <v>21.36</v>
      </c>
      <c r="F58" s="16">
        <f>'raw data'!I61/1000</f>
        <v>2387.3240000000001</v>
      </c>
      <c r="H58">
        <f t="shared" si="3"/>
        <v>0.6179804540698598</v>
      </c>
      <c r="I58">
        <f t="shared" si="4"/>
        <v>0.3820195459301402</v>
      </c>
      <c r="J58">
        <f t="shared" si="2"/>
        <v>0.36508661355459315</v>
      </c>
    </row>
    <row r="59" spans="1:10" x14ac:dyDescent="0.25">
      <c r="A59">
        <f t="shared" si="5"/>
        <v>1986</v>
      </c>
      <c r="B59" s="16">
        <f>'raw data'!G62/1000</f>
        <v>4579.6310000000003</v>
      </c>
      <c r="C59" s="16">
        <f>'raw data'!J62/1000</f>
        <v>197.92699999999999</v>
      </c>
      <c r="D59" s="16">
        <f>'raw data'!K62/1000</f>
        <v>323.37299999999999</v>
      </c>
      <c r="E59" s="16">
        <f>'raw data'!L62/1000</f>
        <v>24.895</v>
      </c>
      <c r="F59" s="16">
        <f>'raw data'!I62/1000</f>
        <v>2542.0630000000001</v>
      </c>
      <c r="H59">
        <f t="shared" si="3"/>
        <v>0.62256240531383755</v>
      </c>
      <c r="I59">
        <f t="shared" si="4"/>
        <v>0.37743759468616245</v>
      </c>
      <c r="J59">
        <f t="shared" si="2"/>
        <v>0.36508661355459315</v>
      </c>
    </row>
    <row r="60" spans="1:10" x14ac:dyDescent="0.25">
      <c r="A60">
        <f t="shared" si="5"/>
        <v>1987</v>
      </c>
      <c r="B60" s="16">
        <f>'raw data'!G63/1000</f>
        <v>4855.2150000000001</v>
      </c>
      <c r="C60" s="16">
        <f>'raw data'!J63/1000</f>
        <v>228.07499999999999</v>
      </c>
      <c r="D60" s="16">
        <f>'raw data'!K63/1000</f>
        <v>347.54500000000002</v>
      </c>
      <c r="E60" s="16">
        <f>'raw data'!L63/1000</f>
        <v>30.282</v>
      </c>
      <c r="F60" s="16">
        <f>'raw data'!I63/1000</f>
        <v>2722.4050000000002</v>
      </c>
      <c r="H60">
        <f t="shared" si="3"/>
        <v>0.63166651855725808</v>
      </c>
      <c r="I60">
        <f t="shared" si="4"/>
        <v>0.36833348144274192</v>
      </c>
      <c r="J60">
        <f t="shared" si="2"/>
        <v>0.36508661355459315</v>
      </c>
    </row>
    <row r="61" spans="1:10" x14ac:dyDescent="0.25">
      <c r="A61">
        <f t="shared" si="5"/>
        <v>1988</v>
      </c>
      <c r="B61" s="16">
        <f>'raw data'!G64/1000</f>
        <v>5236.4380000000001</v>
      </c>
      <c r="C61" s="16">
        <f>'raw data'!J64/1000</f>
        <v>270.40600000000001</v>
      </c>
      <c r="D61" s="16">
        <f>'raw data'!K64/1000</f>
        <v>374.464</v>
      </c>
      <c r="E61" s="16">
        <f>'raw data'!L64/1000</f>
        <v>29.501000000000001</v>
      </c>
      <c r="F61" s="16">
        <f>'raw data'!I64/1000</f>
        <v>2947.9870000000001</v>
      </c>
      <c r="H61">
        <f t="shared" si="3"/>
        <v>0.63794481320231311</v>
      </c>
      <c r="I61">
        <f t="shared" si="4"/>
        <v>0.36205518679768689</v>
      </c>
      <c r="J61">
        <f t="shared" si="2"/>
        <v>0.36508661355459315</v>
      </c>
    </row>
    <row r="62" spans="1:10" x14ac:dyDescent="0.25">
      <c r="A62">
        <f t="shared" si="5"/>
        <v>1989</v>
      </c>
      <c r="B62" s="16">
        <f>'raw data'!G65/1000</f>
        <v>5641.58</v>
      </c>
      <c r="C62" s="16">
        <f>'raw data'!J65/1000</f>
        <v>280.22199999999998</v>
      </c>
      <c r="D62" s="16">
        <f>'raw data'!K65/1000</f>
        <v>398.86700000000002</v>
      </c>
      <c r="E62" s="16">
        <f>'raw data'!L65/1000</f>
        <v>27.428000000000001</v>
      </c>
      <c r="F62" s="16">
        <f>'raw data'!I65/1000</f>
        <v>3139.6010000000001</v>
      </c>
      <c r="H62">
        <f t="shared" si="3"/>
        <v>0.62918877039887822</v>
      </c>
      <c r="I62">
        <f t="shared" si="4"/>
        <v>0.37081122960112178</v>
      </c>
      <c r="J62">
        <f t="shared" si="2"/>
        <v>0.36508661355459315</v>
      </c>
    </row>
    <row r="63" spans="1:10" x14ac:dyDescent="0.25">
      <c r="A63">
        <f t="shared" si="5"/>
        <v>1990</v>
      </c>
      <c r="B63" s="16">
        <f>'raw data'!G66/1000</f>
        <v>5963.1440000000002</v>
      </c>
      <c r="C63" s="16">
        <f>'raw data'!J66/1000</f>
        <v>303.745</v>
      </c>
      <c r="D63" s="16">
        <f>'raw data'!K66/1000</f>
        <v>424.99</v>
      </c>
      <c r="E63" s="16">
        <f>'raw data'!L66/1000</f>
        <v>26.994</v>
      </c>
      <c r="F63" s="16">
        <f>'raw data'!I66/1000</f>
        <v>3340.373</v>
      </c>
      <c r="H63">
        <f t="shared" si="3"/>
        <v>0.63488255889161116</v>
      </c>
      <c r="I63">
        <f t="shared" si="4"/>
        <v>0.36511744110838884</v>
      </c>
      <c r="J63">
        <f t="shared" si="2"/>
        <v>0.36508661355459315</v>
      </c>
    </row>
    <row r="64" spans="1:10" x14ac:dyDescent="0.25">
      <c r="A64">
        <f t="shared" si="5"/>
        <v>1991</v>
      </c>
      <c r="B64" s="16">
        <f>'raw data'!G67/1000</f>
        <v>6158.1289999999999</v>
      </c>
      <c r="C64" s="16">
        <f>'raw data'!J67/1000</f>
        <v>313.01799999999997</v>
      </c>
      <c r="D64" s="16">
        <f>'raw data'!K67/1000</f>
        <v>457.09100000000001</v>
      </c>
      <c r="E64" s="16">
        <f>'raw data'!L67/1000</f>
        <v>27.488</v>
      </c>
      <c r="F64" s="16">
        <f>'raw data'!I67/1000</f>
        <v>3450.5160000000001</v>
      </c>
      <c r="H64">
        <f t="shared" si="3"/>
        <v>0.63715463073824286</v>
      </c>
      <c r="I64">
        <f t="shared" si="4"/>
        <v>0.36284536926175714</v>
      </c>
      <c r="J64">
        <f t="shared" si="2"/>
        <v>0.36508661355459315</v>
      </c>
    </row>
    <row r="65" spans="1:10" x14ac:dyDescent="0.25">
      <c r="A65">
        <f t="shared" si="5"/>
        <v>1992</v>
      </c>
      <c r="B65" s="16">
        <f>'raw data'!G68/1000</f>
        <v>6520.3270000000002</v>
      </c>
      <c r="C65" s="16">
        <f>'raw data'!J68/1000</f>
        <v>349.74099999999999</v>
      </c>
      <c r="D65" s="16">
        <f>'raw data'!K68/1000</f>
        <v>483.375</v>
      </c>
      <c r="E65" s="16">
        <f>'raw data'!L68/1000</f>
        <v>30.088000000000001</v>
      </c>
      <c r="F65" s="16">
        <f>'raw data'!I68/1000</f>
        <v>3668.2460000000001</v>
      </c>
      <c r="H65">
        <f t="shared" si="3"/>
        <v>0.6416047157932443</v>
      </c>
      <c r="I65">
        <f t="shared" si="4"/>
        <v>0.3583952842067557</v>
      </c>
      <c r="J65">
        <f t="shared" si="2"/>
        <v>0.36508661355459315</v>
      </c>
    </row>
    <row r="66" spans="1:10" x14ac:dyDescent="0.25">
      <c r="A66">
        <f t="shared" si="5"/>
        <v>1993</v>
      </c>
      <c r="B66" s="16">
        <f>'raw data'!G69/1000</f>
        <v>6858.5590000000002</v>
      </c>
      <c r="C66" s="16">
        <f>'raw data'!J69/1000</f>
        <v>381.32400000000001</v>
      </c>
      <c r="D66" s="16">
        <f>'raw data'!K69/1000</f>
        <v>503.12599999999998</v>
      </c>
      <c r="E66" s="16">
        <f>'raw data'!L69/1000</f>
        <v>36.680999999999997</v>
      </c>
      <c r="F66" s="16">
        <f>'raw data'!I69/1000</f>
        <v>3817.29</v>
      </c>
      <c r="H66">
        <f t="shared" si="3"/>
        <v>0.63507292718594399</v>
      </c>
      <c r="I66">
        <f t="shared" si="4"/>
        <v>0.36492707281405601</v>
      </c>
      <c r="J66">
        <f t="shared" si="2"/>
        <v>0.36508661355459315</v>
      </c>
    </row>
    <row r="67" spans="1:10" x14ac:dyDescent="0.25">
      <c r="A67">
        <f t="shared" si="5"/>
        <v>1994</v>
      </c>
      <c r="B67" s="16">
        <f>'raw data'!G70/1000</f>
        <v>7287.2359999999999</v>
      </c>
      <c r="C67" s="16">
        <f>'raw data'!J70/1000</f>
        <v>411.70499999999998</v>
      </c>
      <c r="D67" s="16">
        <f>'raw data'!K70/1000</f>
        <v>545.24800000000005</v>
      </c>
      <c r="E67" s="16">
        <f>'raw data'!L70/1000</f>
        <v>32.523000000000003</v>
      </c>
      <c r="F67" s="16">
        <f>'raw data'!I70/1000</f>
        <v>4006.192</v>
      </c>
      <c r="H67">
        <f t="shared" si="3"/>
        <v>0.62962661442137324</v>
      </c>
      <c r="I67">
        <f t="shared" si="4"/>
        <v>0.37037338557862676</v>
      </c>
      <c r="J67">
        <f t="shared" ref="J67:J86" si="6">I$1</f>
        <v>0.36508661355459315</v>
      </c>
    </row>
    <row r="68" spans="1:10" x14ac:dyDescent="0.25">
      <c r="A68">
        <f t="shared" si="5"/>
        <v>1995</v>
      </c>
      <c r="B68" s="16">
        <f>'raw data'!G71/1000</f>
        <v>7639.7489999999998</v>
      </c>
      <c r="C68" s="16">
        <f>'raw data'!J71/1000</f>
        <v>449.54599999999999</v>
      </c>
      <c r="D68" s="16">
        <f>'raw data'!K71/1000</f>
        <v>557.90300000000002</v>
      </c>
      <c r="E68" s="16">
        <f>'raw data'!L71/1000</f>
        <v>34.811999999999998</v>
      </c>
      <c r="F68" s="16">
        <f>'raw data'!I71/1000</f>
        <v>4198.0879999999997</v>
      </c>
      <c r="H68">
        <f t="shared" si="3"/>
        <v>0.6296711379679838</v>
      </c>
      <c r="I68">
        <f t="shared" si="4"/>
        <v>0.3703288620320162</v>
      </c>
      <c r="J68">
        <f t="shared" si="6"/>
        <v>0.36508661355459315</v>
      </c>
    </row>
    <row r="69" spans="1:10" x14ac:dyDescent="0.25">
      <c r="A69">
        <f t="shared" si="5"/>
        <v>1996</v>
      </c>
      <c r="B69" s="16">
        <f>'raw data'!G72/1000</f>
        <v>8073.1220000000003</v>
      </c>
      <c r="C69" s="16">
        <f>'raw data'!J72/1000</f>
        <v>490.46</v>
      </c>
      <c r="D69" s="16">
        <f>'raw data'!K72/1000</f>
        <v>580.75300000000004</v>
      </c>
      <c r="E69" s="16">
        <f>'raw data'!L72/1000</f>
        <v>35.234000000000002</v>
      </c>
      <c r="F69" s="16">
        <f>'raw data'!I72/1000</f>
        <v>4416.942</v>
      </c>
      <c r="H69">
        <f t="shared" si="3"/>
        <v>0.62766125400606454</v>
      </c>
      <c r="I69">
        <f t="shared" si="4"/>
        <v>0.37233874599393546</v>
      </c>
      <c r="J69">
        <f t="shared" si="6"/>
        <v>0.36508661355459315</v>
      </c>
    </row>
    <row r="70" spans="1:10" x14ac:dyDescent="0.25">
      <c r="A70">
        <f t="shared" si="5"/>
        <v>1997</v>
      </c>
      <c r="B70" s="16">
        <f>'raw data'!G73/1000</f>
        <v>8577.5519999999997</v>
      </c>
      <c r="C70" s="16">
        <f>'raw data'!J73/1000</f>
        <v>525.99199999999996</v>
      </c>
      <c r="D70" s="16">
        <f>'raw data'!K73/1000</f>
        <v>611.61400000000003</v>
      </c>
      <c r="E70" s="16">
        <f>'raw data'!L73/1000</f>
        <v>33.81</v>
      </c>
      <c r="F70" s="16">
        <f>'raw data'!I73/1000</f>
        <v>4708.8180000000002</v>
      </c>
      <c r="H70">
        <f t="shared" si="3"/>
        <v>0.63004706067471294</v>
      </c>
      <c r="I70">
        <f t="shared" si="4"/>
        <v>0.36995293932528706</v>
      </c>
      <c r="J70">
        <f t="shared" si="6"/>
        <v>0.36508661355459315</v>
      </c>
    </row>
    <row r="71" spans="1:10" x14ac:dyDescent="0.25">
      <c r="A71">
        <f t="shared" si="5"/>
        <v>1998</v>
      </c>
      <c r="B71" s="16">
        <f>'raw data'!G74/1000</f>
        <v>9062.8169999999991</v>
      </c>
      <c r="C71" s="16">
        <f>'raw data'!J74/1000</f>
        <v>579.47400000000005</v>
      </c>
      <c r="D71" s="16">
        <f>'raw data'!K74/1000</f>
        <v>639.47299999999996</v>
      </c>
      <c r="E71" s="16">
        <f>'raw data'!L74/1000</f>
        <v>36.368000000000002</v>
      </c>
      <c r="F71" s="16">
        <f>'raw data'!I74/1000</f>
        <v>5071.1379999999999</v>
      </c>
      <c r="H71">
        <f t="shared" si="3"/>
        <v>0.64352599502705377</v>
      </c>
      <c r="I71">
        <f t="shared" si="4"/>
        <v>0.35647400497294623</v>
      </c>
      <c r="J71">
        <f t="shared" si="6"/>
        <v>0.36508661355459315</v>
      </c>
    </row>
    <row r="72" spans="1:10" x14ac:dyDescent="0.25">
      <c r="A72">
        <f t="shared" si="5"/>
        <v>1999</v>
      </c>
      <c r="B72" s="16">
        <f>'raw data'!G75/1000</f>
        <v>9631.1720000000005</v>
      </c>
      <c r="C72" s="16">
        <f>'raw data'!J75/1000</f>
        <v>627.67100000000005</v>
      </c>
      <c r="D72" s="16">
        <f>'raw data'!K75/1000</f>
        <v>673.58500000000004</v>
      </c>
      <c r="E72" s="16">
        <f>'raw data'!L75/1000</f>
        <v>45.209000000000003</v>
      </c>
      <c r="F72" s="16">
        <f>'raw data'!I75/1000</f>
        <v>5402.6819999999998</v>
      </c>
      <c r="H72">
        <f t="shared" si="3"/>
        <v>0.64508673004880512</v>
      </c>
      <c r="I72">
        <f t="shared" si="4"/>
        <v>0.35491326995119488</v>
      </c>
      <c r="J72">
        <f t="shared" si="6"/>
        <v>0.36508661355459315</v>
      </c>
    </row>
    <row r="73" spans="1:10" x14ac:dyDescent="0.25">
      <c r="A73">
        <f t="shared" si="5"/>
        <v>2000</v>
      </c>
      <c r="B73" s="16">
        <f>'raw data'!G76/1000</f>
        <v>10250.951999999999</v>
      </c>
      <c r="C73" s="16">
        <f>'raw data'!J76/1000</f>
        <v>674.04499999999996</v>
      </c>
      <c r="D73" s="16">
        <f>'raw data'!K76/1000</f>
        <v>708.55600000000004</v>
      </c>
      <c r="E73" s="16">
        <f>'raw data'!L76/1000</f>
        <v>45.84</v>
      </c>
      <c r="F73" s="16">
        <f>'raw data'!I76/1000</f>
        <v>5847.1459999999997</v>
      </c>
      <c r="H73">
        <f t="shared" si="3"/>
        <v>0.65593680907218621</v>
      </c>
      <c r="I73">
        <f t="shared" si="4"/>
        <v>0.34406319092781379</v>
      </c>
      <c r="J73">
        <f t="shared" si="6"/>
        <v>0.36508661355459315</v>
      </c>
    </row>
    <row r="74" spans="1:10" x14ac:dyDescent="0.25">
      <c r="A74">
        <f t="shared" si="5"/>
        <v>2001</v>
      </c>
      <c r="B74" s="16">
        <f>'raw data'!G77/1000</f>
        <v>10581.929</v>
      </c>
      <c r="C74" s="16">
        <f>'raw data'!J77/1000</f>
        <v>728.23800000000006</v>
      </c>
      <c r="D74" s="16">
        <f>'raw data'!K77/1000</f>
        <v>727.69</v>
      </c>
      <c r="E74" s="16">
        <f>'raw data'!L77/1000</f>
        <v>58.71</v>
      </c>
      <c r="F74" s="16">
        <f>'raw data'!I77/1000</f>
        <v>6038.348</v>
      </c>
      <c r="H74">
        <f t="shared" si="3"/>
        <v>0.65743473039053713</v>
      </c>
      <c r="I74">
        <f t="shared" si="4"/>
        <v>0.34256526960946287</v>
      </c>
      <c r="J74">
        <f t="shared" si="6"/>
        <v>0.36508661355459315</v>
      </c>
    </row>
    <row r="75" spans="1:10" x14ac:dyDescent="0.25">
      <c r="A75">
        <f t="shared" si="5"/>
        <v>2002</v>
      </c>
      <c r="B75" s="16">
        <f>'raw data'!G78/1000</f>
        <v>10929.108</v>
      </c>
      <c r="C75" s="16">
        <f>'raw data'!J78/1000</f>
        <v>761.93899999999996</v>
      </c>
      <c r="D75" s="16">
        <f>'raw data'!K78/1000</f>
        <v>760.03</v>
      </c>
      <c r="E75" s="16">
        <f>'raw data'!L78/1000</f>
        <v>41.396000000000001</v>
      </c>
      <c r="F75" s="16">
        <f>'raw data'!I78/1000</f>
        <v>6135.1149999999998</v>
      </c>
      <c r="H75">
        <f t="shared" si="3"/>
        <v>0.64931918016920087</v>
      </c>
      <c r="I75">
        <f t="shared" si="4"/>
        <v>0.35068081983079913</v>
      </c>
      <c r="J75">
        <f t="shared" si="6"/>
        <v>0.36508661355459315</v>
      </c>
    </row>
    <row r="76" spans="1:10" x14ac:dyDescent="0.25">
      <c r="A76">
        <f t="shared" si="5"/>
        <v>2003</v>
      </c>
      <c r="B76" s="16">
        <f>'raw data'!G79/1000</f>
        <v>11456.45</v>
      </c>
      <c r="C76" s="16">
        <f>'raw data'!J79/1000</f>
        <v>767.702</v>
      </c>
      <c r="D76" s="16">
        <f>'raw data'!K79/1000</f>
        <v>805.61599999999999</v>
      </c>
      <c r="E76" s="16">
        <f>'raw data'!L79/1000</f>
        <v>49.057000000000002</v>
      </c>
      <c r="F76" s="16">
        <f>'raw data'!I79/1000</f>
        <v>6353.6059999999998</v>
      </c>
      <c r="H76">
        <f t="shared" si="3"/>
        <v>0.639698459221829</v>
      </c>
      <c r="I76">
        <f t="shared" si="4"/>
        <v>0.360301540778171</v>
      </c>
      <c r="J76">
        <f t="shared" si="6"/>
        <v>0.36508661355459315</v>
      </c>
    </row>
    <row r="77" spans="1:10" x14ac:dyDescent="0.25">
      <c r="A77">
        <f t="shared" si="5"/>
        <v>2004</v>
      </c>
      <c r="B77" s="16">
        <f>'raw data'!G80/1000</f>
        <v>12217.196</v>
      </c>
      <c r="C77" s="16">
        <f>'raw data'!J80/1000</f>
        <v>814.86900000000003</v>
      </c>
      <c r="D77" s="16">
        <f>'raw data'!K80/1000</f>
        <v>868.09799999999996</v>
      </c>
      <c r="E77" s="16">
        <f>'raw data'!L80/1000</f>
        <v>46.386000000000003</v>
      </c>
      <c r="F77" s="16">
        <f>'raw data'!I80/1000</f>
        <v>6719.4880000000003</v>
      </c>
      <c r="H77">
        <f t="shared" si="3"/>
        <v>0.63507537132765912</v>
      </c>
      <c r="I77">
        <f t="shared" si="4"/>
        <v>0.36492462867234088</v>
      </c>
      <c r="J77">
        <f t="shared" si="6"/>
        <v>0.36508661355459315</v>
      </c>
    </row>
    <row r="78" spans="1:10" x14ac:dyDescent="0.25">
      <c r="A78">
        <f t="shared" si="5"/>
        <v>2005</v>
      </c>
      <c r="B78" s="16">
        <f>'raw data'!G81/1000</f>
        <v>13039.197</v>
      </c>
      <c r="C78" s="16">
        <f>'raw data'!J81/1000</f>
        <v>870.54</v>
      </c>
      <c r="D78" s="16">
        <f>'raw data'!K81/1000</f>
        <v>942.43799999999999</v>
      </c>
      <c r="E78" s="16">
        <f>'raw data'!L81/1000</f>
        <v>60.911000000000001</v>
      </c>
      <c r="F78" s="16">
        <f>'raw data'!I81/1000</f>
        <v>7066.107</v>
      </c>
      <c r="H78">
        <f t="shared" si="3"/>
        <v>0.62603221545246668</v>
      </c>
      <c r="I78">
        <f t="shared" si="4"/>
        <v>0.37396778454753332</v>
      </c>
      <c r="J78">
        <f t="shared" si="6"/>
        <v>0.36508661355459315</v>
      </c>
    </row>
    <row r="79" spans="1:10" x14ac:dyDescent="0.25">
      <c r="A79">
        <f t="shared" si="5"/>
        <v>2006</v>
      </c>
      <c r="B79" s="16">
        <f>'raw data'!G82/1000</f>
        <v>13815.583000000001</v>
      </c>
      <c r="C79" s="16">
        <f>'raw data'!J82/1000</f>
        <v>948.63099999999997</v>
      </c>
      <c r="D79" s="16">
        <f>'raw data'!K82/1000</f>
        <v>997.03899999999999</v>
      </c>
      <c r="E79" s="16">
        <f>'raw data'!L82/1000</f>
        <v>51.466999999999999</v>
      </c>
      <c r="F79" s="16">
        <f>'raw data'!I82/1000</f>
        <v>7479.6760000000004</v>
      </c>
      <c r="H79">
        <f t="shared" si="3"/>
        <v>0.62741696011703341</v>
      </c>
      <c r="I79">
        <f t="shared" si="4"/>
        <v>0.37258303988296659</v>
      </c>
      <c r="J79">
        <f t="shared" si="6"/>
        <v>0.36508661355459315</v>
      </c>
    </row>
    <row r="80" spans="1:10" x14ac:dyDescent="0.25">
      <c r="A80">
        <f t="shared" si="5"/>
        <v>2007</v>
      </c>
      <c r="B80" s="16">
        <f>'raw data'!G83/1000</f>
        <v>14474.227999999999</v>
      </c>
      <c r="C80" s="16">
        <f>'raw data'!J83/1000</f>
        <v>881.24699999999996</v>
      </c>
      <c r="D80" s="16">
        <f>'raw data'!K83/1000</f>
        <v>1036.829</v>
      </c>
      <c r="E80" s="16">
        <f>'raw data'!L83/1000</f>
        <v>54.584000000000003</v>
      </c>
      <c r="F80" s="16">
        <f>'raw data'!I83/1000</f>
        <v>7878.4750000000004</v>
      </c>
      <c r="H80">
        <f t="shared" si="3"/>
        <v>0.62474347254593232</v>
      </c>
      <c r="I80">
        <f t="shared" si="4"/>
        <v>0.37525652745406768</v>
      </c>
      <c r="J80">
        <f t="shared" si="6"/>
        <v>0.36508661355459315</v>
      </c>
    </row>
    <row r="81" spans="1:10" x14ac:dyDescent="0.25">
      <c r="A81">
        <f t="shared" si="5"/>
        <v>2008</v>
      </c>
      <c r="B81" s="16">
        <f>'raw data'!G84/1000</f>
        <v>14769.861999999999</v>
      </c>
      <c r="C81" s="16">
        <f>'raw data'!J84/1000</f>
        <v>785.625</v>
      </c>
      <c r="D81" s="16">
        <f>'raw data'!K84/1000</f>
        <v>1049.74</v>
      </c>
      <c r="E81" s="16">
        <f>'raw data'!L84/1000</f>
        <v>52.557000000000002</v>
      </c>
      <c r="F81" s="16">
        <f>'raw data'!I84/1000</f>
        <v>8056.826</v>
      </c>
      <c r="H81">
        <f t="shared" si="3"/>
        <v>0.62037364286003582</v>
      </c>
      <c r="I81">
        <f t="shared" si="4"/>
        <v>0.37962635713996418</v>
      </c>
      <c r="J81">
        <f t="shared" si="6"/>
        <v>0.36508661355459315</v>
      </c>
    </row>
    <row r="82" spans="1:10" x14ac:dyDescent="0.25">
      <c r="A82">
        <f t="shared" si="5"/>
        <v>2009</v>
      </c>
      <c r="B82" s="16">
        <f>'raw data'!G85/1000</f>
        <v>14478.066999999999</v>
      </c>
      <c r="C82" s="16">
        <f>'raw data'!J85/1000</f>
        <v>774.78499999999997</v>
      </c>
      <c r="D82" s="16">
        <f>'raw data'!K85/1000</f>
        <v>1026.817</v>
      </c>
      <c r="E82" s="16">
        <f>'raw data'!L85/1000</f>
        <v>58.347000000000001</v>
      </c>
      <c r="F82" s="16">
        <f>'raw data'!I85/1000</f>
        <v>7759.0190000000002</v>
      </c>
      <c r="H82">
        <f t="shared" si="3"/>
        <v>0.60927628927698341</v>
      </c>
      <c r="I82">
        <f t="shared" si="4"/>
        <v>0.39072371072301659</v>
      </c>
      <c r="J82">
        <f t="shared" si="6"/>
        <v>0.36508661355459315</v>
      </c>
    </row>
    <row r="83" spans="1:10" x14ac:dyDescent="0.25">
      <c r="A83">
        <f t="shared" si="5"/>
        <v>2010</v>
      </c>
      <c r="B83" s="16">
        <f>'raw data'!G86/1000</f>
        <v>15048.971</v>
      </c>
      <c r="C83" s="16">
        <f>'raw data'!J86/1000</f>
        <v>930.45100000000002</v>
      </c>
      <c r="D83" s="16">
        <f>'raw data'!K86/1000</f>
        <v>1063.0730000000001</v>
      </c>
      <c r="E83" s="16">
        <f>'raw data'!L86/1000</f>
        <v>55.808</v>
      </c>
      <c r="F83" s="16">
        <f>'raw data'!I86/1000</f>
        <v>7925.3689999999997</v>
      </c>
      <c r="H83">
        <f t="shared" si="3"/>
        <v>0.60447066280077677</v>
      </c>
      <c r="I83">
        <f t="shared" si="4"/>
        <v>0.39552933719922323</v>
      </c>
      <c r="J83">
        <f t="shared" si="6"/>
        <v>0.36508661355459315</v>
      </c>
    </row>
    <row r="84" spans="1:10" x14ac:dyDescent="0.25">
      <c r="A84">
        <f t="shared" si="5"/>
        <v>2011</v>
      </c>
      <c r="B84" s="16">
        <f>'raw data'!G87/1000</f>
        <v>15599.732</v>
      </c>
      <c r="C84" s="16">
        <f>'raw data'!J87/1000</f>
        <v>977.67700000000002</v>
      </c>
      <c r="D84" s="16">
        <f>'raw data'!K87/1000</f>
        <v>1103.723</v>
      </c>
      <c r="E84" s="16">
        <f>'raw data'!L87/1000</f>
        <v>60.008000000000003</v>
      </c>
      <c r="F84" s="16">
        <f>'raw data'!I87/1000</f>
        <v>8226.1749999999993</v>
      </c>
      <c r="H84">
        <f t="shared" si="3"/>
        <v>0.60583068327939937</v>
      </c>
      <c r="I84">
        <f t="shared" si="4"/>
        <v>0.39416931672060063</v>
      </c>
      <c r="J84">
        <f t="shared" si="6"/>
        <v>0.36508661355459315</v>
      </c>
    </row>
    <row r="85" spans="1:10" x14ac:dyDescent="0.25">
      <c r="A85">
        <f>A84+1</f>
        <v>2012</v>
      </c>
      <c r="B85" s="16">
        <f>'raw data'!G88/1000</f>
        <v>16253.97</v>
      </c>
      <c r="C85" s="16">
        <f>'raw data'!J88/1000</f>
        <v>1125.3610000000001</v>
      </c>
      <c r="D85" s="16">
        <f>'raw data'!K88/1000</f>
        <v>1136.114</v>
      </c>
      <c r="E85" s="16">
        <f>'raw data'!L88/1000</f>
        <v>58.036999999999999</v>
      </c>
      <c r="F85" s="16">
        <f>'raw data'!I88/1000</f>
        <v>8567.3629999999994</v>
      </c>
      <c r="H85">
        <f t="shared" ref="H85:H94" si="7">F85/(B85-C85-D85+E85)</f>
        <v>0.60975363779819869</v>
      </c>
      <c r="I85">
        <f t="shared" si="4"/>
        <v>0.39024636220180131</v>
      </c>
      <c r="J85">
        <f t="shared" si="6"/>
        <v>0.36508661355459315</v>
      </c>
    </row>
    <row r="86" spans="1:10" x14ac:dyDescent="0.25">
      <c r="A86">
        <f t="shared" si="5"/>
        <v>2013</v>
      </c>
      <c r="B86" s="16">
        <f>'raw data'!G89/1000</f>
        <v>16880.683000000001</v>
      </c>
      <c r="C86" s="16">
        <f>'raw data'!J89/1000</f>
        <v>1122.2070000000001</v>
      </c>
      <c r="D86" s="16">
        <f>'raw data'!K89/1000</f>
        <v>1185.8230000000001</v>
      </c>
      <c r="E86" s="16">
        <f>'raw data'!L89/1000</f>
        <v>59.72</v>
      </c>
      <c r="F86" s="16">
        <f>'raw data'!I89/1000</f>
        <v>8835.0390000000007</v>
      </c>
      <c r="H86">
        <f t="shared" si="7"/>
        <v>0.60380083257855721</v>
      </c>
      <c r="I86">
        <f t="shared" ref="I86:I94" si="8">1-H86</f>
        <v>0.39619916742144279</v>
      </c>
      <c r="J86">
        <f t="shared" si="6"/>
        <v>0.36508661355459315</v>
      </c>
    </row>
    <row r="87" spans="1:10" x14ac:dyDescent="0.25">
      <c r="A87">
        <f t="shared" si="5"/>
        <v>2014</v>
      </c>
      <c r="B87" s="16">
        <f>'raw data'!G90/1000</f>
        <v>17608.137999999999</v>
      </c>
      <c r="C87" s="16">
        <f>'raw data'!J90/1000</f>
        <v>1172.1759999999999</v>
      </c>
      <c r="D87" s="16">
        <f>'raw data'!K90/1000</f>
        <v>1237.712</v>
      </c>
      <c r="E87" s="16">
        <f>'raw data'!L90/1000</f>
        <v>58.09</v>
      </c>
      <c r="F87" s="16">
        <f>'raw data'!I90/1000</f>
        <v>9250.2080000000005</v>
      </c>
      <c r="H87">
        <f t="shared" si="7"/>
        <v>0.60631894674607412</v>
      </c>
      <c r="I87">
        <f t="shared" si="8"/>
        <v>0.39368105325392588</v>
      </c>
      <c r="J87">
        <f t="shared" ref="J87:J94" si="9">I$1</f>
        <v>0.36508661355459315</v>
      </c>
    </row>
    <row r="88" spans="1:10" x14ac:dyDescent="0.25">
      <c r="A88">
        <f t="shared" si="5"/>
        <v>2015</v>
      </c>
      <c r="B88" s="16">
        <f>'raw data'!G91/1000</f>
        <v>18295.019</v>
      </c>
      <c r="C88" s="16">
        <f>'raw data'!J91/1000</f>
        <v>1130.769</v>
      </c>
      <c r="D88" s="16">
        <f>'raw data'!K91/1000</f>
        <v>1273.454</v>
      </c>
      <c r="E88" s="16">
        <f>'raw data'!L91/1000</f>
        <v>57.192</v>
      </c>
      <c r="F88" s="16">
        <f>'raw data'!I91/1000</f>
        <v>9699.4189999999999</v>
      </c>
      <c r="H88">
        <f t="shared" si="7"/>
        <v>0.60819076362485347</v>
      </c>
      <c r="I88">
        <f t="shared" si="8"/>
        <v>0.39180923637514653</v>
      </c>
      <c r="J88">
        <f t="shared" si="9"/>
        <v>0.36508661355459315</v>
      </c>
    </row>
    <row r="89" spans="1:10" x14ac:dyDescent="0.25">
      <c r="A89">
        <f t="shared" si="5"/>
        <v>2016</v>
      </c>
      <c r="B89" s="16">
        <f>'raw data'!G92/1000</f>
        <v>18804.913</v>
      </c>
      <c r="C89" s="16">
        <f>'raw data'!J92/1000</f>
        <v>1138.6859999999999</v>
      </c>
      <c r="D89" s="16">
        <f>'raw data'!K92/1000</f>
        <v>1309.126</v>
      </c>
      <c r="E89" s="16">
        <f>'raw data'!L92/1000</f>
        <v>61.747999999999998</v>
      </c>
      <c r="F89" s="16">
        <f>'raw data'!I92/1000</f>
        <v>9966.1080000000002</v>
      </c>
      <c r="H89">
        <f t="shared" si="7"/>
        <v>0.60699187866335824</v>
      </c>
      <c r="I89">
        <f t="shared" si="8"/>
        <v>0.39300812133664176</v>
      </c>
      <c r="J89">
        <f t="shared" si="9"/>
        <v>0.36508661355459315</v>
      </c>
    </row>
    <row r="90" spans="1:10" x14ac:dyDescent="0.25">
      <c r="A90">
        <f t="shared" si="5"/>
        <v>2017</v>
      </c>
      <c r="B90" s="16">
        <f>'raw data'!G93/1000</f>
        <v>19612.101999999999</v>
      </c>
      <c r="C90" s="16">
        <f>'raw data'!J93/1000</f>
        <v>1161.944</v>
      </c>
      <c r="D90" s="16">
        <f>'raw data'!K93/1000</f>
        <v>1363.971</v>
      </c>
      <c r="E90" s="16">
        <f>'raw data'!L93/1000</f>
        <v>59.875</v>
      </c>
      <c r="F90" s="16">
        <f>'raw data'!I93/1000</f>
        <v>10424.371999999999</v>
      </c>
      <c r="H90">
        <f t="shared" si="7"/>
        <v>0.60797470579541824</v>
      </c>
      <c r="I90">
        <f t="shared" si="8"/>
        <v>0.39202529420458176</v>
      </c>
      <c r="J90">
        <f t="shared" si="9"/>
        <v>0.36508661355459315</v>
      </c>
    </row>
    <row r="91" spans="1:10" x14ac:dyDescent="0.25">
      <c r="A91">
        <v>2018</v>
      </c>
      <c r="B91" s="16">
        <f>'raw data'!G94/1000</f>
        <v>20656.516</v>
      </c>
      <c r="C91" s="16">
        <f>'raw data'!J94/1000</f>
        <v>1181.2380000000001</v>
      </c>
      <c r="D91" s="16">
        <f>'raw data'!K94/1000</f>
        <v>1457.0940000000001</v>
      </c>
      <c r="E91" s="16">
        <f>'raw data'!L94/1000</f>
        <v>63.32</v>
      </c>
      <c r="F91" s="16">
        <f>'raw data'!I94/1000</f>
        <v>10957.404</v>
      </c>
      <c r="H91">
        <f t="shared" si="7"/>
        <v>0.60600069551736413</v>
      </c>
      <c r="I91">
        <f t="shared" si="8"/>
        <v>0.39399930448263587</v>
      </c>
      <c r="J91">
        <f t="shared" si="9"/>
        <v>0.36508661355459315</v>
      </c>
    </row>
    <row r="92" spans="1:10" x14ac:dyDescent="0.25">
      <c r="A92">
        <v>2019</v>
      </c>
      <c r="B92" s="16">
        <f>'raw data'!G95/1000</f>
        <v>21521.395</v>
      </c>
      <c r="C92" s="16">
        <f>'raw data'!J95/1000</f>
        <v>1192.4459999999999</v>
      </c>
      <c r="D92" s="16">
        <f>'raw data'!K95/1000</f>
        <v>1533.117</v>
      </c>
      <c r="E92" s="16">
        <f>'raw data'!L95/1000</f>
        <v>72.956999999999994</v>
      </c>
      <c r="F92" s="16">
        <f>'raw data'!I95/1000</f>
        <v>11447.915000000001</v>
      </c>
      <c r="H92">
        <f t="shared" si="7"/>
        <v>0.60671169729016527</v>
      </c>
      <c r="I92">
        <f t="shared" si="8"/>
        <v>0.39328830270983473</v>
      </c>
      <c r="J92">
        <f t="shared" si="9"/>
        <v>0.36508661355459315</v>
      </c>
    </row>
    <row r="93" spans="1:10" x14ac:dyDescent="0.25">
      <c r="A93">
        <v>2020</v>
      </c>
      <c r="B93" s="16">
        <f>'raw data'!G96/1000</f>
        <v>21322.95</v>
      </c>
      <c r="C93" s="16">
        <f>'raw data'!J96/1000</f>
        <v>1187.098</v>
      </c>
      <c r="D93" s="16">
        <f>'raw data'!K96/1000</f>
        <v>1520.5139999999999</v>
      </c>
      <c r="E93" s="16">
        <f>'raw data'!L96/1000</f>
        <v>656.85599999999999</v>
      </c>
      <c r="F93" s="16">
        <f>'raw data'!I96/1000</f>
        <v>11594.682000000001</v>
      </c>
      <c r="H93">
        <f t="shared" si="7"/>
        <v>0.60162750541012622</v>
      </c>
      <c r="I93">
        <f t="shared" si="8"/>
        <v>0.39837249458987378</v>
      </c>
      <c r="J93">
        <f t="shared" si="9"/>
        <v>0.36508661355459315</v>
      </c>
    </row>
    <row r="94" spans="1:10" x14ac:dyDescent="0.25">
      <c r="A94">
        <v>2021</v>
      </c>
      <c r="B94" s="16">
        <f>'raw data'!G97/1000</f>
        <v>23594.030999999999</v>
      </c>
      <c r="C94" s="16">
        <f>'raw data'!J97/1000</f>
        <v>1297.117</v>
      </c>
      <c r="D94" s="16">
        <f>'raw data'!K97/1000</f>
        <v>1671.921</v>
      </c>
      <c r="E94" s="16">
        <f>'raw data'!L97/1000</f>
        <v>482.74099999999999</v>
      </c>
      <c r="F94" s="16">
        <f>'raw data'!I97/1000</f>
        <v>12545.875</v>
      </c>
      <c r="H94">
        <f t="shared" si="7"/>
        <v>0.59437337044326966</v>
      </c>
      <c r="I94">
        <f t="shared" si="8"/>
        <v>0.40562662955673034</v>
      </c>
      <c r="J94">
        <f t="shared" si="9"/>
        <v>0.36508661355459315</v>
      </c>
    </row>
    <row r="95" spans="1:10" x14ac:dyDescent="0.25">
      <c r="A95">
        <v>2022</v>
      </c>
      <c r="B95" s="16">
        <f>'raw data'!G98/1000</f>
        <v>25744.108</v>
      </c>
      <c r="C95" s="16">
        <f>'raw data'!J98/1000</f>
        <v>1334.3460696452007</v>
      </c>
      <c r="D95" s="16">
        <f>'raw data'!K98/1000</f>
        <v>1810.2239999999999</v>
      </c>
      <c r="E95" s="16">
        <f>'raw data'!L98/1000</f>
        <v>127.449</v>
      </c>
      <c r="F95" s="16">
        <f>'raw data'!I98/1000</f>
        <v>13439.187</v>
      </c>
      <c r="H95">
        <f>F95/(B95-C95-D95+E95)</f>
        <v>0.59133166403375037</v>
      </c>
      <c r="I95">
        <f>1-H95</f>
        <v>0.40866833596624963</v>
      </c>
      <c r="J95">
        <f>I$1</f>
        <v>0.36508661355459315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topLeftCell="G2" zoomScaleNormal="100" workbookViewId="0">
      <selection activeCell="A65" sqref="A65"/>
    </sheetView>
  </sheetViews>
  <sheetFormatPr defaultRowHeight="12.5" x14ac:dyDescent="0.25"/>
  <cols>
    <col min="5" max="5" width="8.453125" customWidth="1"/>
    <col min="6" max="6" width="9" customWidth="1"/>
    <col min="24" max="24" width="16.36328125" bestFit="1" customWidth="1"/>
    <col min="27" max="27" width="11" bestFit="1" customWidth="1"/>
    <col min="29" max="29" width="11.54296875" bestFit="1" customWidth="1"/>
    <col min="40" max="40" width="16.36328125" bestFit="1" customWidth="1"/>
    <col min="41" max="41" width="9.54296875" bestFit="1" customWidth="1"/>
  </cols>
  <sheetData>
    <row r="1" spans="1:41" x14ac:dyDescent="0.25">
      <c r="B1" t="s">
        <v>24</v>
      </c>
      <c r="C1" t="s">
        <v>25</v>
      </c>
      <c r="D1" s="6" t="s">
        <v>22</v>
      </c>
      <c r="E1" s="11" t="s">
        <v>26</v>
      </c>
      <c r="F1" s="1" t="s">
        <v>27</v>
      </c>
      <c r="G1" s="4" t="s">
        <v>28</v>
      </c>
      <c r="H1" s="11" t="s">
        <v>23</v>
      </c>
      <c r="I1" s="11"/>
      <c r="J1" s="11" t="s">
        <v>38</v>
      </c>
      <c r="K1" t="s">
        <v>13</v>
      </c>
      <c r="L1" s="2">
        <f>AVERAGE(K2:K63)</f>
        <v>0.37406514522585682</v>
      </c>
      <c r="M1" s="2"/>
      <c r="N1" s="2" t="s">
        <v>39</v>
      </c>
      <c r="O1" t="s">
        <v>2</v>
      </c>
      <c r="P1" s="2">
        <f>AVERAGE(O3:O63)</f>
        <v>0.94774370483364834</v>
      </c>
      <c r="S1" s="9"/>
      <c r="Y1" s="9"/>
      <c r="AC1" s="4"/>
      <c r="AO1" s="9"/>
    </row>
    <row r="2" spans="1:41" x14ac:dyDescent="0.25">
      <c r="A2">
        <v>1960</v>
      </c>
      <c r="B2" s="7">
        <f>'raw data'!C36/1000</f>
        <v>3500.2719999999999</v>
      </c>
      <c r="C2" s="15">
        <f>'capital stock data'!I13</f>
        <v>790.43333818600183</v>
      </c>
      <c r="D2" s="7">
        <f>B2-C2</f>
        <v>2709.838661813998</v>
      </c>
      <c r="E2" s="14">
        <f>'hours data'!D14</f>
        <v>129921.34947351627</v>
      </c>
      <c r="F2" s="14">
        <f>'hours data'!J14*52/10</f>
        <v>369122</v>
      </c>
      <c r="G2" s="14">
        <f t="shared" ref="G2:G50" si="0">F2-E2</f>
        <v>239200.65052648372</v>
      </c>
      <c r="H2" s="16">
        <f>'capital stock data'!M13</f>
        <v>8604.7263782922309</v>
      </c>
      <c r="I2" s="16"/>
      <c r="J2" s="8">
        <f>(1-alpha!$I$1)*B2/E2</f>
        <v>1.7105499273258818E-2</v>
      </c>
      <c r="K2" s="2">
        <f>D2/(D2+J2*G2)</f>
        <v>0.3984186653255497</v>
      </c>
      <c r="N2" s="8">
        <f>alpha!$I$1*B2/H2-'capital stock data'!$P$8</f>
        <v>9.2367334488023978E-2</v>
      </c>
      <c r="R2" s="9">
        <f>L1</f>
        <v>0.37406514522585682</v>
      </c>
      <c r="S2" s="9"/>
      <c r="T2">
        <f>1-alpha!I1</f>
        <v>0.63491338644540685</v>
      </c>
      <c r="Y2" s="9"/>
      <c r="AC2" s="4"/>
      <c r="AO2" s="9"/>
    </row>
    <row r="3" spans="1:41" x14ac:dyDescent="0.25">
      <c r="A3">
        <f>A2+1</f>
        <v>1961</v>
      </c>
      <c r="B3" s="7">
        <f>'raw data'!C37/1000</f>
        <v>3590.0659999999998</v>
      </c>
      <c r="C3" s="15">
        <f>'capital stock data'!I14</f>
        <v>807.66252006993841</v>
      </c>
      <c r="D3" s="7">
        <f t="shared" ref="D3:D50" si="1">B3-C3</f>
        <v>2782.4034799300616</v>
      </c>
      <c r="E3" s="14">
        <f>'hours data'!D15</f>
        <v>129510.41182551168</v>
      </c>
      <c r="F3" s="14">
        <f>'hours data'!J15*52/10</f>
        <v>369501.6</v>
      </c>
      <c r="G3" s="14">
        <f t="shared" si="0"/>
        <v>239991.18817448831</v>
      </c>
      <c r="H3" s="16">
        <f>'capital stock data'!M14</f>
        <v>8912.0529050399127</v>
      </c>
      <c r="I3" s="16"/>
      <c r="J3" s="8">
        <f>(1-alpha!$I$1)*B3/E3</f>
        <v>1.7599982344998696E-2</v>
      </c>
      <c r="K3" s="2">
        <f>D3/(D3+J3*G3)</f>
        <v>0.39713196092961972</v>
      </c>
      <c r="L3" s="8"/>
      <c r="M3" s="8"/>
      <c r="N3" s="8">
        <f>alpha!$I$1*B3/H3-'capital stock data'!$P$8</f>
        <v>9.0924457696922784E-2</v>
      </c>
      <c r="O3">
        <f>D3/D2/(1+N3)</f>
        <v>0.94120016526881323</v>
      </c>
      <c r="R3">
        <f t="shared" ref="R3:R40" si="2">R2</f>
        <v>0.37406514522585682</v>
      </c>
      <c r="S3" s="9">
        <f>P1</f>
        <v>0.94774370483364834</v>
      </c>
      <c r="T3">
        <f t="shared" ref="T3:T40" si="3">T2</f>
        <v>0.63491338644540685</v>
      </c>
      <c r="Y3" s="9"/>
      <c r="AC3" s="10"/>
      <c r="AE3" s="1"/>
      <c r="AF3" s="1"/>
      <c r="AH3" s="1"/>
      <c r="AO3" s="9"/>
    </row>
    <row r="4" spans="1:41" x14ac:dyDescent="0.25">
      <c r="A4">
        <f t="shared" ref="A4:A61" si="4">A3+1</f>
        <v>1962</v>
      </c>
      <c r="B4" s="7">
        <f>'raw data'!C38/1000</f>
        <v>3810.1239999999998</v>
      </c>
      <c r="C4" s="15">
        <f>'capital stock data'!I15</f>
        <v>880.56776732094534</v>
      </c>
      <c r="D4" s="7">
        <f t="shared" si="1"/>
        <v>2929.5562326790546</v>
      </c>
      <c r="E4" s="14">
        <f>'hours data'!D16</f>
        <v>132744.5906803153</v>
      </c>
      <c r="F4" s="14">
        <f>'hours data'!J16*52/10</f>
        <v>377426.4</v>
      </c>
      <c r="G4" s="14">
        <f t="shared" si="0"/>
        <v>244681.80931968472</v>
      </c>
      <c r="H4" s="16">
        <f>'capital stock data'!M15</f>
        <v>9219.3539640894069</v>
      </c>
      <c r="I4" s="16"/>
      <c r="J4" s="8">
        <f>(1-alpha!$I$1)*B4/E4</f>
        <v>1.8223708546005916E-2</v>
      </c>
      <c r="K4" s="2">
        <f>D4/(D4+J4*G4)</f>
        <v>0.39649860995083525</v>
      </c>
      <c r="L4" s="8"/>
      <c r="M4" s="8"/>
      <c r="N4" s="8">
        <f>alpha!$I$1*B4/H4-'capital stock data'!$P$8</f>
        <v>9.4736636758936288E-2</v>
      </c>
      <c r="O4">
        <f t="shared" ref="O4:O50" si="5">D4/D3/(1+N4)</f>
        <v>0.96177188699468785</v>
      </c>
      <c r="R4">
        <f t="shared" si="2"/>
        <v>0.37406514522585682</v>
      </c>
      <c r="S4">
        <f t="shared" ref="S4:S40" si="6">S3</f>
        <v>0.94774370483364834</v>
      </c>
      <c r="T4">
        <f>T3</f>
        <v>0.63491338644540685</v>
      </c>
      <c r="Y4" s="9"/>
      <c r="AC4" s="10"/>
      <c r="AE4" s="1"/>
      <c r="AF4" s="1"/>
      <c r="AH4" s="1"/>
      <c r="AO4" s="9"/>
    </row>
    <row r="5" spans="1:41" x14ac:dyDescent="0.25">
      <c r="A5">
        <f t="shared" si="4"/>
        <v>1963</v>
      </c>
      <c r="B5" s="7">
        <f>'raw data'!C39/1000</f>
        <v>3976.1419999999998</v>
      </c>
      <c r="C5" s="15">
        <f>'capital stock data'!I16</f>
        <v>921.42701156796591</v>
      </c>
      <c r="D5" s="7">
        <f t="shared" si="1"/>
        <v>3054.7149884320338</v>
      </c>
      <c r="E5" s="14">
        <f>'hours data'!D17</f>
        <v>134225.46385955287</v>
      </c>
      <c r="F5" s="14">
        <f>'hours data'!J17*52/10</f>
        <v>381373.2</v>
      </c>
      <c r="G5" s="14">
        <f t="shared" si="0"/>
        <v>247147.73614044714</v>
      </c>
      <c r="H5" s="16">
        <f>'capital stock data'!M16</f>
        <v>9582.3070506752683</v>
      </c>
      <c r="I5" s="16"/>
      <c r="J5" s="8">
        <f>(1-alpha!$I$1)*B5/E5</f>
        <v>1.8807949770613834E-2</v>
      </c>
      <c r="K5" s="2">
        <f t="shared" ref="K5:K50" si="7">D5/(D5+J5*G5)</f>
        <v>0.3965587831989853</v>
      </c>
      <c r="L5" s="8"/>
      <c r="M5" s="8"/>
      <c r="N5" s="8">
        <f>alpha!$I$1*B5/H5-'capital stock data'!$P$8</f>
        <v>9.534695197376522E-2</v>
      </c>
      <c r="O5">
        <f t="shared" si="5"/>
        <v>0.95195660849810115</v>
      </c>
      <c r="R5">
        <f t="shared" si="2"/>
        <v>0.37406514522585682</v>
      </c>
      <c r="S5">
        <f t="shared" si="6"/>
        <v>0.94774370483364834</v>
      </c>
      <c r="T5">
        <f t="shared" si="3"/>
        <v>0.63491338644540685</v>
      </c>
      <c r="Y5" s="9"/>
      <c r="AC5" s="10"/>
      <c r="AE5" s="1"/>
      <c r="AF5" s="1"/>
      <c r="AH5" s="1"/>
      <c r="AO5" s="9"/>
    </row>
    <row r="6" spans="1:41" x14ac:dyDescent="0.25">
      <c r="A6">
        <f t="shared" si="4"/>
        <v>1964</v>
      </c>
      <c r="B6" s="7">
        <f>'raw data'!C40/1000</f>
        <v>4205.277</v>
      </c>
      <c r="C6" s="15">
        <f>'capital stock data'!I17</f>
        <v>974.07156902375596</v>
      </c>
      <c r="D6" s="7">
        <f t="shared" si="1"/>
        <v>3231.2054309762443</v>
      </c>
      <c r="E6" s="14">
        <f>'hours data'!D18</f>
        <v>136866.65333333332</v>
      </c>
      <c r="F6" s="14">
        <f>'hours data'!J18*52/10</f>
        <v>389620.4</v>
      </c>
      <c r="G6" s="14">
        <f t="shared" si="0"/>
        <v>252753.7466666667</v>
      </c>
      <c r="H6" s="16">
        <f>'capital stock data'!M17</f>
        <v>9965.7416146096548</v>
      </c>
      <c r="I6" s="16"/>
      <c r="J6" s="8">
        <f>(1-alpha!$I$1)*B6/E6</f>
        <v>1.9507941459694599E-2</v>
      </c>
      <c r="K6" s="2">
        <f t="shared" si="7"/>
        <v>0.39588835751540968</v>
      </c>
      <c r="L6" s="8"/>
      <c r="M6" s="8"/>
      <c r="N6" s="8">
        <f>alpha!$I$1*B6/H6-'capital stock data'!$P$8</f>
        <v>9.7912452766558494E-2</v>
      </c>
      <c r="O6">
        <f t="shared" si="5"/>
        <v>0.96344330532493816</v>
      </c>
      <c r="R6">
        <f t="shared" si="2"/>
        <v>0.37406514522585682</v>
      </c>
      <c r="S6">
        <f t="shared" si="6"/>
        <v>0.94774370483364834</v>
      </c>
      <c r="T6">
        <f t="shared" si="3"/>
        <v>0.63491338644540685</v>
      </c>
      <c r="AC6" s="10"/>
      <c r="AE6" s="1"/>
      <c r="AF6" s="1"/>
      <c r="AH6" s="1"/>
    </row>
    <row r="7" spans="1:41" x14ac:dyDescent="0.25">
      <c r="A7">
        <f t="shared" si="4"/>
        <v>1965</v>
      </c>
      <c r="B7" s="7">
        <f>'raw data'!C41/1000</f>
        <v>4478.5550000000003</v>
      </c>
      <c r="C7" s="15">
        <f>'capital stock data'!I18</f>
        <v>1070.983593910189</v>
      </c>
      <c r="D7" s="7">
        <f t="shared" si="1"/>
        <v>3407.5714060898113</v>
      </c>
      <c r="E7" s="14">
        <f>'hours data'!D19</f>
        <v>141383.88440567066</v>
      </c>
      <c r="F7" s="14">
        <f>'hours data'!J19*52/10</f>
        <v>401533.6</v>
      </c>
      <c r="G7" s="14">
        <f t="shared" si="0"/>
        <v>260149.71559432932</v>
      </c>
      <c r="H7" s="16">
        <f>'capital stock data'!M18</f>
        <v>10380.293049768587</v>
      </c>
      <c r="I7" s="16"/>
      <c r="J7" s="8">
        <f>(1-alpha!$I$1)*B7/E7</f>
        <v>2.0111871543104679E-2</v>
      </c>
      <c r="K7" s="2">
        <f t="shared" si="7"/>
        <v>0.39440994547721819</v>
      </c>
      <c r="L7" s="8"/>
      <c r="M7" s="8"/>
      <c r="N7" s="8">
        <f>alpha!$I$1*B7/H7-'capital stock data'!$P$8</f>
        <v>0.10137147542617383</v>
      </c>
      <c r="O7">
        <f t="shared" si="5"/>
        <v>0.95751717077368548</v>
      </c>
      <c r="R7">
        <f t="shared" si="2"/>
        <v>0.37406514522585682</v>
      </c>
      <c r="S7">
        <f t="shared" si="6"/>
        <v>0.94774370483364834</v>
      </c>
      <c r="T7">
        <f t="shared" si="3"/>
        <v>0.63491338644540685</v>
      </c>
      <c r="AC7" s="10"/>
      <c r="AE7" s="1"/>
      <c r="AF7" s="1"/>
      <c r="AH7" s="1"/>
    </row>
    <row r="8" spans="1:41" x14ac:dyDescent="0.25">
      <c r="A8">
        <f t="shared" si="4"/>
        <v>1966</v>
      </c>
      <c r="B8" s="7">
        <f>'raw data'!C42/1000</f>
        <v>4773.9309999999996</v>
      </c>
      <c r="C8" s="15">
        <f>'capital stock data'!I19</f>
        <v>1160.6251243585677</v>
      </c>
      <c r="D8" s="7">
        <f t="shared" si="1"/>
        <v>3613.3058756414321</v>
      </c>
      <c r="E8" s="14">
        <f>'hours data'!D20</f>
        <v>147222.31846128733</v>
      </c>
      <c r="F8" s="14">
        <f>'hours data'!J20*52/10</f>
        <v>420092.4</v>
      </c>
      <c r="G8" s="14">
        <f t="shared" si="0"/>
        <v>272870.08153871272</v>
      </c>
      <c r="H8" s="16">
        <f>'capital stock data'!M19</f>
        <v>10868.481786921884</v>
      </c>
      <c r="I8" s="16"/>
      <c r="J8" s="8">
        <f>(1-alpha!$I$1)*B8/E8</f>
        <v>2.0588133168570694E-2</v>
      </c>
      <c r="K8" s="2">
        <f t="shared" si="7"/>
        <v>0.39142356589599131</v>
      </c>
      <c r="L8" s="8"/>
      <c r="M8" s="8"/>
      <c r="N8" s="8">
        <f>alpha!$I$1*B8/H8-'capital stock data'!$P$8</f>
        <v>0.1042182731567575</v>
      </c>
      <c r="O8">
        <f t="shared" si="5"/>
        <v>0.96029536389460746</v>
      </c>
      <c r="R8">
        <f t="shared" si="2"/>
        <v>0.37406514522585682</v>
      </c>
      <c r="S8">
        <f t="shared" si="6"/>
        <v>0.94774370483364834</v>
      </c>
      <c r="T8">
        <f t="shared" si="3"/>
        <v>0.63491338644540685</v>
      </c>
      <c r="AC8" s="10"/>
      <c r="AE8" s="1"/>
      <c r="AF8" s="1"/>
      <c r="AH8" s="1"/>
    </row>
    <row r="9" spans="1:41" x14ac:dyDescent="0.25">
      <c r="A9">
        <f t="shared" si="4"/>
        <v>1967</v>
      </c>
      <c r="B9" s="7">
        <f>'raw data'!C43/1000</f>
        <v>4904.8639999999996</v>
      </c>
      <c r="C9" s="15">
        <f>'capital stock data'!I20</f>
        <v>1142.8250588876911</v>
      </c>
      <c r="D9" s="7">
        <f t="shared" si="1"/>
        <v>3762.0389411123087</v>
      </c>
      <c r="E9" s="14">
        <f>'hours data'!D21</f>
        <v>149146.2628244214</v>
      </c>
      <c r="F9" s="14">
        <f>'hours data'!J21*52/10</f>
        <v>429676</v>
      </c>
      <c r="G9" s="14">
        <f t="shared" si="0"/>
        <v>280529.7371755786</v>
      </c>
      <c r="H9" s="16">
        <f>'capital stock data'!M20</f>
        <v>11418.90301281583</v>
      </c>
      <c r="I9" s="16"/>
      <c r="J9" s="8">
        <f>(1-alpha!$I$1)*B9/E9</f>
        <v>2.0879931909257646E-2</v>
      </c>
      <c r="K9" s="2">
        <f t="shared" si="7"/>
        <v>0.39108544818126062</v>
      </c>
      <c r="L9" s="8"/>
      <c r="M9" s="8"/>
      <c r="N9" s="8">
        <f>alpha!$I$1*B9/H9-'capital stock data'!$P$8</f>
        <v>0.10067457822439321</v>
      </c>
      <c r="O9">
        <f t="shared" si="5"/>
        <v>0.94593135962658614</v>
      </c>
      <c r="R9">
        <f t="shared" si="2"/>
        <v>0.37406514522585682</v>
      </c>
      <c r="S9">
        <f t="shared" si="6"/>
        <v>0.94774370483364834</v>
      </c>
      <c r="T9">
        <f t="shared" si="3"/>
        <v>0.63491338644540685</v>
      </c>
      <c r="AC9" s="10"/>
      <c r="AE9" s="1"/>
      <c r="AF9" s="1"/>
      <c r="AH9" s="1"/>
    </row>
    <row r="10" spans="1:41" x14ac:dyDescent="0.25">
      <c r="A10">
        <f t="shared" si="4"/>
        <v>1968</v>
      </c>
      <c r="B10" s="7">
        <f>'raw data'!C44/1000</f>
        <v>5145.9139999999998</v>
      </c>
      <c r="C10" s="15">
        <f>'capital stock data'!I21</f>
        <v>1182.5715206447451</v>
      </c>
      <c r="D10" s="7">
        <f t="shared" si="1"/>
        <v>3963.3424793552549</v>
      </c>
      <c r="E10" s="14">
        <f>'hours data'!D22</f>
        <v>151900.4346666323</v>
      </c>
      <c r="F10" s="14">
        <f>'hours data'!J22*52/10</f>
        <v>440528.4</v>
      </c>
      <c r="G10" s="14">
        <f t="shared" si="0"/>
        <v>288627.9653333677</v>
      </c>
      <c r="H10" s="16">
        <f>'capital stock data'!M21</f>
        <v>11920.621128598172</v>
      </c>
      <c r="I10" s="16"/>
      <c r="J10" s="8">
        <f>(1-alpha!$I$1)*B10/E10</f>
        <v>2.1508889630679453E-2</v>
      </c>
      <c r="K10" s="2">
        <f t="shared" si="7"/>
        <v>0.38965518669272931</v>
      </c>
      <c r="L10" s="8"/>
      <c r="M10" s="8"/>
      <c r="N10" s="8">
        <f>alpha!$I$1*B10/H10-'capital stock data'!$P$8</f>
        <v>0.10145685529368415</v>
      </c>
      <c r="O10">
        <f t="shared" si="5"/>
        <v>0.9564688380718801</v>
      </c>
      <c r="R10">
        <f t="shared" si="2"/>
        <v>0.37406514522585682</v>
      </c>
      <c r="S10">
        <f t="shared" si="6"/>
        <v>0.94774370483364834</v>
      </c>
      <c r="T10">
        <f t="shared" si="3"/>
        <v>0.63491338644540685</v>
      </c>
      <c r="AC10" s="10"/>
      <c r="AE10" s="1"/>
      <c r="AF10" s="1"/>
      <c r="AH10" s="1"/>
    </row>
    <row r="11" spans="1:41" x14ac:dyDescent="0.25">
      <c r="A11">
        <f t="shared" si="4"/>
        <v>1969</v>
      </c>
      <c r="B11" s="7">
        <f>'raw data'!C45/1000</f>
        <v>5306.5940000000001</v>
      </c>
      <c r="C11" s="15">
        <f>'capital stock data'!I22</f>
        <v>1215.5967769264407</v>
      </c>
      <c r="D11" s="7">
        <f t="shared" si="1"/>
        <v>4090.9972230735593</v>
      </c>
      <c r="E11" s="14">
        <f>'hours data'!D23</f>
        <v>155918.54948027551</v>
      </c>
      <c r="F11" s="14">
        <f>'hours data'!J23*52/10</f>
        <v>452654.8</v>
      </c>
      <c r="G11" s="14">
        <f t="shared" si="0"/>
        <v>296736.25051972445</v>
      </c>
      <c r="H11" s="16">
        <f>'capital stock data'!M22</f>
        <v>12433.917066194766</v>
      </c>
      <c r="I11" s="16"/>
      <c r="J11" s="8">
        <f>(1-alpha!$I$1)*B11/E11</f>
        <v>2.1608895017697055E-2</v>
      </c>
      <c r="K11" s="2">
        <f t="shared" si="7"/>
        <v>0.38950231422353149</v>
      </c>
      <c r="L11" s="8"/>
      <c r="M11" s="8"/>
      <c r="N11" s="8">
        <f>alpha!$I$1*B11/H11-'capital stock data'!$P$8</f>
        <v>9.9668686387719363E-2</v>
      </c>
      <c r="O11">
        <f t="shared" si="5"/>
        <v>0.93865440831947644</v>
      </c>
      <c r="R11">
        <f t="shared" si="2"/>
        <v>0.37406514522585682</v>
      </c>
      <c r="S11">
        <f t="shared" si="6"/>
        <v>0.94774370483364834</v>
      </c>
      <c r="T11">
        <f t="shared" si="3"/>
        <v>0.63491338644540685</v>
      </c>
      <c r="AC11" s="10"/>
      <c r="AE11" s="1"/>
      <c r="AF11" s="1"/>
      <c r="AH11" s="1"/>
    </row>
    <row r="12" spans="1:41" x14ac:dyDescent="0.25">
      <c r="A12">
        <f t="shared" si="4"/>
        <v>1970</v>
      </c>
      <c r="B12" s="7">
        <f>'raw data'!C46/1000</f>
        <v>5316.3909999999996</v>
      </c>
      <c r="C12" s="15">
        <f>'capital stock data'!I23</f>
        <v>1138.4910779108973</v>
      </c>
      <c r="D12" s="7">
        <f t="shared" si="1"/>
        <v>4177.8999220891019</v>
      </c>
      <c r="E12" s="14">
        <f>'hours data'!D24</f>
        <v>153354.92264576803</v>
      </c>
      <c r="F12" s="14">
        <f>'hours data'!J24*52/10</f>
        <v>451604.4</v>
      </c>
      <c r="G12" s="14">
        <f t="shared" si="0"/>
        <v>298249.47735423199</v>
      </c>
      <c r="H12" s="16">
        <f>'capital stock data'!M23</f>
        <v>12951.419590793563</v>
      </c>
      <c r="I12" s="16"/>
      <c r="J12" s="8">
        <f>(1-alpha!$I$1)*B12/E12</f>
        <v>2.2010690985608417E-2</v>
      </c>
      <c r="K12" s="2">
        <f t="shared" si="7"/>
        <v>0.38891040019921441</v>
      </c>
      <c r="L12" s="8"/>
      <c r="M12" s="8"/>
      <c r="N12" s="8">
        <f>alpha!$I$1*B12/H12-'capital stock data'!$P$8</f>
        <v>9.3718999704426764E-2</v>
      </c>
      <c r="O12">
        <f t="shared" si="5"/>
        <v>0.93373382433983243</v>
      </c>
      <c r="R12">
        <f t="shared" si="2"/>
        <v>0.37406514522585682</v>
      </c>
      <c r="S12">
        <f t="shared" si="6"/>
        <v>0.94774370483364834</v>
      </c>
      <c r="T12">
        <f t="shared" si="3"/>
        <v>0.63491338644540685</v>
      </c>
      <c r="AC12" s="10"/>
      <c r="AE12" s="1"/>
      <c r="AF12" s="1"/>
      <c r="AH12" s="1"/>
    </row>
    <row r="13" spans="1:41" x14ac:dyDescent="0.25">
      <c r="A13">
        <f t="shared" si="4"/>
        <v>1971</v>
      </c>
      <c r="B13" s="7">
        <f>'raw data'!C47/1000</f>
        <v>5491.4449999999997</v>
      </c>
      <c r="C13" s="15">
        <f>'capital stock data'!I24</f>
        <v>1203.714749697386</v>
      </c>
      <c r="D13" s="7">
        <f t="shared" si="1"/>
        <v>4287.730250302614</v>
      </c>
      <c r="E13" s="14">
        <f>'hours data'!D25</f>
        <v>152615.43012293536</v>
      </c>
      <c r="F13" s="14">
        <f>'hours data'!J25*52/10</f>
        <v>450819.2</v>
      </c>
      <c r="G13" s="14">
        <f t="shared" si="0"/>
        <v>298203.76987706462</v>
      </c>
      <c r="H13" s="16">
        <f>'capital stock data'!M24</f>
        <v>13362.761570983832</v>
      </c>
      <c r="I13" s="16"/>
      <c r="J13" s="8">
        <f>(1-alpha!$I$1)*B13/E13</f>
        <v>2.2845605707235265E-2</v>
      </c>
      <c r="K13" s="2">
        <f t="shared" si="7"/>
        <v>0.38626892020016473</v>
      </c>
      <c r="L13" s="8"/>
      <c r="M13" s="8"/>
      <c r="N13" s="8">
        <f>alpha!$I$1*B13/H13-'capital stock data'!$P$8</f>
        <v>9.3888484358025742E-2</v>
      </c>
      <c r="O13">
        <f t="shared" si="5"/>
        <v>0.93820203832137206</v>
      </c>
      <c r="R13">
        <f t="shared" si="2"/>
        <v>0.37406514522585682</v>
      </c>
      <c r="S13">
        <f t="shared" si="6"/>
        <v>0.94774370483364834</v>
      </c>
      <c r="T13">
        <f t="shared" si="3"/>
        <v>0.63491338644540685</v>
      </c>
      <c r="AC13" s="10"/>
      <c r="AE13" s="1"/>
      <c r="AF13" s="1"/>
      <c r="AH13" s="1"/>
    </row>
    <row r="14" spans="1:41" x14ac:dyDescent="0.25">
      <c r="A14">
        <f t="shared" si="4"/>
        <v>1972</v>
      </c>
      <c r="B14" s="7">
        <f>'raw data'!C48/1000</f>
        <v>5780.0479999999998</v>
      </c>
      <c r="C14" s="15">
        <f>'capital stock data'!I25</f>
        <v>1305.1708171212799</v>
      </c>
      <c r="D14" s="7">
        <f t="shared" si="1"/>
        <v>4474.8771828787194</v>
      </c>
      <c r="E14" s="14">
        <f>'hours data'!D26</f>
        <v>156906.80361104643</v>
      </c>
      <c r="F14" s="14">
        <f>'hours data'!J26*52/10</f>
        <v>461848.4</v>
      </c>
      <c r="G14" s="14">
        <f t="shared" si="0"/>
        <v>304941.59638895362</v>
      </c>
      <c r="H14" s="16">
        <f>'capital stock data'!M25</f>
        <v>13816.232692847259</v>
      </c>
      <c r="I14" s="16"/>
      <c r="J14" s="8">
        <f>(1-alpha!$I$1)*B14/E14</f>
        <v>2.3388596064923217E-2</v>
      </c>
      <c r="K14" s="2">
        <f t="shared" si="7"/>
        <v>0.38553152913880323</v>
      </c>
      <c r="L14" s="8"/>
      <c r="M14" s="8"/>
      <c r="N14" s="8">
        <f>alpha!$I$1*B14/H14-'capital stock data'!$P$8</f>
        <v>9.6590344759151042E-2</v>
      </c>
      <c r="O14">
        <f t="shared" si="5"/>
        <v>0.95172011258363431</v>
      </c>
      <c r="R14">
        <f t="shared" si="2"/>
        <v>0.37406514522585682</v>
      </c>
      <c r="S14">
        <f t="shared" si="6"/>
        <v>0.94774370483364834</v>
      </c>
      <c r="T14">
        <f t="shared" si="3"/>
        <v>0.63491338644540685</v>
      </c>
      <c r="AC14" s="10"/>
      <c r="AE14" s="1"/>
      <c r="AF14" s="1"/>
      <c r="AH14" s="1"/>
    </row>
    <row r="15" spans="1:41" x14ac:dyDescent="0.25">
      <c r="A15">
        <f t="shared" si="4"/>
        <v>1973</v>
      </c>
      <c r="B15" s="7">
        <f>'raw data'!C49/1000</f>
        <v>6106.3710000000001</v>
      </c>
      <c r="C15" s="15">
        <f>'capital stock data'!I26</f>
        <v>1424.7267934818601</v>
      </c>
      <c r="D15" s="7">
        <f t="shared" si="1"/>
        <v>4681.64420651814</v>
      </c>
      <c r="E15" s="14">
        <f>'hours data'!D27</f>
        <v>163220.94143329968</v>
      </c>
      <c r="F15" s="14">
        <f>'hours data'!J27*52/10</f>
        <v>481093.6</v>
      </c>
      <c r="G15" s="14">
        <f t="shared" si="0"/>
        <v>317872.65856670029</v>
      </c>
      <c r="H15" s="16">
        <f>'capital stock data'!M26</f>
        <v>14345.700038540312</v>
      </c>
      <c r="I15" s="16"/>
      <c r="J15" s="8">
        <f>(1-alpha!$I$1)*B15/E15</f>
        <v>2.3753181769793737E-2</v>
      </c>
      <c r="K15" s="2">
        <f t="shared" si="7"/>
        <v>0.38273332036012292</v>
      </c>
      <c r="L15" s="8"/>
      <c r="M15" s="8"/>
      <c r="N15" s="8">
        <f>alpha!$I$1*B15/H15-'capital stock data'!$P$8</f>
        <v>9.9257912244765073E-2</v>
      </c>
      <c r="O15">
        <f t="shared" si="5"/>
        <v>0.95173860289421952</v>
      </c>
      <c r="R15">
        <f t="shared" si="2"/>
        <v>0.37406514522585682</v>
      </c>
      <c r="S15">
        <f t="shared" si="6"/>
        <v>0.94774370483364834</v>
      </c>
      <c r="T15">
        <f t="shared" si="3"/>
        <v>0.63491338644540685</v>
      </c>
      <c r="AC15" s="10"/>
      <c r="AE15" s="1"/>
      <c r="AF15" s="1"/>
      <c r="AH15" s="1"/>
    </row>
    <row r="16" spans="1:41" x14ac:dyDescent="0.25">
      <c r="A16">
        <f t="shared" si="4"/>
        <v>1974</v>
      </c>
      <c r="B16" s="7">
        <f>'raw data'!C50/1000</f>
        <v>6073.3630000000003</v>
      </c>
      <c r="C16" s="15">
        <f>'capital stock data'!I27</f>
        <v>1378.3462000449122</v>
      </c>
      <c r="D16" s="7">
        <f t="shared" si="1"/>
        <v>4695.0167999550886</v>
      </c>
      <c r="E16" s="14">
        <f>'hours data'!D28</f>
        <v>163636.15330414794</v>
      </c>
      <c r="F16" s="14">
        <f>'hours data'!J28*52/10</f>
        <v>489320</v>
      </c>
      <c r="G16" s="14">
        <f t="shared" si="0"/>
        <v>325683.84669585206</v>
      </c>
      <c r="H16" s="16">
        <f>'capital stock data'!M27</f>
        <v>14964.996758039353</v>
      </c>
      <c r="I16" s="16"/>
      <c r="J16" s="8">
        <f>(1-alpha!$I$1)*B16/E16</f>
        <v>2.3564838158197467E-2</v>
      </c>
      <c r="K16" s="2">
        <f t="shared" si="7"/>
        <v>0.37955773423976275</v>
      </c>
      <c r="L16" s="8"/>
      <c r="M16" s="8"/>
      <c r="N16" s="8">
        <f>alpha!$I$1*B16/H16-'capital stock data'!$P$8</f>
        <v>9.2021633151296606E-2</v>
      </c>
      <c r="O16">
        <f t="shared" si="5"/>
        <v>0.91834846287987759</v>
      </c>
      <c r="R16">
        <f t="shared" si="2"/>
        <v>0.37406514522585682</v>
      </c>
      <c r="S16">
        <f t="shared" si="6"/>
        <v>0.94774370483364834</v>
      </c>
      <c r="T16">
        <f t="shared" si="3"/>
        <v>0.63491338644540685</v>
      </c>
      <c r="AC16" s="10"/>
      <c r="AE16" s="1"/>
      <c r="AF16" s="1"/>
      <c r="AH16" s="1"/>
    </row>
    <row r="17" spans="1:34" x14ac:dyDescent="0.25">
      <c r="A17">
        <f t="shared" si="4"/>
        <v>1975</v>
      </c>
      <c r="B17" s="7">
        <f>'raw data'!C51/1000</f>
        <v>6060.875</v>
      </c>
      <c r="C17" s="15">
        <f>'capital stock data'!I28</f>
        <v>1228.9924583240354</v>
      </c>
      <c r="D17" s="7">
        <f t="shared" si="1"/>
        <v>4831.8825416759646</v>
      </c>
      <c r="E17" s="14">
        <f>'hours data'!D29</f>
        <v>159389.85289967546</v>
      </c>
      <c r="F17" s="14">
        <f>'hours data'!J29*52/10</f>
        <v>481260</v>
      </c>
      <c r="G17" s="14">
        <f t="shared" si="0"/>
        <v>321870.14710032451</v>
      </c>
      <c r="H17" s="16">
        <f>'capital stock data'!M28</f>
        <v>15503.142869305142</v>
      </c>
      <c r="I17" s="16"/>
      <c r="J17" s="8">
        <f>(1-alpha!$I$1)*B17/E17</f>
        <v>2.4142883634470941E-2</v>
      </c>
      <c r="K17" s="2">
        <f t="shared" si="7"/>
        <v>0.38339887902851927</v>
      </c>
      <c r="L17" s="8"/>
      <c r="M17" s="8"/>
      <c r="N17" s="8">
        <f>alpha!$I$1*B17/H17-'capital stock data'!$P$8</f>
        <v>8.6584403253964132E-2</v>
      </c>
      <c r="O17">
        <f t="shared" si="5"/>
        <v>0.94714342971901389</v>
      </c>
      <c r="R17">
        <f t="shared" si="2"/>
        <v>0.37406514522585682</v>
      </c>
      <c r="S17">
        <f t="shared" si="6"/>
        <v>0.94774370483364834</v>
      </c>
      <c r="T17">
        <f t="shared" si="3"/>
        <v>0.63491338644540685</v>
      </c>
      <c r="AC17" s="10"/>
      <c r="AE17" s="1"/>
      <c r="AF17" s="1"/>
      <c r="AH17" s="1"/>
    </row>
    <row r="18" spans="1:34" x14ac:dyDescent="0.25">
      <c r="A18">
        <f t="shared" si="4"/>
        <v>1976</v>
      </c>
      <c r="B18" s="7">
        <f>'raw data'!C52/1000</f>
        <v>6387.4369999999999</v>
      </c>
      <c r="C18" s="15">
        <f>'capital stock data'!I29</f>
        <v>1407.6888128131986</v>
      </c>
      <c r="D18" s="7">
        <f t="shared" si="1"/>
        <v>4979.7481871868013</v>
      </c>
      <c r="E18" s="14">
        <f>'hours data'!D30</f>
        <v>163608.8904029656</v>
      </c>
      <c r="F18" s="14">
        <f>'hours data'!J30*52/10</f>
        <v>493464.4</v>
      </c>
      <c r="G18" s="14">
        <f t="shared" si="0"/>
        <v>329855.50959703443</v>
      </c>
      <c r="H18" s="16">
        <f>'capital stock data'!M29</f>
        <v>15861.721372601218</v>
      </c>
      <c r="I18" s="16"/>
      <c r="J18" s="8">
        <f>(1-alpha!$I$1)*B18/E18</f>
        <v>2.4787584870162901E-2</v>
      </c>
      <c r="K18" s="2">
        <f t="shared" si="7"/>
        <v>0.37851336521238871</v>
      </c>
      <c r="L18" s="8"/>
      <c r="M18" s="8"/>
      <c r="N18" s="8">
        <f>alpha!$I$1*B18/H18-'capital stock data'!$P$8</f>
        <v>9.0874224555688776E-2</v>
      </c>
      <c r="O18">
        <f t="shared" si="5"/>
        <v>0.94474876627515125</v>
      </c>
      <c r="R18">
        <f t="shared" si="2"/>
        <v>0.37406514522585682</v>
      </c>
      <c r="S18">
        <f t="shared" si="6"/>
        <v>0.94774370483364834</v>
      </c>
      <c r="T18">
        <f t="shared" si="3"/>
        <v>0.63491338644540685</v>
      </c>
      <c r="AC18" s="10"/>
      <c r="AE18" s="1"/>
      <c r="AF18" s="1"/>
      <c r="AH18" s="1"/>
    </row>
    <row r="19" spans="1:34" x14ac:dyDescent="0.25">
      <c r="A19">
        <f t="shared" si="4"/>
        <v>1977</v>
      </c>
      <c r="B19" s="7">
        <f>'raw data'!C53/1000</f>
        <v>6682.8040000000001</v>
      </c>
      <c r="C19" s="15">
        <f>'capital stock data'!I30</f>
        <v>1572.2144943448686</v>
      </c>
      <c r="D19" s="7">
        <f t="shared" si="1"/>
        <v>5110.5895056551317</v>
      </c>
      <c r="E19" s="14">
        <f>'hours data'!D31</f>
        <v>169145.71415932139</v>
      </c>
      <c r="F19" s="14">
        <f>'hours data'!J31*52/10</f>
        <v>510530.8</v>
      </c>
      <c r="G19" s="14">
        <f t="shared" si="0"/>
        <v>341385.0858406786</v>
      </c>
      <c r="H19" s="16">
        <f>'capital stock data'!M30</f>
        <v>16378.864071644639</v>
      </c>
      <c r="I19" s="16"/>
      <c r="J19" s="8">
        <f>(1-alpha!$I$1)*B19/E19</f>
        <v>2.5084890502128546E-2</v>
      </c>
      <c r="K19" s="2">
        <f t="shared" si="7"/>
        <v>0.3737396429584372</v>
      </c>
      <c r="L19" s="8"/>
      <c r="M19" s="8"/>
      <c r="N19" s="8">
        <f>alpha!$I$1*B19/H19-'capital stock data'!$P$8</f>
        <v>9.2816053529123366E-2</v>
      </c>
      <c r="O19">
        <f t="shared" si="5"/>
        <v>0.93911018453903794</v>
      </c>
      <c r="R19">
        <f t="shared" si="2"/>
        <v>0.37406514522585682</v>
      </c>
      <c r="S19">
        <f t="shared" si="6"/>
        <v>0.94774370483364834</v>
      </c>
      <c r="T19">
        <f t="shared" si="3"/>
        <v>0.63491338644540685</v>
      </c>
      <c r="AC19" s="10"/>
      <c r="AE19" s="1"/>
      <c r="AF19" s="1"/>
      <c r="AH19" s="1"/>
    </row>
    <row r="20" spans="1:34" x14ac:dyDescent="0.25">
      <c r="A20">
        <f t="shared" si="4"/>
        <v>1978</v>
      </c>
      <c r="B20" s="7">
        <f>'raw data'!C54/1000</f>
        <v>7052.7110000000002</v>
      </c>
      <c r="C20" s="15">
        <f>'capital stock data'!I31</f>
        <v>1751.3140089717676</v>
      </c>
      <c r="D20" s="7">
        <f t="shared" si="1"/>
        <v>5301.3969910282322</v>
      </c>
      <c r="E20" s="14">
        <f>'hours data'!D32</f>
        <v>176897.49828544899</v>
      </c>
      <c r="F20" s="14">
        <f>'hours data'!J32*52/10</f>
        <v>535054</v>
      </c>
      <c r="G20" s="14">
        <f t="shared" si="0"/>
        <v>358156.50171455101</v>
      </c>
      <c r="H20" s="16">
        <f>'capital stock data'!M31</f>
        <v>17031.497809000422</v>
      </c>
      <c r="I20" s="16"/>
      <c r="J20" s="8">
        <f>(1-alpha!$I$1)*B20/E20</f>
        <v>2.5313306677775135E-2</v>
      </c>
      <c r="K20" s="2">
        <f t="shared" si="7"/>
        <v>0.36898477406828917</v>
      </c>
      <c r="L20" s="8"/>
      <c r="M20" s="8"/>
      <c r="N20" s="8">
        <f>alpha!$I$1*B20/H20-'capital stock data'!$P$8</f>
        <v>9.5037320638190176E-2</v>
      </c>
      <c r="O20">
        <f t="shared" si="5"/>
        <v>0.94730626070145718</v>
      </c>
      <c r="R20">
        <f t="shared" si="2"/>
        <v>0.37406514522585682</v>
      </c>
      <c r="S20">
        <f t="shared" si="6"/>
        <v>0.94774370483364834</v>
      </c>
      <c r="T20">
        <f t="shared" si="3"/>
        <v>0.63491338644540685</v>
      </c>
      <c r="AC20" s="10"/>
      <c r="AE20" s="1"/>
      <c r="AF20" s="1"/>
      <c r="AH20" s="1"/>
    </row>
    <row r="21" spans="1:34" x14ac:dyDescent="0.25">
      <c r="A21">
        <f t="shared" si="4"/>
        <v>1979</v>
      </c>
      <c r="B21" s="7">
        <f>'raw data'!C55/1000</f>
        <v>7275.9989999999998</v>
      </c>
      <c r="C21" s="15">
        <f>'capital stock data'!I32</f>
        <v>1827.0855533908343</v>
      </c>
      <c r="D21" s="7">
        <f t="shared" si="1"/>
        <v>5448.9134466091655</v>
      </c>
      <c r="E21" s="14">
        <f>'hours data'!D33</f>
        <v>182026.41469336953</v>
      </c>
      <c r="F21" s="14">
        <f>'hours data'!J33*52/10</f>
        <v>553451.6</v>
      </c>
      <c r="G21" s="14">
        <f t="shared" si="0"/>
        <v>371425.18530663045</v>
      </c>
      <c r="H21" s="16">
        <f>'capital stock data'!M32</f>
        <v>17826.589360825568</v>
      </c>
      <c r="I21" s="16"/>
      <c r="J21" s="8">
        <f>(1-alpha!$I$1)*B21/E21</f>
        <v>2.5378894445871141E-2</v>
      </c>
      <c r="K21" s="2">
        <f t="shared" si="7"/>
        <v>0.36630676111466054</v>
      </c>
      <c r="L21" s="8"/>
      <c r="M21" s="8"/>
      <c r="N21" s="8">
        <f>alpha!$I$1*B21/H21-'capital stock data'!$P$8</f>
        <v>9.286731422553024E-2</v>
      </c>
      <c r="O21">
        <f t="shared" si="5"/>
        <v>0.94048558838867502</v>
      </c>
      <c r="R21">
        <f t="shared" si="2"/>
        <v>0.37406514522585682</v>
      </c>
      <c r="S21">
        <f t="shared" si="6"/>
        <v>0.94774370483364834</v>
      </c>
      <c r="T21">
        <f t="shared" si="3"/>
        <v>0.63491338644540685</v>
      </c>
      <c r="AC21" s="10"/>
      <c r="AE21" s="1"/>
      <c r="AF21" s="1"/>
      <c r="AH21" s="1"/>
    </row>
    <row r="22" spans="1:34" x14ac:dyDescent="0.25">
      <c r="A22">
        <f t="shared" si="4"/>
        <v>1980</v>
      </c>
      <c r="B22" s="7">
        <f>'raw data'!C56/1000</f>
        <v>7257.3159999999998</v>
      </c>
      <c r="C22" s="15">
        <f>'capital stock data'!I33</f>
        <v>1691.700014221783</v>
      </c>
      <c r="D22" s="7">
        <f t="shared" si="1"/>
        <v>5565.6159857782168</v>
      </c>
      <c r="E22" s="14">
        <f>'hours data'!D34</f>
        <v>181299.14327538884</v>
      </c>
      <c r="F22" s="14">
        <f>'hours data'!J34*52/10</f>
        <v>556545.6</v>
      </c>
      <c r="G22" s="14">
        <f t="shared" si="0"/>
        <v>375246.45672461111</v>
      </c>
      <c r="H22" s="16">
        <f>'capital stock data'!M33</f>
        <v>18652.812554821081</v>
      </c>
      <c r="I22" s="16"/>
      <c r="J22" s="8">
        <f>(1-alpha!$I$1)*B22/E22</f>
        <v>2.5415272211547914E-2</v>
      </c>
      <c r="K22" s="2">
        <f t="shared" si="7"/>
        <v>0.36852021962041459</v>
      </c>
      <c r="L22" s="8"/>
      <c r="M22" s="8"/>
      <c r="N22" s="8">
        <f>alpha!$I$1*B22/H22-'capital stock data'!$P$8</f>
        <v>8.5901189947430012E-2</v>
      </c>
      <c r="O22">
        <f t="shared" si="5"/>
        <v>0.9406174239113908</v>
      </c>
      <c r="R22">
        <f t="shared" si="2"/>
        <v>0.37406514522585682</v>
      </c>
      <c r="S22">
        <f t="shared" si="6"/>
        <v>0.94774370483364834</v>
      </c>
      <c r="T22">
        <f t="shared" si="3"/>
        <v>0.63491338644540685</v>
      </c>
      <c r="AC22" s="10"/>
      <c r="AE22" s="1"/>
      <c r="AF22" s="1"/>
      <c r="AH22" s="1"/>
    </row>
    <row r="23" spans="1:34" x14ac:dyDescent="0.25">
      <c r="A23">
        <f t="shared" si="4"/>
        <v>1981</v>
      </c>
      <c r="B23" s="7">
        <f>'raw data'!C57/1000</f>
        <v>7441.4849999999997</v>
      </c>
      <c r="C23" s="15">
        <f>'capital stock data'!I34</f>
        <v>1806.5592348102189</v>
      </c>
      <c r="D23" s="7">
        <f t="shared" si="1"/>
        <v>5634.9257651897806</v>
      </c>
      <c r="E23" s="14">
        <f>'hours data'!D35</f>
        <v>182566.34039808516</v>
      </c>
      <c r="F23" s="14">
        <f>'hours data'!J35*52/10</f>
        <v>561485.6</v>
      </c>
      <c r="G23" s="14">
        <f t="shared" si="0"/>
        <v>378919.25960191479</v>
      </c>
      <c r="H23" s="16">
        <f>'capital stock data'!M34</f>
        <v>19297.262441432791</v>
      </c>
      <c r="I23" s="16"/>
      <c r="J23" s="8">
        <f>(1-alpha!$I$1)*B23/E23</f>
        <v>2.5879351205871315E-2</v>
      </c>
      <c r="K23" s="2">
        <f t="shared" si="7"/>
        <v>0.36493008810150029</v>
      </c>
      <c r="L23" s="8"/>
      <c r="M23" s="8"/>
      <c r="N23" s="8">
        <f>alpha!$I$1*B23/H23-'capital stock data'!$P$8</f>
        <v>8.4641757486451447E-2</v>
      </c>
      <c r="O23">
        <f t="shared" si="5"/>
        <v>0.93344480061785484</v>
      </c>
      <c r="R23">
        <f t="shared" si="2"/>
        <v>0.37406514522585682</v>
      </c>
      <c r="S23">
        <f t="shared" si="6"/>
        <v>0.94774370483364834</v>
      </c>
      <c r="T23">
        <f t="shared" si="3"/>
        <v>0.63491338644540685</v>
      </c>
      <c r="AC23" s="10"/>
      <c r="AE23" s="1"/>
      <c r="AF23" s="1"/>
      <c r="AH23" s="1"/>
    </row>
    <row r="24" spans="1:34" x14ac:dyDescent="0.25">
      <c r="A24">
        <f t="shared" si="4"/>
        <v>1982</v>
      </c>
      <c r="B24" s="7">
        <f>'raw data'!C58/1000</f>
        <v>7307.3140000000003</v>
      </c>
      <c r="C24" s="15">
        <f>'capital stock data'!I35</f>
        <v>1612.730248163984</v>
      </c>
      <c r="D24" s="7">
        <f t="shared" si="1"/>
        <v>5694.5837518360167</v>
      </c>
      <c r="E24" s="14">
        <f>'hours data'!D36</f>
        <v>178797.75563434561</v>
      </c>
      <c r="F24" s="14">
        <f>'hours data'!J36*52/10</f>
        <v>552385.6</v>
      </c>
      <c r="G24" s="14">
        <f t="shared" si="0"/>
        <v>373587.8443656544</v>
      </c>
      <c r="H24" s="16">
        <f>'capital stock data'!M35</f>
        <v>20020.389325495871</v>
      </c>
      <c r="I24" s="16"/>
      <c r="J24" s="8">
        <f>(1-alpha!$I$1)*B24/E24</f>
        <v>2.5948376483248874E-2</v>
      </c>
      <c r="K24" s="2">
        <f t="shared" si="7"/>
        <v>0.3700525383467228</v>
      </c>
      <c r="L24" s="8"/>
      <c r="M24" s="8"/>
      <c r="N24" s="8">
        <f>alpha!$I$1*B24/H24-'capital stock data'!$P$8</f>
        <v>7.7109922998549407E-2</v>
      </c>
      <c r="O24">
        <f t="shared" si="5"/>
        <v>0.93823959911538046</v>
      </c>
      <c r="R24">
        <f t="shared" si="2"/>
        <v>0.37406514522585682</v>
      </c>
      <c r="S24">
        <f t="shared" si="6"/>
        <v>0.94774370483364834</v>
      </c>
      <c r="T24">
        <f t="shared" si="3"/>
        <v>0.63491338644540685</v>
      </c>
      <c r="AC24" s="10"/>
      <c r="AE24" s="1"/>
      <c r="AF24" s="1"/>
      <c r="AH24" s="1"/>
    </row>
    <row r="25" spans="1:34" x14ac:dyDescent="0.25">
      <c r="A25">
        <f t="shared" si="4"/>
        <v>1983</v>
      </c>
      <c r="B25" s="7">
        <f>'raw data'!C59/1000</f>
        <v>7642.2659999999996</v>
      </c>
      <c r="C25" s="15">
        <f>'capital stock data'!I36</f>
        <v>1700.6324516727673</v>
      </c>
      <c r="D25" s="7">
        <f t="shared" si="1"/>
        <v>5941.6335483272323</v>
      </c>
      <c r="E25" s="14">
        <f>'hours data'!D37</f>
        <v>181683.40345365714</v>
      </c>
      <c r="F25" s="14">
        <f>'hours data'!J37*52/10</f>
        <v>557720.80000000005</v>
      </c>
      <c r="G25" s="14">
        <f t="shared" si="0"/>
        <v>376037.39654634288</v>
      </c>
      <c r="H25" s="16">
        <f>'capital stock data'!M36</f>
        <v>20509.087730509757</v>
      </c>
      <c r="I25" s="16"/>
      <c r="J25" s="8">
        <f>(1-alpha!$I$1)*B25/E25</f>
        <v>2.67067706457528E-2</v>
      </c>
      <c r="K25" s="2">
        <f t="shared" si="7"/>
        <v>0.37171502882093882</v>
      </c>
      <c r="L25" s="8"/>
      <c r="M25" s="8"/>
      <c r="N25" s="8">
        <f>alpha!$I$1*B25/H25-'capital stock data'!$P$8</f>
        <v>7.98972404586622E-2</v>
      </c>
      <c r="O25">
        <f t="shared" si="5"/>
        <v>0.96618757238896491</v>
      </c>
      <c r="R25">
        <f t="shared" si="2"/>
        <v>0.37406514522585682</v>
      </c>
      <c r="S25">
        <f t="shared" si="6"/>
        <v>0.94774370483364834</v>
      </c>
      <c r="T25">
        <f t="shared" si="3"/>
        <v>0.63491338644540685</v>
      </c>
      <c r="AC25" s="10"/>
      <c r="AE25" s="1"/>
      <c r="AF25" s="1"/>
      <c r="AH25" s="1"/>
    </row>
    <row r="26" spans="1:34" x14ac:dyDescent="0.25">
      <c r="A26">
        <f t="shared" si="4"/>
        <v>1984</v>
      </c>
      <c r="B26" s="7">
        <f>'raw data'!C60/1000</f>
        <v>8195.2950000000001</v>
      </c>
      <c r="C26" s="15">
        <f>'capital stock data'!I37</f>
        <v>2056.6762974163203</v>
      </c>
      <c r="D26" s="7">
        <f t="shared" si="1"/>
        <v>6138.6187025836798</v>
      </c>
      <c r="E26" s="14">
        <f>'hours data'!D38</f>
        <v>190214.37632981318</v>
      </c>
      <c r="F26" s="14">
        <f>'hours data'!J38*52/10</f>
        <v>581724</v>
      </c>
      <c r="G26" s="14">
        <f t="shared" si="0"/>
        <v>391509.62367018685</v>
      </c>
      <c r="H26" s="16">
        <f>'capital stock data'!M37</f>
        <v>21058.250682351456</v>
      </c>
      <c r="I26" s="16"/>
      <c r="J26" s="8">
        <f>(1-alpha!$I$1)*B26/E26</f>
        <v>2.7354938158549547E-2</v>
      </c>
      <c r="K26" s="2">
        <f t="shared" si="7"/>
        <v>0.3643456039438378</v>
      </c>
      <c r="L26" s="8"/>
      <c r="M26" s="8"/>
      <c r="N26" s="8">
        <f>alpha!$I$1*B26/H26-'capital stock data'!$P$8</f>
        <v>8.5937366139376942E-2</v>
      </c>
      <c r="O26">
        <f t="shared" si="5"/>
        <v>0.95139314536069874</v>
      </c>
      <c r="R26">
        <f t="shared" si="2"/>
        <v>0.37406514522585682</v>
      </c>
      <c r="S26">
        <f t="shared" si="6"/>
        <v>0.94774370483364834</v>
      </c>
      <c r="T26">
        <f t="shared" si="3"/>
        <v>0.63491338644540685</v>
      </c>
      <c r="AC26" s="10"/>
      <c r="AE26" s="1"/>
      <c r="AF26" s="1"/>
      <c r="AH26" s="1"/>
    </row>
    <row r="27" spans="1:34" x14ac:dyDescent="0.25">
      <c r="A27">
        <f t="shared" si="4"/>
        <v>1985</v>
      </c>
      <c r="B27" s="7">
        <f>'raw data'!C61/1000</f>
        <v>8537.0040000000008</v>
      </c>
      <c r="C27" s="15">
        <f>'capital stock data'!I38</f>
        <v>2064.9595670105805</v>
      </c>
      <c r="D27" s="7">
        <f t="shared" si="1"/>
        <v>6472.0444329894199</v>
      </c>
      <c r="E27" s="14">
        <f>'hours data'!D39</f>
        <v>193386.61845752332</v>
      </c>
      <c r="F27" s="14">
        <f>'hours data'!J39*52/10</f>
        <v>594432.80000000005</v>
      </c>
      <c r="G27" s="14">
        <f t="shared" si="0"/>
        <v>401046.18154247676</v>
      </c>
      <c r="H27" s="16">
        <f>'capital stock data'!M38</f>
        <v>21932.625080280908</v>
      </c>
      <c r="I27" s="16"/>
      <c r="J27" s="8">
        <f>(1-alpha!$I$1)*B27/E27</f>
        <v>2.8028092962019115E-2</v>
      </c>
      <c r="K27" s="2">
        <f t="shared" si="7"/>
        <v>0.36539203380937568</v>
      </c>
      <c r="L27" s="8"/>
      <c r="M27" s="8"/>
      <c r="N27" s="8">
        <f>alpha!$I$1*B27/H27-'capital stock data'!$P$8</f>
        <v>8.5961109870694441E-2</v>
      </c>
      <c r="O27">
        <f t="shared" si="5"/>
        <v>0.97085989049764809</v>
      </c>
      <c r="R27">
        <f t="shared" si="2"/>
        <v>0.37406514522585682</v>
      </c>
      <c r="S27">
        <f t="shared" si="6"/>
        <v>0.94774370483364834</v>
      </c>
      <c r="T27">
        <f t="shared" si="3"/>
        <v>0.63491338644540685</v>
      </c>
      <c r="AC27" s="10"/>
      <c r="AE27" s="1"/>
      <c r="AF27" s="1"/>
      <c r="AH27" s="1"/>
    </row>
    <row r="28" spans="1:34" x14ac:dyDescent="0.25">
      <c r="A28">
        <f t="shared" si="4"/>
        <v>1986</v>
      </c>
      <c r="B28" s="7">
        <f>'raw data'!C62/1000</f>
        <v>8832.6110000000008</v>
      </c>
      <c r="C28" s="15">
        <f>'capital stock data'!I39</f>
        <v>2096.917012607129</v>
      </c>
      <c r="D28" s="7">
        <f t="shared" si="1"/>
        <v>6735.6939873928713</v>
      </c>
      <c r="E28" s="14">
        <f>'hours data'!D40</f>
        <v>195317.40617368277</v>
      </c>
      <c r="F28" s="14">
        <f>'hours data'!J40*52/10</f>
        <v>604458.4</v>
      </c>
      <c r="G28" s="14">
        <f t="shared" si="0"/>
        <v>409140.99382631725</v>
      </c>
      <c r="H28" s="16">
        <f>'capital stock data'!M39</f>
        <v>22766.191561308249</v>
      </c>
      <c r="I28" s="16"/>
      <c r="J28" s="8">
        <f>(1-alpha!$I$1)*B28/E28</f>
        <v>2.8711946728281767E-2</v>
      </c>
      <c r="K28" s="2">
        <f t="shared" si="7"/>
        <v>0.36442785684478474</v>
      </c>
      <c r="L28" s="8"/>
      <c r="M28" s="8"/>
      <c r="N28" s="8">
        <f>alpha!$I$1*B28/H28-'capital stock data'!$P$8</f>
        <v>8.5498485562777921E-2</v>
      </c>
      <c r="O28">
        <f t="shared" si="5"/>
        <v>0.95876381803500732</v>
      </c>
      <c r="R28">
        <f t="shared" si="2"/>
        <v>0.37406514522585682</v>
      </c>
      <c r="S28">
        <f t="shared" si="6"/>
        <v>0.94774370483364834</v>
      </c>
      <c r="T28">
        <f t="shared" si="3"/>
        <v>0.63491338644540685</v>
      </c>
      <c r="AC28" s="10"/>
      <c r="AE28" s="1"/>
      <c r="AF28" s="1"/>
      <c r="AH28" s="1"/>
    </row>
    <row r="29" spans="1:34" x14ac:dyDescent="0.25">
      <c r="A29">
        <f t="shared" si="4"/>
        <v>1987</v>
      </c>
      <c r="B29" s="7">
        <f>'raw data'!C63/1000</f>
        <v>9137.7450000000008</v>
      </c>
      <c r="C29" s="15">
        <f>'capital stock data'!I40</f>
        <v>2158.356479926224</v>
      </c>
      <c r="D29" s="7">
        <f t="shared" si="1"/>
        <v>6979.3885200737768</v>
      </c>
      <c r="E29" s="14">
        <f>'hours data'!D41</f>
        <v>201057.27276454616</v>
      </c>
      <c r="F29" s="14">
        <f>'hours data'!J41*52/10</f>
        <v>620978.80000000005</v>
      </c>
      <c r="G29" s="14">
        <f t="shared" si="0"/>
        <v>419921.52723545389</v>
      </c>
      <c r="H29" s="16">
        <f>'capital stock data'!M40</f>
        <v>23584.915435604282</v>
      </c>
      <c r="I29" s="16"/>
      <c r="J29" s="8">
        <f>(1-alpha!$I$1)*B29/E29</f>
        <v>2.8855840640088674E-2</v>
      </c>
      <c r="K29" s="2">
        <f t="shared" si="7"/>
        <v>0.36547850696747614</v>
      </c>
      <c r="L29" s="8"/>
      <c r="M29" s="8"/>
      <c r="N29" s="8">
        <f>alpha!$I$1*B29/H29-'capital stock data'!$P$8</f>
        <v>8.5304885701600774E-2</v>
      </c>
      <c r="O29">
        <f t="shared" si="5"/>
        <v>0.95473593338093221</v>
      </c>
      <c r="R29">
        <f t="shared" si="2"/>
        <v>0.37406514522585682</v>
      </c>
      <c r="S29">
        <f t="shared" si="6"/>
        <v>0.94774370483364834</v>
      </c>
      <c r="T29">
        <f t="shared" si="3"/>
        <v>0.63491338644540685</v>
      </c>
      <c r="AC29" s="10"/>
      <c r="AE29" s="1"/>
      <c r="AF29" s="1"/>
      <c r="AH29" s="1"/>
    </row>
    <row r="30" spans="1:34" x14ac:dyDescent="0.25">
      <c r="A30">
        <f t="shared" si="4"/>
        <v>1988</v>
      </c>
      <c r="B30" s="7">
        <f>'raw data'!C64/1000</f>
        <v>9519.4269999999997</v>
      </c>
      <c r="C30" s="15">
        <f>'capital stock data'!I41</f>
        <v>2173.0764952106751</v>
      </c>
      <c r="D30" s="7">
        <f t="shared" si="1"/>
        <v>7346.350504789325</v>
      </c>
      <c r="E30" s="14">
        <f>'hours data'!D42</f>
        <v>206401.23865891693</v>
      </c>
      <c r="F30" s="14">
        <f>'hours data'!J42*52/10</f>
        <v>638664</v>
      </c>
      <c r="G30" s="14">
        <f t="shared" si="0"/>
        <v>432262.7613410831</v>
      </c>
      <c r="H30" s="16">
        <f>'capital stock data'!M41</f>
        <v>24419.112053471232</v>
      </c>
      <c r="I30" s="16"/>
      <c r="J30" s="8">
        <f>(1-alpha!$I$1)*B30/E30</f>
        <v>2.9282826367034144E-2</v>
      </c>
      <c r="K30" s="2">
        <f t="shared" si="7"/>
        <v>0.36723992946081402</v>
      </c>
      <c r="L30" s="8"/>
      <c r="M30" s="8"/>
      <c r="N30" s="8">
        <f>alpha!$I$1*B30/H30-'capital stock data'!$P$8</f>
        <v>8.6179221782863052E-2</v>
      </c>
      <c r="O30">
        <f t="shared" si="5"/>
        <v>0.96906471345265977</v>
      </c>
      <c r="R30">
        <f t="shared" si="2"/>
        <v>0.37406514522585682</v>
      </c>
      <c r="S30">
        <f t="shared" si="6"/>
        <v>0.94774370483364834</v>
      </c>
      <c r="T30">
        <f t="shared" si="3"/>
        <v>0.63491338644540685</v>
      </c>
      <c r="AC30" s="10"/>
      <c r="AE30" s="1"/>
      <c r="AF30" s="1"/>
      <c r="AH30" s="1"/>
    </row>
    <row r="31" spans="1:34" x14ac:dyDescent="0.25">
      <c r="A31">
        <f t="shared" si="4"/>
        <v>1989</v>
      </c>
      <c r="B31" s="7">
        <f>'raw data'!C65/1000</f>
        <v>9869.0030000000006</v>
      </c>
      <c r="C31" s="15">
        <f>'capital stock data'!I42</f>
        <v>2221.8875308693659</v>
      </c>
      <c r="D31" s="7">
        <f t="shared" si="1"/>
        <v>7647.1154691306347</v>
      </c>
      <c r="E31" s="14">
        <f>'hours data'!D43</f>
        <v>211919.61260075669</v>
      </c>
      <c r="F31" s="14">
        <f>'hours data'!J43*52/10</f>
        <v>652969.19999999995</v>
      </c>
      <c r="G31" s="14">
        <f t="shared" si="0"/>
        <v>441049.58739924326</v>
      </c>
      <c r="H31" s="16">
        <f>'capital stock data'!M42</f>
        <v>25221.19325566843</v>
      </c>
      <c r="I31" s="16"/>
      <c r="J31" s="8">
        <f>(1-alpha!$I$1)*B31/E31</f>
        <v>2.9567636702765028E-2</v>
      </c>
      <c r="K31" s="2">
        <f t="shared" si="7"/>
        <v>0.36964177034530654</v>
      </c>
      <c r="L31" s="8"/>
      <c r="M31" s="8"/>
      <c r="N31" s="8">
        <f>alpha!$I$1*B31/H31-'capital stock data'!$P$8</f>
        <v>8.6713314377598993E-2</v>
      </c>
      <c r="O31">
        <f t="shared" si="5"/>
        <v>0.95787979942785884</v>
      </c>
      <c r="R31">
        <f t="shared" si="2"/>
        <v>0.37406514522585682</v>
      </c>
      <c r="S31">
        <f t="shared" si="6"/>
        <v>0.94774370483364834</v>
      </c>
      <c r="T31">
        <f t="shared" si="3"/>
        <v>0.63491338644540685</v>
      </c>
      <c r="AC31" s="10"/>
      <c r="AE31" s="1"/>
      <c r="AF31" s="1"/>
      <c r="AH31" s="1"/>
    </row>
    <row r="32" spans="1:34" x14ac:dyDescent="0.25">
      <c r="A32">
        <f t="shared" si="4"/>
        <v>1990</v>
      </c>
      <c r="B32" s="7">
        <f>'raw data'!C66/1000</f>
        <v>10055.129000000001</v>
      </c>
      <c r="C32" s="15">
        <f>'capital stock data'!I43</f>
        <v>2164.7901849296277</v>
      </c>
      <c r="D32" s="7">
        <f t="shared" si="1"/>
        <v>7890.3388150703731</v>
      </c>
      <c r="E32" s="14">
        <f>'hours data'!D44</f>
        <v>213458.77733319654</v>
      </c>
      <c r="F32" s="14">
        <f>'hours data'!J44*52/10</f>
        <v>660899.19999999995</v>
      </c>
      <c r="G32" s="14">
        <f t="shared" si="0"/>
        <v>447440.42266680341</v>
      </c>
      <c r="H32" s="16">
        <f>'capital stock data'!M43</f>
        <v>26027.053161864635</v>
      </c>
      <c r="I32" s="16"/>
      <c r="J32" s="8">
        <f>(1-alpha!$I$1)*B32/E32</f>
        <v>2.9908051026499408E-2</v>
      </c>
      <c r="K32" s="2">
        <f t="shared" si="7"/>
        <v>0.37091889853897347</v>
      </c>
      <c r="L32" s="8"/>
      <c r="M32" s="8"/>
      <c r="N32" s="8">
        <f>alpha!$I$1*B32/H32-'capital stock data'!$P$8</f>
        <v>8.4900924914202341E-2</v>
      </c>
      <c r="O32">
        <f t="shared" si="5"/>
        <v>0.95106001899025117</v>
      </c>
      <c r="R32">
        <f t="shared" si="2"/>
        <v>0.37406514522585682</v>
      </c>
      <c r="S32">
        <f t="shared" si="6"/>
        <v>0.94774370483364834</v>
      </c>
      <c r="T32">
        <f t="shared" si="3"/>
        <v>0.63491338644540685</v>
      </c>
      <c r="AC32" s="10"/>
      <c r="AE32" s="1"/>
      <c r="AF32" s="1"/>
      <c r="AH32" s="1"/>
    </row>
    <row r="33" spans="1:34" x14ac:dyDescent="0.25">
      <c r="A33">
        <f t="shared" si="4"/>
        <v>1991</v>
      </c>
      <c r="B33" s="7">
        <f>'raw data'!C67/1000</f>
        <v>10044.237999999999</v>
      </c>
      <c r="C33" s="15">
        <f>'capital stock data'!I44</f>
        <v>2019.9570317552616</v>
      </c>
      <c r="D33" s="7">
        <f t="shared" si="1"/>
        <v>8024.2809682447378</v>
      </c>
      <c r="E33" s="14">
        <f>'hours data'!D45</f>
        <v>209551.3770006492</v>
      </c>
      <c r="F33" s="14">
        <f>'hours data'!J45*52/10</f>
        <v>654669.6</v>
      </c>
      <c r="G33" s="14">
        <f t="shared" si="0"/>
        <v>445118.22299935075</v>
      </c>
      <c r="H33" s="16">
        <f>'capital stock data'!M44</f>
        <v>26730.571237563101</v>
      </c>
      <c r="I33" s="16"/>
      <c r="J33" s="8">
        <f>(1-alpha!$I$1)*B33/E33</f>
        <v>3.0432733271057832E-2</v>
      </c>
      <c r="K33" s="2">
        <f t="shared" si="7"/>
        <v>0.37200349471400401</v>
      </c>
      <c r="L33" s="8"/>
      <c r="M33" s="8"/>
      <c r="N33" s="8">
        <f>alpha!$I$1*B33/H33-'capital stock data'!$P$8</f>
        <v>8.1040024927478582E-2</v>
      </c>
      <c r="O33">
        <f t="shared" si="5"/>
        <v>0.94073802946004159</v>
      </c>
      <c r="R33">
        <f t="shared" si="2"/>
        <v>0.37406514522585682</v>
      </c>
      <c r="S33">
        <f t="shared" si="6"/>
        <v>0.94774370483364834</v>
      </c>
      <c r="T33">
        <f t="shared" si="3"/>
        <v>0.63491338644540685</v>
      </c>
      <c r="AC33" s="10"/>
      <c r="AE33" s="1"/>
      <c r="AF33" s="1"/>
      <c r="AH33" s="1"/>
    </row>
    <row r="34" spans="1:34" x14ac:dyDescent="0.25">
      <c r="A34">
        <f t="shared" si="4"/>
        <v>1992</v>
      </c>
      <c r="B34" s="7">
        <f>'raw data'!C68/1000</f>
        <v>10398.046</v>
      </c>
      <c r="C34" s="15">
        <f>'capital stock data'!I45</f>
        <v>2087.6762118991883</v>
      </c>
      <c r="D34" s="7">
        <f t="shared" si="1"/>
        <v>8310.369788100812</v>
      </c>
      <c r="E34" s="14">
        <f>'hours data'!D46</f>
        <v>210052.45005518763</v>
      </c>
      <c r="F34" s="14">
        <f>'hours data'!J46*52/10</f>
        <v>655241.6</v>
      </c>
      <c r="G34" s="14">
        <f t="shared" si="0"/>
        <v>445189.14994481235</v>
      </c>
      <c r="H34" s="16">
        <f>'capital stock data'!M45</f>
        <v>27249.757591579859</v>
      </c>
      <c r="I34" s="16"/>
      <c r="J34" s="8">
        <f>(1-alpha!$I$1)*B34/E34</f>
        <v>3.1429571978525334E-2</v>
      </c>
      <c r="K34" s="2">
        <f t="shared" si="7"/>
        <v>0.37262097944801342</v>
      </c>
      <c r="L34" s="8"/>
      <c r="M34" s="8"/>
      <c r="N34" s="8">
        <f>alpha!$I$1*B34/H34-'capital stock data'!$P$8</f>
        <v>8.3166513810650156E-2</v>
      </c>
      <c r="O34">
        <f t="shared" si="5"/>
        <v>0.95613451711805131</v>
      </c>
      <c r="R34">
        <f t="shared" si="2"/>
        <v>0.37406514522585682</v>
      </c>
      <c r="S34">
        <f t="shared" si="6"/>
        <v>0.94774370483364834</v>
      </c>
      <c r="T34">
        <f t="shared" si="3"/>
        <v>0.63491338644540685</v>
      </c>
      <c r="AC34" s="10"/>
      <c r="AE34" s="1"/>
      <c r="AF34" s="1"/>
      <c r="AH34" s="1"/>
    </row>
    <row r="35" spans="1:34" x14ac:dyDescent="0.25">
      <c r="A35">
        <f t="shared" si="4"/>
        <v>1993</v>
      </c>
      <c r="B35" s="7">
        <f>'raw data'!C69/1000</f>
        <v>10684.179</v>
      </c>
      <c r="C35" s="15">
        <f>'capital stock data'!I46</f>
        <v>2178.89170668518</v>
      </c>
      <c r="D35" s="7">
        <f t="shared" si="1"/>
        <v>8505.287293314821</v>
      </c>
      <c r="E35" s="14">
        <f>'hours data'!D47</f>
        <v>214269.17614196797</v>
      </c>
      <c r="F35" s="14">
        <f>'hours data'!J47*52/10</f>
        <v>666166.80000000005</v>
      </c>
      <c r="G35" s="14">
        <f t="shared" si="0"/>
        <v>451897.62385803205</v>
      </c>
      <c r="H35" s="16">
        <f>'capital stock data'!M46</f>
        <v>27807.513742831157</v>
      </c>
      <c r="I35" s="16"/>
      <c r="J35" s="8">
        <f>(1-alpha!$I$1)*B35/E35</f>
        <v>3.1658908632683357E-2</v>
      </c>
      <c r="K35" s="2">
        <f t="shared" si="7"/>
        <v>0.37284476108851516</v>
      </c>
      <c r="L35" s="8"/>
      <c r="M35" s="8"/>
      <c r="N35" s="8">
        <f>alpha!$I$1*B35/H35-'capital stock data'!$P$8</f>
        <v>8.4128909596720147E-2</v>
      </c>
      <c r="O35">
        <f t="shared" si="5"/>
        <v>0.94403416791577266</v>
      </c>
      <c r="R35">
        <f t="shared" si="2"/>
        <v>0.37406514522585682</v>
      </c>
      <c r="S35">
        <f t="shared" si="6"/>
        <v>0.94774370483364834</v>
      </c>
      <c r="T35">
        <f t="shared" si="3"/>
        <v>0.63491338644540685</v>
      </c>
      <c r="AC35" s="10"/>
      <c r="AE35" s="1"/>
      <c r="AF35" s="1"/>
      <c r="AH35" s="1"/>
    </row>
    <row r="36" spans="1:34" x14ac:dyDescent="0.25">
      <c r="A36">
        <f t="shared" si="4"/>
        <v>1994</v>
      </c>
      <c r="B36" s="7">
        <f>'raw data'!C70/1000</f>
        <v>11114.647000000001</v>
      </c>
      <c r="C36" s="15">
        <f>'capital stock data'!I47</f>
        <v>2365.0964903189633</v>
      </c>
      <c r="D36" s="7">
        <f t="shared" si="1"/>
        <v>8749.5505096810375</v>
      </c>
      <c r="E36" s="14">
        <f>'hours data'!D48</f>
        <v>219799.62602281128</v>
      </c>
      <c r="F36" s="14">
        <f>'hours data'!J48*52/10</f>
        <v>680903.6</v>
      </c>
      <c r="G36" s="14">
        <f t="shared" si="0"/>
        <v>461103.9739771887</v>
      </c>
      <c r="H36" s="16">
        <f>'capital stock data'!M47</f>
        <v>28425.170529575433</v>
      </c>
      <c r="I36" s="16"/>
      <c r="J36" s="8">
        <f>(1-alpha!$I$1)*B36/E36</f>
        <v>3.2105778765897028E-2</v>
      </c>
      <c r="K36" s="2">
        <f t="shared" si="7"/>
        <v>0.37147319043138832</v>
      </c>
      <c r="L36" s="8"/>
      <c r="M36" s="8"/>
      <c r="N36" s="8">
        <f>alpha!$I$1*B36/H36-'capital stock data'!$P$8</f>
        <v>8.6609716896950628E-2</v>
      </c>
      <c r="O36">
        <f t="shared" si="5"/>
        <v>0.94672352804135651</v>
      </c>
      <c r="R36">
        <f t="shared" si="2"/>
        <v>0.37406514522585682</v>
      </c>
      <c r="S36">
        <f t="shared" si="6"/>
        <v>0.94774370483364834</v>
      </c>
      <c r="T36">
        <f t="shared" si="3"/>
        <v>0.63491338644540685</v>
      </c>
      <c r="AC36" s="10"/>
      <c r="AE36" s="1"/>
      <c r="AF36" s="1"/>
      <c r="AH36" s="1"/>
    </row>
    <row r="37" spans="1:34" x14ac:dyDescent="0.25">
      <c r="A37">
        <f t="shared" si="4"/>
        <v>1995</v>
      </c>
      <c r="B37" s="7">
        <f>'raw data'!C71/1000</f>
        <v>11413.012000000001</v>
      </c>
      <c r="C37" s="15">
        <f>'capital stock data'!I48</f>
        <v>2427.8499991457834</v>
      </c>
      <c r="D37" s="7">
        <f t="shared" si="1"/>
        <v>8985.1620008542177</v>
      </c>
      <c r="E37" s="14">
        <f>'hours data'!D49</f>
        <v>225162.90897140445</v>
      </c>
      <c r="F37" s="14">
        <f>'hours data'!J49*52/10</f>
        <v>695500</v>
      </c>
      <c r="G37" s="14">
        <f t="shared" si="0"/>
        <v>470337.09102859558</v>
      </c>
      <c r="H37" s="16">
        <f>'capital stock data'!M48</f>
        <v>29194.354158123751</v>
      </c>
      <c r="I37" s="16"/>
      <c r="J37" s="8">
        <f>(1-alpha!$I$1)*B37/E37</f>
        <v>3.2182361347011815E-2</v>
      </c>
      <c r="K37" s="2">
        <f t="shared" si="7"/>
        <v>0.37249258838877841</v>
      </c>
      <c r="L37" s="8"/>
      <c r="M37" s="8"/>
      <c r="N37" s="8">
        <f>alpha!$I$1*B37/H37-'capital stock data'!$P$8</f>
        <v>8.6579744407667358E-2</v>
      </c>
      <c r="O37">
        <f t="shared" si="5"/>
        <v>0.94510174349293274</v>
      </c>
      <c r="R37">
        <f t="shared" si="2"/>
        <v>0.37406514522585682</v>
      </c>
      <c r="S37">
        <f t="shared" si="6"/>
        <v>0.94774370483364834</v>
      </c>
      <c r="T37">
        <f t="shared" si="3"/>
        <v>0.63491338644540685</v>
      </c>
      <c r="AC37" s="10"/>
      <c r="AE37" s="1"/>
      <c r="AF37" s="1"/>
      <c r="AH37" s="1"/>
    </row>
    <row r="38" spans="1:34" x14ac:dyDescent="0.25">
      <c r="A38">
        <f t="shared" si="4"/>
        <v>1996</v>
      </c>
      <c r="B38" s="7">
        <f>'raw data'!C72/1000</f>
        <v>11843.599</v>
      </c>
      <c r="C38" s="15">
        <f>'capital stock data'!I49</f>
        <v>2570.2759426137745</v>
      </c>
      <c r="D38" s="7">
        <f t="shared" si="1"/>
        <v>9273.3230573862256</v>
      </c>
      <c r="E38" s="14">
        <f>'hours data'!D50</f>
        <v>227789.85967750935</v>
      </c>
      <c r="F38" s="14">
        <f>'hours data'!J50*52/10</f>
        <v>707122</v>
      </c>
      <c r="G38" s="14">
        <f t="shared" si="0"/>
        <v>479332.14032249065</v>
      </c>
      <c r="H38" s="16">
        <f>'capital stock data'!M49</f>
        <v>29983.105976888877</v>
      </c>
      <c r="I38" s="16"/>
      <c r="J38" s="8">
        <f>(1-alpha!$I$1)*B38/E38</f>
        <v>3.3011388476367198E-2</v>
      </c>
      <c r="K38" s="2">
        <f t="shared" si="7"/>
        <v>0.36950305557076457</v>
      </c>
      <c r="L38" s="8"/>
      <c r="M38" s="8"/>
      <c r="N38" s="8">
        <f>alpha!$I$1*B38/H38-'capital stock data'!$P$8</f>
        <v>8.8068171150691738E-2</v>
      </c>
      <c r="O38">
        <f t="shared" si="5"/>
        <v>0.94853502431177772</v>
      </c>
      <c r="R38">
        <f t="shared" si="2"/>
        <v>0.37406514522585682</v>
      </c>
      <c r="S38">
        <f t="shared" si="6"/>
        <v>0.94774370483364834</v>
      </c>
      <c r="T38">
        <f t="shared" si="3"/>
        <v>0.63491338644540685</v>
      </c>
      <c r="AC38" s="10"/>
      <c r="AE38" s="1"/>
      <c r="AF38" s="1"/>
      <c r="AH38" s="1"/>
    </row>
    <row r="39" spans="1:34" x14ac:dyDescent="0.25">
      <c r="A39">
        <f t="shared" si="4"/>
        <v>1997</v>
      </c>
      <c r="B39" s="7">
        <f>'raw data'!C73/1000</f>
        <v>12370.299000000001</v>
      </c>
      <c r="C39" s="15">
        <f>'capital stock data'!I50</f>
        <v>2772.1488123062391</v>
      </c>
      <c r="D39" s="7">
        <f t="shared" si="1"/>
        <v>9598.1501876937618</v>
      </c>
      <c r="E39" s="14">
        <f>'hours data'!D51</f>
        <v>234394.15630163034</v>
      </c>
      <c r="F39" s="14">
        <f>'hours data'!J51*52/10</f>
        <v>722072</v>
      </c>
      <c r="G39" s="14">
        <f t="shared" si="0"/>
        <v>487677.84369836969</v>
      </c>
      <c r="H39" s="16">
        <f>'capital stock data'!M50</f>
        <v>30869.999777096065</v>
      </c>
      <c r="I39" s="16"/>
      <c r="J39" s="8">
        <f>(1-alpha!$I$1)*B39/E39</f>
        <v>3.3507953241484464E-2</v>
      </c>
      <c r="K39" s="2">
        <f t="shared" si="7"/>
        <v>0.37002438993648656</v>
      </c>
      <c r="L39" s="8"/>
      <c r="M39" s="8"/>
      <c r="N39" s="8">
        <f>alpha!$I$1*B39/H39-'capital stock data'!$P$8</f>
        <v>9.0154012568711139E-2</v>
      </c>
      <c r="O39">
        <f t="shared" si="5"/>
        <v>0.94943293723872302</v>
      </c>
      <c r="R39">
        <f t="shared" si="2"/>
        <v>0.37406514522585682</v>
      </c>
      <c r="S39">
        <f t="shared" si="6"/>
        <v>0.94774370483364834</v>
      </c>
      <c r="T39">
        <f t="shared" si="3"/>
        <v>0.63491338644540685</v>
      </c>
      <c r="AC39" s="10"/>
      <c r="AE39" s="1"/>
      <c r="AF39" s="1"/>
      <c r="AH39" s="1"/>
    </row>
    <row r="40" spans="1:34" x14ac:dyDescent="0.25">
      <c r="A40">
        <f t="shared" si="4"/>
        <v>1998</v>
      </c>
      <c r="B40" s="7">
        <f>'raw data'!C74/1000</f>
        <v>12924.876</v>
      </c>
      <c r="C40" s="15">
        <f>'capital stock data'!I51</f>
        <v>2967.3364911453032</v>
      </c>
      <c r="D40" s="7">
        <f t="shared" si="1"/>
        <v>9957.5395088546975</v>
      </c>
      <c r="E40" s="14">
        <f>'hours data'!D52</f>
        <v>239822.64606310285</v>
      </c>
      <c r="F40" s="14">
        <f>'hours data'!J52*52/10</f>
        <v>737900.8</v>
      </c>
      <c r="G40" s="14">
        <f t="shared" si="0"/>
        <v>498078.15393689717</v>
      </c>
      <c r="H40" s="16">
        <f>'capital stock data'!M51</f>
        <v>31908.972366734961</v>
      </c>
      <c r="I40" s="16"/>
      <c r="J40" s="8">
        <f>(1-alpha!$I$1)*B40/E40</f>
        <v>3.421768930190075E-2</v>
      </c>
      <c r="K40" s="2">
        <f t="shared" si="7"/>
        <v>0.36878924972976573</v>
      </c>
      <c r="L40" s="8"/>
      <c r="M40" s="8"/>
      <c r="N40" s="8">
        <f>alpha!$I$1*B40/H40-'capital stock data'!$P$8</f>
        <v>9.1735656897956874E-2</v>
      </c>
      <c r="O40">
        <f t="shared" si="5"/>
        <v>0.95026996327195257</v>
      </c>
      <c r="R40">
        <f t="shared" si="2"/>
        <v>0.37406514522585682</v>
      </c>
      <c r="S40">
        <f t="shared" si="6"/>
        <v>0.94774370483364834</v>
      </c>
      <c r="T40">
        <f t="shared" si="3"/>
        <v>0.63491338644540685</v>
      </c>
      <c r="AC40" s="10"/>
      <c r="AE40" s="1"/>
      <c r="AF40" s="1"/>
      <c r="AH40" s="1"/>
    </row>
    <row r="41" spans="1:34" x14ac:dyDescent="0.25">
      <c r="A41">
        <f t="shared" si="4"/>
        <v>1999</v>
      </c>
      <c r="B41" s="7">
        <f>'raw data'!C75/1000</f>
        <v>13543.773999999999</v>
      </c>
      <c r="C41" s="15">
        <f>'capital stock data'!I52</f>
        <v>3171.8344742091608</v>
      </c>
      <c r="D41" s="7">
        <f t="shared" si="1"/>
        <v>10371.939525790838</v>
      </c>
      <c r="E41" s="14">
        <f>'hours data'!D53</f>
        <v>243986.62503907704</v>
      </c>
      <c r="F41" s="14">
        <f>'hours data'!J53*52/10</f>
        <v>751249.2</v>
      </c>
      <c r="G41" s="14">
        <f t="shared" si="0"/>
        <v>507262.57496092294</v>
      </c>
      <c r="H41" s="16">
        <f>'capital stock data'!M52</f>
        <v>33084.800189428417</v>
      </c>
      <c r="I41" s="16"/>
      <c r="J41" s="8">
        <f>(1-alpha!$I$1)*B41/E41</f>
        <v>3.5244241007940547E-2</v>
      </c>
      <c r="K41" s="2">
        <f t="shared" si="7"/>
        <v>0.3671479902481804</v>
      </c>
      <c r="L41" s="8"/>
      <c r="M41" s="8"/>
      <c r="N41" s="8">
        <f>alpha!$I$1*B41/H41-'capital stock data'!$P$8</f>
        <v>9.3309489666703604E-2</v>
      </c>
      <c r="O41">
        <f t="shared" si="5"/>
        <v>0.95271898590992554</v>
      </c>
      <c r="R41">
        <f t="shared" ref="R41:R60" si="8">R40</f>
        <v>0.37406514522585682</v>
      </c>
      <c r="S41">
        <f t="shared" ref="S41:S60" si="9">S40</f>
        <v>0.94774370483364834</v>
      </c>
      <c r="T41">
        <f t="shared" ref="T41:T60" si="10">T40</f>
        <v>0.63491338644540685</v>
      </c>
      <c r="AC41" s="10"/>
      <c r="AE41" s="1"/>
      <c r="AF41" s="1"/>
      <c r="AH41" s="1"/>
    </row>
    <row r="42" spans="1:34" x14ac:dyDescent="0.25">
      <c r="A42">
        <f t="shared" si="4"/>
        <v>2000</v>
      </c>
      <c r="B42" s="7">
        <f>'raw data'!C76/1000</f>
        <v>14096.032999999999</v>
      </c>
      <c r="C42" s="15">
        <f>'capital stock data'!I53</f>
        <v>3337.7103772912014</v>
      </c>
      <c r="D42" s="7">
        <f t="shared" si="1"/>
        <v>10758.322622708798</v>
      </c>
      <c r="E42" s="14">
        <f>'hours data'!D54</f>
        <v>247803.67811233859</v>
      </c>
      <c r="F42" s="14">
        <f>'hours data'!J54*52/10</f>
        <v>766792</v>
      </c>
      <c r="G42" s="14">
        <f t="shared" si="0"/>
        <v>518988.32188766141</v>
      </c>
      <c r="H42" s="16">
        <f>'capital stock data'!M53</f>
        <v>34399.109900629257</v>
      </c>
      <c r="I42" s="16"/>
      <c r="J42" s="8">
        <f>(1-alpha!$I$1)*B42/E42</f>
        <v>3.6116332556690098E-2</v>
      </c>
      <c r="K42" s="2">
        <f t="shared" si="7"/>
        <v>0.36466075004857312</v>
      </c>
      <c r="L42" s="8"/>
      <c r="M42" s="8"/>
      <c r="N42" s="8">
        <f>alpha!$I$1*B42/H42-'capital stock data'!$P$8</f>
        <v>9.3460474063231908E-2</v>
      </c>
      <c r="O42">
        <f t="shared" si="5"/>
        <v>0.94859645858233055</v>
      </c>
      <c r="R42">
        <f t="shared" si="8"/>
        <v>0.37406514522585682</v>
      </c>
      <c r="S42">
        <f t="shared" si="9"/>
        <v>0.94774370483364834</v>
      </c>
      <c r="T42">
        <f t="shared" si="10"/>
        <v>0.63491338644540685</v>
      </c>
      <c r="AC42" s="10"/>
      <c r="AE42" s="1"/>
      <c r="AF42" s="1"/>
      <c r="AH42" s="1"/>
    </row>
    <row r="43" spans="1:34" x14ac:dyDescent="0.25">
      <c r="A43">
        <f t="shared" si="4"/>
        <v>2001</v>
      </c>
      <c r="B43" s="7">
        <f>'raw data'!C77/1000</f>
        <v>14230.726000000001</v>
      </c>
      <c r="C43" s="15">
        <f>'capital stock data'!I54</f>
        <v>3155.9085751142356</v>
      </c>
      <c r="D43" s="7">
        <f t="shared" si="1"/>
        <v>11074.817424885765</v>
      </c>
      <c r="E43" s="14">
        <f>'hours data'!D55</f>
        <v>244584.09042755276</v>
      </c>
      <c r="F43" s="14">
        <f>'hours data'!J55*52/10</f>
        <v>764426</v>
      </c>
      <c r="G43" s="14">
        <f t="shared" si="0"/>
        <v>519841.90957244724</v>
      </c>
      <c r="H43" s="16">
        <f>'capital stock data'!M54</f>
        <v>35805.504444062695</v>
      </c>
      <c r="I43" s="16"/>
      <c r="J43" s="8">
        <f>(1-alpha!$I$1)*B43/E43</f>
        <v>3.6941398847497815E-2</v>
      </c>
      <c r="K43" s="2">
        <f t="shared" si="7"/>
        <v>0.36576500453059435</v>
      </c>
      <c r="L43" s="8"/>
      <c r="M43" s="8"/>
      <c r="N43" s="8">
        <f>alpha!$I$1*B43/H43-'capital stock data'!$P$8</f>
        <v>8.8957568536203513E-2</v>
      </c>
      <c r="O43">
        <f t="shared" si="5"/>
        <v>0.94532480500974914</v>
      </c>
      <c r="R43">
        <f t="shared" si="8"/>
        <v>0.37406514522585682</v>
      </c>
      <c r="S43">
        <f t="shared" si="9"/>
        <v>0.94774370483364834</v>
      </c>
      <c r="T43">
        <f t="shared" si="10"/>
        <v>0.63491338644540685</v>
      </c>
      <c r="AC43" s="10"/>
      <c r="AE43" s="1"/>
      <c r="AF43" s="1"/>
      <c r="AH43" s="1"/>
    </row>
    <row r="44" spans="1:34" x14ac:dyDescent="0.25">
      <c r="A44">
        <f t="shared" si="4"/>
        <v>2002</v>
      </c>
      <c r="B44" s="7">
        <f>'raw data'!C78/1000</f>
        <v>14472.712</v>
      </c>
      <c r="C44" s="15">
        <f>'capital stock data'!I55</f>
        <v>3143.8580577862344</v>
      </c>
      <c r="D44" s="7">
        <f t="shared" si="1"/>
        <v>11328.853942213766</v>
      </c>
      <c r="E44" s="14">
        <f>'hours data'!D56</f>
        <v>242192.47886484099</v>
      </c>
      <c r="F44" s="14">
        <f>'hours data'!J56*52/10</f>
        <v>758175.6</v>
      </c>
      <c r="G44" s="14">
        <f t="shared" si="0"/>
        <v>515983.12113515899</v>
      </c>
      <c r="H44" s="16">
        <f>'capital stock data'!M55</f>
        <v>36951.136070969675</v>
      </c>
      <c r="I44" s="16"/>
      <c r="J44" s="8">
        <f>(1-alpha!$I$1)*B44/E44</f>
        <v>3.7940561284304314E-2</v>
      </c>
      <c r="K44" s="2">
        <f t="shared" si="7"/>
        <v>0.36656381929345583</v>
      </c>
      <c r="L44" s="8"/>
      <c r="M44" s="8"/>
      <c r="N44" s="8">
        <f>alpha!$I$1*B44/H44-'capital stock data'!$P$8</f>
        <v>8.6849717151748718E-2</v>
      </c>
      <c r="O44">
        <f t="shared" si="5"/>
        <v>0.94119563774342041</v>
      </c>
      <c r="R44">
        <f t="shared" si="8"/>
        <v>0.37406514522585682</v>
      </c>
      <c r="S44">
        <f t="shared" si="9"/>
        <v>0.94774370483364834</v>
      </c>
      <c r="T44">
        <f t="shared" si="10"/>
        <v>0.63491338644540685</v>
      </c>
      <c r="AC44" s="10"/>
      <c r="AE44" s="1"/>
      <c r="AF44" s="1"/>
      <c r="AH44" s="1"/>
    </row>
    <row r="45" spans="1:34" x14ac:dyDescent="0.25">
      <c r="A45">
        <f t="shared" si="4"/>
        <v>2003</v>
      </c>
      <c r="B45" s="7">
        <f>'raw data'!C79/1000</f>
        <v>14877.312</v>
      </c>
      <c r="C45" s="15">
        <f>'capital stock data'!I56</f>
        <v>3235.1649252101652</v>
      </c>
      <c r="D45" s="7">
        <f t="shared" si="1"/>
        <v>11642.147074789835</v>
      </c>
      <c r="E45" s="14">
        <f>'hours data'!D57</f>
        <v>241508.86693289439</v>
      </c>
      <c r="F45" s="14">
        <f>'hours data'!J57*52/10</f>
        <v>758004</v>
      </c>
      <c r="G45" s="14">
        <f t="shared" si="0"/>
        <v>516495.13306710561</v>
      </c>
      <c r="H45" s="16">
        <f>'capital stock data'!M56</f>
        <v>38020.396431924484</v>
      </c>
      <c r="I45" s="16"/>
      <c r="J45" s="8">
        <f>(1-alpha!$I$1)*B45/E45</f>
        <v>3.911162626484227E-2</v>
      </c>
      <c r="K45" s="2">
        <f t="shared" si="7"/>
        <v>0.36560959209183835</v>
      </c>
      <c r="L45" s="8"/>
      <c r="M45" s="8"/>
      <c r="N45" s="8">
        <f>alpha!$I$1*B45/H45-'capital stock data'!$P$8</f>
        <v>8.6713373249037828E-2</v>
      </c>
      <c r="O45">
        <f t="shared" si="5"/>
        <v>0.9456536260135332</v>
      </c>
      <c r="R45">
        <f t="shared" si="8"/>
        <v>0.37406514522585682</v>
      </c>
      <c r="S45">
        <f t="shared" si="9"/>
        <v>0.94774370483364834</v>
      </c>
      <c r="T45">
        <f t="shared" si="10"/>
        <v>0.63491338644540685</v>
      </c>
      <c r="AC45" s="10"/>
      <c r="AE45" s="1"/>
      <c r="AF45" s="1"/>
      <c r="AH45" s="1"/>
    </row>
    <row r="46" spans="1:34" x14ac:dyDescent="0.25">
      <c r="A46">
        <f t="shared" si="4"/>
        <v>2004</v>
      </c>
      <c r="B46" s="7">
        <f>'raw data'!C80/1000</f>
        <v>15449.757</v>
      </c>
      <c r="C46" s="15">
        <f>'capital stock data'!I57</f>
        <v>3499.7014174078076</v>
      </c>
      <c r="D46" s="7">
        <f t="shared" si="1"/>
        <v>11950.055582592191</v>
      </c>
      <c r="E46" s="14">
        <f>'hours data'!D58</f>
        <v>244436.73659673659</v>
      </c>
      <c r="F46" s="14">
        <f>'hours data'!J58*52/10</f>
        <v>765856</v>
      </c>
      <c r="G46" s="14">
        <f t="shared" si="0"/>
        <v>521419.26340326341</v>
      </c>
      <c r="H46" s="16">
        <f>'capital stock data'!M57</f>
        <v>39120.930727137391</v>
      </c>
      <c r="I46" s="16"/>
      <c r="J46" s="8">
        <f>(1-alpha!$I$1)*B46/E46</f>
        <v>4.0130046216463808E-2</v>
      </c>
      <c r="K46" s="2">
        <f t="shared" si="7"/>
        <v>0.36350382852817253</v>
      </c>
      <c r="L46" s="8"/>
      <c r="M46" s="8"/>
      <c r="N46" s="8">
        <f>alpha!$I$1*B46/H46-'capital stock data'!$P$8</f>
        <v>8.8036761430005495E-2</v>
      </c>
      <c r="O46">
        <f t="shared" si="5"/>
        <v>0.94339435841816743</v>
      </c>
      <c r="R46">
        <f t="shared" si="8"/>
        <v>0.37406514522585682</v>
      </c>
      <c r="S46">
        <f t="shared" si="9"/>
        <v>0.94774370483364834</v>
      </c>
      <c r="T46">
        <f t="shared" si="10"/>
        <v>0.63491338644540685</v>
      </c>
      <c r="AC46" s="10"/>
      <c r="AE46" s="1"/>
      <c r="AF46" s="1"/>
      <c r="AH46" s="1"/>
    </row>
    <row r="47" spans="1:34" x14ac:dyDescent="0.25">
      <c r="A47">
        <f t="shared" si="4"/>
        <v>2005</v>
      </c>
      <c r="B47" s="7">
        <f>'raw data'!C81/1000</f>
        <v>15987.957</v>
      </c>
      <c r="C47" s="15">
        <f>'capital stock data'!I58</f>
        <v>3737.2998401467512</v>
      </c>
      <c r="D47" s="7">
        <f t="shared" si="1"/>
        <v>12250.65715985325</v>
      </c>
      <c r="E47" s="14">
        <f>'hours data'!D59</f>
        <v>247756.87970249934</v>
      </c>
      <c r="F47" s="14">
        <f>'hours data'!J59*52/10</f>
        <v>775886.8</v>
      </c>
      <c r="G47" s="14">
        <f t="shared" si="0"/>
        <v>528129.92029750068</v>
      </c>
      <c r="H47" s="16">
        <f>'capital stock data'!M58</f>
        <v>40424.212726518592</v>
      </c>
      <c r="I47" s="16"/>
      <c r="J47" s="8">
        <f>(1-alpha!$I$1)*B47/E47</f>
        <v>4.0971487586550941E-2</v>
      </c>
      <c r="K47" s="2">
        <f t="shared" si="7"/>
        <v>0.36149440948273343</v>
      </c>
      <c r="N47" s="8">
        <f>alpha!$I$1*B47/H47-'capital stock data'!$P$8</f>
        <v>8.824903425604852E-2</v>
      </c>
      <c r="O47">
        <f t="shared" si="5"/>
        <v>0.94202227103556313</v>
      </c>
      <c r="R47">
        <f t="shared" si="8"/>
        <v>0.37406514522585682</v>
      </c>
      <c r="S47">
        <f t="shared" si="9"/>
        <v>0.94774370483364834</v>
      </c>
      <c r="T47">
        <f t="shared" si="10"/>
        <v>0.63491338644540685</v>
      </c>
    </row>
    <row r="48" spans="1:34" x14ac:dyDescent="0.25">
      <c r="A48">
        <f t="shared" si="4"/>
        <v>2006</v>
      </c>
      <c r="B48" s="7">
        <f>'raw data'!C82/1000</f>
        <v>16433.148000000001</v>
      </c>
      <c r="C48" s="15">
        <f>'capital stock data'!I59</f>
        <v>3867.9571484139324</v>
      </c>
      <c r="D48" s="7">
        <f t="shared" si="1"/>
        <v>12565.190851586069</v>
      </c>
      <c r="E48" s="14">
        <f>'hours data'!D60</f>
        <v>252341.09897770506</v>
      </c>
      <c r="F48" s="14">
        <f>'hours data'!J60*52/10</f>
        <v>789058.4</v>
      </c>
      <c r="G48" s="14">
        <f t="shared" si="0"/>
        <v>536717.30102229491</v>
      </c>
      <c r="H48" s="16">
        <f>'capital stock data'!M59</f>
        <v>41891.921221555218</v>
      </c>
      <c r="I48" s="16"/>
      <c r="J48" s="8">
        <f>(1-alpha!$I$1)*B48/E48</f>
        <v>4.1347310005812418E-2</v>
      </c>
      <c r="K48" s="2">
        <f t="shared" si="7"/>
        <v>0.36151532487182791</v>
      </c>
      <c r="N48" s="8">
        <f>alpha!$I$1*B48/H48-'capital stock data'!$P$8</f>
        <v>8.7069949414662756E-2</v>
      </c>
      <c r="O48">
        <f t="shared" si="5"/>
        <v>0.94352239516934355</v>
      </c>
      <c r="R48">
        <f t="shared" si="8"/>
        <v>0.37406514522585682</v>
      </c>
      <c r="S48">
        <f t="shared" si="9"/>
        <v>0.94774370483364834</v>
      </c>
      <c r="T48">
        <f t="shared" si="10"/>
        <v>0.63491338644540685</v>
      </c>
    </row>
    <row r="49" spans="1:20" x14ac:dyDescent="0.25">
      <c r="A49">
        <f t="shared" si="4"/>
        <v>2007</v>
      </c>
      <c r="B49" s="7">
        <f>'raw data'!C83/1000</f>
        <v>16762.445</v>
      </c>
      <c r="C49" s="15">
        <f>'capital stock data'!I60</f>
        <v>3781.2012917424681</v>
      </c>
      <c r="D49" s="7">
        <f t="shared" si="1"/>
        <v>12981.243708257531</v>
      </c>
      <c r="E49" s="14">
        <f>'hours data'!D61</f>
        <v>253898.28010603384</v>
      </c>
      <c r="F49" s="14">
        <f>'hours data'!J61*52/10</f>
        <v>795678</v>
      </c>
      <c r="G49" s="14">
        <f t="shared" si="0"/>
        <v>541779.7198939661</v>
      </c>
      <c r="H49" s="16">
        <f>'capital stock data'!M60</f>
        <v>43407.883478251562</v>
      </c>
      <c r="I49" s="16"/>
      <c r="J49" s="8">
        <f>(1-alpha!$I$1)*B49/E49</f>
        <v>4.1917183194822107E-2</v>
      </c>
      <c r="K49" s="2">
        <f t="shared" si="7"/>
        <v>0.36371070572078934</v>
      </c>
      <c r="N49" s="8">
        <f>alpha!$I$1*B49/H49-'capital stock data'!$P$8</f>
        <v>8.4837968825321575E-2</v>
      </c>
      <c r="O49">
        <f t="shared" si="5"/>
        <v>0.95231875418018297</v>
      </c>
      <c r="R49">
        <f t="shared" si="8"/>
        <v>0.37406514522585682</v>
      </c>
      <c r="S49">
        <f t="shared" si="9"/>
        <v>0.94774370483364834</v>
      </c>
      <c r="T49">
        <f t="shared" si="10"/>
        <v>0.63491338644540685</v>
      </c>
    </row>
    <row r="50" spans="1:20" x14ac:dyDescent="0.25">
      <c r="A50">
        <f t="shared" si="4"/>
        <v>2008</v>
      </c>
      <c r="B50" s="7">
        <f>'raw data'!C84/1000</f>
        <v>16781.485000000001</v>
      </c>
      <c r="C50" s="15">
        <f>'capital stock data'!I61</f>
        <v>3530.402954603097</v>
      </c>
      <c r="D50" s="7">
        <f t="shared" si="1"/>
        <v>13251.082045396903</v>
      </c>
      <c r="E50" s="14">
        <f>'hours data'!D62</f>
        <v>250674.125</v>
      </c>
      <c r="F50" s="14">
        <f>'hours data'!J62*52/10</f>
        <v>788522.8</v>
      </c>
      <c r="G50" s="14">
        <f t="shared" si="0"/>
        <v>537848.67500000005</v>
      </c>
      <c r="H50" s="16">
        <f>'capital stock data'!M61</f>
        <v>44751.977155350003</v>
      </c>
      <c r="I50" s="16"/>
      <c r="J50" s="8">
        <f>(1-alpha!$I$1)*B50/E50</f>
        <v>4.2504544379811035E-2</v>
      </c>
      <c r="K50" s="2">
        <f t="shared" si="7"/>
        <v>0.36694304426760693</v>
      </c>
      <c r="N50" s="8">
        <f>alpha!$I$1*B50/H50-'capital stock data'!$P$8</f>
        <v>8.0758993719466238E-2</v>
      </c>
      <c r="O50">
        <f t="shared" si="5"/>
        <v>0.94450917558731218</v>
      </c>
      <c r="R50">
        <f t="shared" si="8"/>
        <v>0.37406514522585682</v>
      </c>
      <c r="S50">
        <f t="shared" si="9"/>
        <v>0.94774370483364834</v>
      </c>
      <c r="T50">
        <f t="shared" si="10"/>
        <v>0.63491338644540685</v>
      </c>
    </row>
    <row r="51" spans="1:20" x14ac:dyDescent="0.25">
      <c r="A51">
        <f t="shared" si="4"/>
        <v>2009</v>
      </c>
      <c r="B51" s="7">
        <f>'raw data'!C85/1000</f>
        <v>16349.11</v>
      </c>
      <c r="C51" s="15">
        <f>'capital stock data'!I62</f>
        <v>2905.0330137939</v>
      </c>
      <c r="D51" s="7">
        <f>B51-C51</f>
        <v>13444.076986206101</v>
      </c>
      <c r="E51" s="14">
        <f>'hours data'!D63</f>
        <v>237636.85455175771</v>
      </c>
      <c r="F51" s="14">
        <f>'hours data'!J63*52/10</f>
        <v>756095.6</v>
      </c>
      <c r="G51" s="14">
        <f>F51-E51</f>
        <v>518458.74544824229</v>
      </c>
      <c r="H51" s="16">
        <f>'capital stock data'!M62</f>
        <v>45769.809222908501</v>
      </c>
      <c r="J51" s="8">
        <f>(1-alpha!$I$1)*B51/E51</f>
        <v>4.3681224509759808E-2</v>
      </c>
      <c r="K51" s="2">
        <f>D51/(D51+J51*G51)</f>
        <v>0.37250507796759363</v>
      </c>
      <c r="N51" s="8">
        <f>alpha!$I$1*B51/H51-'capital stock data'!$P$8</f>
        <v>7.4265653503645612E-2</v>
      </c>
      <c r="O51">
        <f>D51/D50/(1+N51)</f>
        <v>0.94442604881898762</v>
      </c>
      <c r="R51">
        <f t="shared" si="8"/>
        <v>0.37406514522585682</v>
      </c>
      <c r="S51">
        <f t="shared" si="9"/>
        <v>0.94774370483364834</v>
      </c>
      <c r="T51">
        <f t="shared" si="10"/>
        <v>0.63491338644540685</v>
      </c>
    </row>
    <row r="52" spans="1:20" x14ac:dyDescent="0.25">
      <c r="A52">
        <f t="shared" si="4"/>
        <v>2010</v>
      </c>
      <c r="B52" s="7">
        <f>'raw data'!C86/1000</f>
        <v>16789.75</v>
      </c>
      <c r="C52" s="15">
        <f>'capital stock data'!I63</f>
        <v>3135.0179720593519</v>
      </c>
      <c r="D52" s="7">
        <f t="shared" ref="D52:D58" si="11">B52-C52</f>
        <v>13654.732027940649</v>
      </c>
      <c r="E52" s="14">
        <f>'hours data'!D64</f>
        <v>238010.47355879864</v>
      </c>
      <c r="F52" s="14">
        <f>'hours data'!J64*52/10</f>
        <v>750854</v>
      </c>
      <c r="G52" s="14">
        <f t="shared" ref="G52:G58" si="12">F52-E52</f>
        <v>512843.52644120133</v>
      </c>
      <c r="H52" s="16">
        <f>'capital stock data'!M63</f>
        <v>46105.125824847353</v>
      </c>
      <c r="J52" s="8">
        <f>(1-alpha!$I$1)*B52/E52</f>
        <v>4.4788100585154672E-2</v>
      </c>
      <c r="K52" s="2">
        <f t="shared" ref="K52:K58" si="13">D52/(D52+J52*G52)</f>
        <v>0.37283542942078673</v>
      </c>
      <c r="N52" s="8">
        <f>alpha!$I$1*B52/H52-'capital stock data'!$P$8</f>
        <v>7.6806436603800321E-2</v>
      </c>
      <c r="O52">
        <f t="shared" ref="O52:O58" si="14">D52/D51/(1+N52)</f>
        <v>0.94322335988732464</v>
      </c>
      <c r="R52">
        <f t="shared" si="8"/>
        <v>0.37406514522585682</v>
      </c>
      <c r="S52">
        <f t="shared" si="9"/>
        <v>0.94774370483364834</v>
      </c>
      <c r="T52">
        <f t="shared" si="10"/>
        <v>0.63491338644540685</v>
      </c>
    </row>
    <row r="53" spans="1:20" x14ac:dyDescent="0.25">
      <c r="A53">
        <f t="shared" si="4"/>
        <v>2011</v>
      </c>
      <c r="B53" s="7">
        <f>'raw data'!C87/1000</f>
        <v>17052.41</v>
      </c>
      <c r="C53" s="15">
        <f>'capital stock data'!I64</f>
        <v>3245.6770267726392</v>
      </c>
      <c r="D53" s="7">
        <f t="shared" si="11"/>
        <v>13806.732973227361</v>
      </c>
      <c r="E53" s="14">
        <f>'hours data'!D65</f>
        <v>241687.25431167343</v>
      </c>
      <c r="F53" s="14">
        <f>'hours data'!J65*52/10</f>
        <v>757676.4</v>
      </c>
      <c r="G53" s="14">
        <f t="shared" si="12"/>
        <v>515989.14568832656</v>
      </c>
      <c r="H53" s="16">
        <f>'capital stock data'!M64</f>
        <v>46651.601250754851</v>
      </c>
      <c r="J53" s="8">
        <f>(1-alpha!$I$1)*B53/E53</f>
        <v>4.4796749464469328E-2</v>
      </c>
      <c r="K53" s="2">
        <f t="shared" si="13"/>
        <v>0.37394964421767934</v>
      </c>
      <c r="N53" s="8">
        <f>alpha!$I$1*B53/H53-'capital stock data'!$P$8</f>
        <v>7.7304582624337564E-2</v>
      </c>
      <c r="O53">
        <f t="shared" si="14"/>
        <v>0.93857555019185768</v>
      </c>
      <c r="R53">
        <f t="shared" si="8"/>
        <v>0.37406514522585682</v>
      </c>
      <c r="S53">
        <f t="shared" si="9"/>
        <v>0.94774370483364834</v>
      </c>
      <c r="T53">
        <f t="shared" si="10"/>
        <v>0.63491338644540685</v>
      </c>
    </row>
    <row r="54" spans="1:20" x14ac:dyDescent="0.25">
      <c r="A54">
        <f t="shared" si="4"/>
        <v>2012</v>
      </c>
      <c r="B54" s="7">
        <f>'raw data'!C88/1000</f>
        <v>17442.758999999998</v>
      </c>
      <c r="C54" s="15">
        <f>'capital stock data'!I65</f>
        <v>3479.9570347315148</v>
      </c>
      <c r="D54" s="7">
        <f t="shared" si="11"/>
        <v>13962.801965268483</v>
      </c>
      <c r="E54" s="14">
        <f>'hours data'!D66</f>
        <v>246130.97016956474</v>
      </c>
      <c r="F54" s="14">
        <f>'hours data'!J66*52/10</f>
        <v>771752.8</v>
      </c>
      <c r="G54" s="14">
        <f t="shared" si="12"/>
        <v>525621.82983043534</v>
      </c>
      <c r="H54" s="16">
        <f>'capital stock data'!M65</f>
        <v>47278.054221129642</v>
      </c>
      <c r="J54" s="8">
        <f>(1-alpha!$I$1)*B54/E54</f>
        <v>4.4994911359637298E-2</v>
      </c>
      <c r="K54" s="2">
        <f t="shared" si="13"/>
        <v>0.37122168603160055</v>
      </c>
      <c r="N54" s="8">
        <f>alpha!$I$1*B54/H54-'capital stock data'!$P$8</f>
        <v>7.8550651486333972E-2</v>
      </c>
      <c r="O54">
        <f t="shared" si="14"/>
        <v>0.93765075451421942</v>
      </c>
      <c r="R54">
        <f t="shared" si="8"/>
        <v>0.37406514522585682</v>
      </c>
      <c r="S54">
        <f t="shared" si="9"/>
        <v>0.94774370483364834</v>
      </c>
      <c r="T54">
        <f t="shared" si="10"/>
        <v>0.63491338644540685</v>
      </c>
    </row>
    <row r="55" spans="1:20" x14ac:dyDescent="0.25">
      <c r="A55">
        <f t="shared" si="4"/>
        <v>2013</v>
      </c>
      <c r="B55" s="7">
        <f>'raw data'!C89/1000</f>
        <v>17812.167000000001</v>
      </c>
      <c r="C55" s="15">
        <f>'capital stock data'!I66</f>
        <v>3629.9885860396175</v>
      </c>
      <c r="D55" s="7">
        <f t="shared" si="11"/>
        <v>14182.178413960384</v>
      </c>
      <c r="E55" s="14">
        <f>'hours data'!D67</f>
        <v>249463.21176729057</v>
      </c>
      <c r="F55" s="14">
        <f>'hours data'!J67*52/10</f>
        <v>782657.2</v>
      </c>
      <c r="G55" s="14">
        <f t="shared" si="12"/>
        <v>533193.98823270935</v>
      </c>
      <c r="H55" s="16">
        <f>'capital stock data'!M66</f>
        <v>48103.615401578216</v>
      </c>
      <c r="J55" s="8">
        <f>(1-alpha!$I$1)*B55/E55</f>
        <v>4.5334072265736686E-2</v>
      </c>
      <c r="K55" s="2">
        <f t="shared" si="13"/>
        <v>0.3697701969696281</v>
      </c>
      <c r="N55" s="8">
        <f>alpha!$I$1*B55/H55-'capital stock data'!$P$8</f>
        <v>7.9042650831603639E-2</v>
      </c>
      <c r="O55">
        <f t="shared" si="14"/>
        <v>0.94130801134232422</v>
      </c>
      <c r="R55">
        <f t="shared" si="8"/>
        <v>0.37406514522585682</v>
      </c>
      <c r="S55">
        <f t="shared" si="9"/>
        <v>0.94774370483364834</v>
      </c>
      <c r="T55">
        <f t="shared" si="10"/>
        <v>0.63491338644540685</v>
      </c>
    </row>
    <row r="56" spans="1:20" x14ac:dyDescent="0.25">
      <c r="A56">
        <f t="shared" si="4"/>
        <v>2014</v>
      </c>
      <c r="B56" s="7">
        <f>'raw data'!C90/1000</f>
        <v>18261.714</v>
      </c>
      <c r="C56" s="15">
        <f>'capital stock data'!I67</f>
        <v>3816.9161846104344</v>
      </c>
      <c r="D56" s="7">
        <f t="shared" si="11"/>
        <v>14444.797815389566</v>
      </c>
      <c r="E56" s="14">
        <f>'hours data'!D68</f>
        <v>254141.37400353371</v>
      </c>
      <c r="F56" s="14">
        <f>'hours data'!J68*52/10</f>
        <v>796203.2</v>
      </c>
      <c r="G56" s="14">
        <f t="shared" si="12"/>
        <v>542061.82599646621</v>
      </c>
      <c r="H56" s="16">
        <f>'capital stock data'!M67</f>
        <v>49032.857533443654</v>
      </c>
      <c r="J56" s="8">
        <f>(1-alpha!$I$1)*B56/E56</f>
        <v>4.5622664642854568E-2</v>
      </c>
      <c r="K56" s="2">
        <f t="shared" si="13"/>
        <v>0.36872392956256111</v>
      </c>
      <c r="N56" s="8">
        <f>alpha!$I$1*B56/H56-'capital stock data'!$P$8</f>
        <v>7.9827882050247378E-2</v>
      </c>
      <c r="O56">
        <f t="shared" si="14"/>
        <v>0.94322213871525384</v>
      </c>
      <c r="R56">
        <f t="shared" si="8"/>
        <v>0.37406514522585682</v>
      </c>
      <c r="S56">
        <f t="shared" si="9"/>
        <v>0.94774370483364834</v>
      </c>
      <c r="T56">
        <f t="shared" si="10"/>
        <v>0.63491338644540685</v>
      </c>
    </row>
    <row r="57" spans="1:20" x14ac:dyDescent="0.25">
      <c r="A57">
        <f t="shared" si="4"/>
        <v>2015</v>
      </c>
      <c r="B57" s="7">
        <f>'raw data'!C91/1000</f>
        <v>18799.621999999999</v>
      </c>
      <c r="C57" s="15">
        <f>'capital stock data'!I68</f>
        <v>4025.9746890061165</v>
      </c>
      <c r="D57" s="7">
        <f t="shared" si="11"/>
        <v>14773.647310993883</v>
      </c>
      <c r="E57" s="14">
        <f>'hours data'!D69</f>
        <v>258875.79895522184</v>
      </c>
      <c r="F57" s="14">
        <f>'hours data'!J69*52/10</f>
        <v>811938.4</v>
      </c>
      <c r="G57" s="14">
        <f t="shared" si="12"/>
        <v>553062.60104477825</v>
      </c>
      <c r="H57" s="16">
        <f>'capital stock data'!M68</f>
        <v>50096.855563857906</v>
      </c>
      <c r="J57" s="8">
        <f>(1-alpha!$I$1)*B57/E57</f>
        <v>4.6107560907917025E-2</v>
      </c>
      <c r="K57" s="2">
        <f t="shared" si="13"/>
        <v>0.36682827269667351</v>
      </c>
      <c r="N57" s="8">
        <f>alpha!$I$1*B57/H57-'capital stock data'!$P$8</f>
        <v>8.0860058965462112E-2</v>
      </c>
      <c r="O57">
        <f t="shared" si="14"/>
        <v>0.94625195751188418</v>
      </c>
      <c r="R57">
        <f t="shared" si="8"/>
        <v>0.37406514522585682</v>
      </c>
      <c r="S57">
        <f t="shared" si="9"/>
        <v>0.94774370483364834</v>
      </c>
      <c r="T57">
        <f t="shared" si="10"/>
        <v>0.63491338644540685</v>
      </c>
    </row>
    <row r="58" spans="1:20" x14ac:dyDescent="0.25">
      <c r="A58">
        <f t="shared" si="4"/>
        <v>2016</v>
      </c>
      <c r="B58" s="7">
        <f>'raw data'!C92/1000</f>
        <v>19141.671999999999</v>
      </c>
      <c r="C58" s="15">
        <f>'capital stock data'!I69</f>
        <v>3998.3040725827345</v>
      </c>
      <c r="D58" s="7">
        <f t="shared" si="11"/>
        <v>15143.367927417265</v>
      </c>
      <c r="E58" s="14">
        <f>'hours data'!D70</f>
        <v>262492.38961239788</v>
      </c>
      <c r="F58" s="14">
        <f>'hours data'!J70*52/10</f>
        <v>823362.8</v>
      </c>
      <c r="G58" s="14">
        <f t="shared" si="12"/>
        <v>560870.41038760217</v>
      </c>
      <c r="H58" s="16">
        <f>'capital stock data'!M69</f>
        <v>51310.174615655385</v>
      </c>
      <c r="J58" s="8">
        <f>(1-alpha!$I$1)*B58/E58</f>
        <v>4.6299642476084972E-2</v>
      </c>
      <c r="K58" s="2">
        <f t="shared" si="13"/>
        <v>0.36834900050358049</v>
      </c>
      <c r="N58" s="8">
        <f>alpha!$I$1*B58/H58-'capital stock data'!$P$8</f>
        <v>8.0054133247144332E-2</v>
      </c>
      <c r="O58">
        <f t="shared" si="14"/>
        <v>0.94905028515380863</v>
      </c>
      <c r="R58">
        <f t="shared" si="8"/>
        <v>0.37406514522585682</v>
      </c>
      <c r="S58">
        <f t="shared" si="9"/>
        <v>0.94774370483364834</v>
      </c>
      <c r="T58">
        <f t="shared" si="10"/>
        <v>0.63491338644540685</v>
      </c>
    </row>
    <row r="59" spans="1:20" x14ac:dyDescent="0.25">
      <c r="A59">
        <f t="shared" si="4"/>
        <v>2017</v>
      </c>
      <c r="B59" s="7">
        <f>'raw data'!C93/1000</f>
        <v>19612.101999999999</v>
      </c>
      <c r="C59" s="15">
        <f>'capital stock data'!I70</f>
        <v>4149.0910000000003</v>
      </c>
      <c r="D59" s="7">
        <f t="shared" ref="D59:D64" si="15">B59-C59</f>
        <v>15463.010999999999</v>
      </c>
      <c r="E59" s="14">
        <f>'hours data'!D71</f>
        <v>265859.24668445578</v>
      </c>
      <c r="F59" s="14">
        <f>'hours data'!J71*52/10</f>
        <v>832930.8</v>
      </c>
      <c r="G59" s="14">
        <f t="shared" ref="G59:G64" si="16">F59-E59</f>
        <v>567071.55331554427</v>
      </c>
      <c r="H59" s="16">
        <f>'capital stock data'!M70</f>
        <v>52427.702035601265</v>
      </c>
      <c r="J59" s="8">
        <f>(1-alpha!$I$1)*B59/E59</f>
        <v>4.6836761374381704E-2</v>
      </c>
      <c r="K59" s="2">
        <f t="shared" ref="K59:K64" si="17">D59/(D59+J59*G59)</f>
        <v>0.36796712220644318</v>
      </c>
      <c r="N59" s="8">
        <f>alpha!$I$1*B59/H59-'capital stock data'!$P$8</f>
        <v>8.0426877994999896E-2</v>
      </c>
      <c r="O59">
        <f>D59/D58/(1+N59)</f>
        <v>0.94509662208698486</v>
      </c>
      <c r="R59">
        <f t="shared" si="8"/>
        <v>0.37406514522585682</v>
      </c>
      <c r="S59">
        <f t="shared" si="9"/>
        <v>0.94774370483364834</v>
      </c>
      <c r="T59">
        <f t="shared" si="10"/>
        <v>0.63491338644540685</v>
      </c>
    </row>
    <row r="60" spans="1:20" x14ac:dyDescent="0.25">
      <c r="A60">
        <f t="shared" si="4"/>
        <v>2018</v>
      </c>
      <c r="B60" s="7">
        <f>'raw data'!C94/1000</f>
        <v>20193.896000000001</v>
      </c>
      <c r="C60" s="15">
        <f>'capital stock data'!I71</f>
        <v>4355.6361548299819</v>
      </c>
      <c r="D60" s="7">
        <f t="shared" si="15"/>
        <v>15838.259845170018</v>
      </c>
      <c r="E60" s="14">
        <f>'hours data'!D72</f>
        <v>270271.82910508174</v>
      </c>
      <c r="F60" s="14">
        <f>'hours data'!J72*52/10</f>
        <v>846991.6</v>
      </c>
      <c r="G60" s="14">
        <f t="shared" si="16"/>
        <v>576719.77089491824</v>
      </c>
      <c r="H60" s="16">
        <f>'capital stock data'!M71</f>
        <v>53633.273526909514</v>
      </c>
      <c r="J60" s="8">
        <f>(1-alpha!$I$1)*B60/E60</f>
        <v>4.7438813498766101E-2</v>
      </c>
      <c r="K60" s="2">
        <f t="shared" si="17"/>
        <v>0.36665047646733506</v>
      </c>
      <c r="N60" s="8">
        <f>alpha!$I$1*B60/H60-'capital stock data'!$P$8</f>
        <v>8.1317347907004678E-2</v>
      </c>
      <c r="O60">
        <f>D60/D59/(1+N60)</f>
        <v>0.94724043462399998</v>
      </c>
      <c r="R60">
        <f t="shared" si="8"/>
        <v>0.37406514522585682</v>
      </c>
      <c r="S60">
        <f t="shared" si="9"/>
        <v>0.94774370483364834</v>
      </c>
      <c r="T60">
        <f t="shared" si="10"/>
        <v>0.63491338644540685</v>
      </c>
    </row>
    <row r="61" spans="1:20" x14ac:dyDescent="0.25">
      <c r="A61">
        <f t="shared" si="4"/>
        <v>2019</v>
      </c>
      <c r="B61" s="7">
        <f>'raw data'!C95/1000</f>
        <v>20692.087</v>
      </c>
      <c r="C61" s="15">
        <f>'capital stock data'!I72</f>
        <v>4487.5170081302813</v>
      </c>
      <c r="D61" s="7">
        <f t="shared" si="15"/>
        <v>16204.569991869717</v>
      </c>
      <c r="E61" s="14">
        <f>'hours data'!D72</f>
        <v>270271.82910508174</v>
      </c>
      <c r="F61" s="14">
        <f>'hours data'!J72*52/10</f>
        <v>846991.6</v>
      </c>
      <c r="G61" s="14">
        <f t="shared" si="16"/>
        <v>576719.77089491824</v>
      </c>
      <c r="H61" s="16">
        <f>'capital stock data'!M72</f>
        <v>53633.273526909514</v>
      </c>
      <c r="J61" s="8">
        <f>(1-alpha!$I$1)*B61/E61</f>
        <v>4.8609146847802057E-2</v>
      </c>
      <c r="K61" s="2">
        <f t="shared" si="17"/>
        <v>0.36630078074185435</v>
      </c>
      <c r="N61" s="8">
        <f>alpha!$I$1*B61/H61-'capital stock data'!$P$8</f>
        <v>8.470857975120899E-2</v>
      </c>
      <c r="O61">
        <f>D61/D59/(1+N61)</f>
        <v>0.96611843866317371</v>
      </c>
      <c r="R61">
        <f t="shared" ref="R61:T64" si="18">R59</f>
        <v>0.37406514522585682</v>
      </c>
      <c r="S61">
        <f t="shared" si="18"/>
        <v>0.94774370483364834</v>
      </c>
      <c r="T61">
        <f t="shared" si="18"/>
        <v>0.63491338644540685</v>
      </c>
    </row>
    <row r="62" spans="1:20" x14ac:dyDescent="0.25">
      <c r="A62">
        <v>2020</v>
      </c>
      <c r="B62" s="7">
        <f>'raw data'!C96/1000</f>
        <v>20234.074000000001</v>
      </c>
      <c r="C62" s="15">
        <f>'capital stock data'!I73</f>
        <v>4331.7151775353796</v>
      </c>
      <c r="D62" s="7">
        <f t="shared" si="15"/>
        <v>15902.358822464621</v>
      </c>
      <c r="E62" s="14">
        <f>'hours data'!D73</f>
        <v>273156.90283536352</v>
      </c>
      <c r="F62" s="14">
        <f>'hours data'!J73*52/10</f>
        <v>857287.6</v>
      </c>
      <c r="G62" s="14">
        <f t="shared" si="16"/>
        <v>584130.69716463645</v>
      </c>
      <c r="H62" s="16">
        <f>'capital stock data'!M73</f>
        <v>54977.704139405098</v>
      </c>
      <c r="J62" s="8">
        <f>(1-alpha!$I$1)*B62/E62</f>
        <v>4.7031154298414354E-2</v>
      </c>
      <c r="K62" s="2">
        <f t="shared" si="17"/>
        <v>0.36662752494723511</v>
      </c>
      <c r="N62" s="8">
        <f>alpha!$I$1*B62/H62-'capital stock data'!$P$8</f>
        <v>7.8222652084796507E-2</v>
      </c>
      <c r="O62">
        <f>D62/D60/(1+N62)</f>
        <v>0.93120571643775407</v>
      </c>
      <c r="R62">
        <f t="shared" si="18"/>
        <v>0.37406514522585682</v>
      </c>
      <c r="S62">
        <f t="shared" si="18"/>
        <v>0.94774370483364834</v>
      </c>
      <c r="T62">
        <f t="shared" si="18"/>
        <v>0.63491338644540685</v>
      </c>
    </row>
    <row r="63" spans="1:20" x14ac:dyDescent="0.25">
      <c r="A63">
        <v>2021</v>
      </c>
      <c r="B63" s="7">
        <f>'raw data'!C97/1000</f>
        <v>21407.691999999999</v>
      </c>
      <c r="C63" s="15">
        <f>'capital stock data'!I74</f>
        <v>4575.721656783785</v>
      </c>
      <c r="D63" s="7">
        <f t="shared" si="15"/>
        <v>16831.970343216213</v>
      </c>
      <c r="E63" s="14">
        <f>'hours data'!D74</f>
        <v>257932.14460700686</v>
      </c>
      <c r="F63" s="14">
        <f>'hours data'!J74*52/10</f>
        <v>810134</v>
      </c>
      <c r="G63" s="14">
        <f t="shared" si="16"/>
        <v>552201.85539299319</v>
      </c>
      <c r="H63" s="16">
        <f>'capital stock data'!M74</f>
        <v>55109.584992705393</v>
      </c>
      <c r="J63" s="8">
        <f>(1-alpha!$I$1)*B63/E63</f>
        <v>5.2696147059954346E-2</v>
      </c>
      <c r="K63" s="2">
        <f t="shared" si="17"/>
        <v>0.36646304516702666</v>
      </c>
      <c r="N63" s="8">
        <f>alpha!$I$1*B63/H63-'capital stock data'!$P$8</f>
        <v>8.5676015882527934E-2</v>
      </c>
      <c r="O63">
        <f>D63/D61/(1+N63)</f>
        <v>0.95674720581114436</v>
      </c>
      <c r="R63">
        <f t="shared" si="18"/>
        <v>0.37406514522585682</v>
      </c>
      <c r="S63">
        <f t="shared" si="18"/>
        <v>0.94774370483364834</v>
      </c>
      <c r="T63">
        <f t="shared" si="18"/>
        <v>0.63491338644540685</v>
      </c>
    </row>
    <row r="64" spans="1:20" x14ac:dyDescent="0.25">
      <c r="A64">
        <v>2022</v>
      </c>
      <c r="B64" s="7">
        <f>'raw data'!C98/1000</f>
        <v>21822.037</v>
      </c>
      <c r="C64" s="15">
        <f>'capital stock data'!I75</f>
        <v>4775.1653444735784</v>
      </c>
      <c r="D64" s="7">
        <f t="shared" si="15"/>
        <v>17046.871655526422</v>
      </c>
      <c r="E64" s="14">
        <f>'hours data'!D75</f>
        <v>267812.51770178712</v>
      </c>
      <c r="F64" s="14">
        <f>'hours data'!J75*52/10</f>
        <v>835364.4</v>
      </c>
      <c r="G64" s="14">
        <f t="shared" si="16"/>
        <v>567551.88229821296</v>
      </c>
      <c r="H64" s="16">
        <f>'capital stock data'!M75</f>
        <v>56222.731585185</v>
      </c>
      <c r="J64" s="8">
        <f>(1-alpha!$I$1)*B64/E64</f>
        <v>5.1734338371124282E-2</v>
      </c>
      <c r="K64" s="2">
        <f t="shared" si="17"/>
        <v>0.36731986839759379</v>
      </c>
      <c r="N64" s="8">
        <f>alpha!$I$1*B64/H64-'capital stock data'!$P$8</f>
        <v>8.5558713692104299E-2</v>
      </c>
      <c r="O64">
        <f>D64/D62/(1+N64)</f>
        <v>0.98748344835587509</v>
      </c>
      <c r="R64">
        <f t="shared" si="18"/>
        <v>0.37406514522585682</v>
      </c>
      <c r="S64">
        <f t="shared" si="18"/>
        <v>0.94774370483364834</v>
      </c>
      <c r="T64">
        <f t="shared" si="18"/>
        <v>0.63491338644540685</v>
      </c>
    </row>
  </sheetData>
  <phoneticPr fontId="4" type="noConversion"/>
  <pageMargins left="0.75" right="0.75" top="1" bottom="1" header="0.5" footer="0.5"/>
  <headerFooter alignWithMargins="0"/>
  <ignoredErrors>
    <ignoredError sqref="S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3" workbookViewId="0">
      <selection activeCell="A65" sqref="A65:Q65"/>
    </sheetView>
  </sheetViews>
  <sheetFormatPr defaultRowHeight="12.5" x14ac:dyDescent="0.25"/>
  <cols>
    <col min="14" max="14" width="10" customWidth="1"/>
  </cols>
  <sheetData>
    <row r="1" spans="1:17" x14ac:dyDescent="0.25">
      <c r="B1" t="s">
        <v>0</v>
      </c>
      <c r="C1">
        <f>alpha!I1</f>
        <v>0.36508661355459315</v>
      </c>
    </row>
    <row r="2" spans="1:17" x14ac:dyDescent="0.25">
      <c r="B2" t="s">
        <v>29</v>
      </c>
      <c r="C2" t="s">
        <v>19</v>
      </c>
      <c r="D2" t="s">
        <v>5</v>
      </c>
      <c r="E2" t="s">
        <v>12</v>
      </c>
      <c r="G2" s="22" t="s">
        <v>84</v>
      </c>
      <c r="I2" t="s">
        <v>30</v>
      </c>
      <c r="J2" s="22" t="s">
        <v>81</v>
      </c>
      <c r="K2" t="s">
        <v>31</v>
      </c>
      <c r="L2" t="s">
        <v>32</v>
      </c>
      <c r="N2" t="s">
        <v>30</v>
      </c>
      <c r="O2" s="22" t="s">
        <v>84</v>
      </c>
      <c r="P2" t="s">
        <v>31</v>
      </c>
      <c r="Q2" t="s">
        <v>32</v>
      </c>
    </row>
    <row r="3" spans="1:17" x14ac:dyDescent="0.25">
      <c r="A3">
        <v>1960</v>
      </c>
      <c r="B3" s="17">
        <f>'raw data'!C36/100</f>
        <v>35002.720000000001</v>
      </c>
      <c r="C3" s="17">
        <f>'capital stock data'!M13</f>
        <v>8604.7263782922309</v>
      </c>
      <c r="D3" s="17">
        <f>'hours data'!D14</f>
        <v>129921.34947351627</v>
      </c>
      <c r="E3" s="17">
        <f>'hours data'!K14</f>
        <v>108320.39500546505</v>
      </c>
      <c r="G3">
        <f>(B3/(C3^$C$1*D3^(1-$C$1)))^(1/(1-$C$1))</f>
        <v>0.60369412202057671</v>
      </c>
      <c r="I3">
        <f>B3/$B$3/E3*$E$3*100</f>
        <v>100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0</v>
      </c>
      <c r="O3">
        <f t="shared" ref="O3:O51" si="0">LOG(J3/100,2)</f>
        <v>0</v>
      </c>
      <c r="P3">
        <f t="shared" ref="P3:P51" si="1">LOG(K3/100,2)</f>
        <v>0</v>
      </c>
      <c r="Q3">
        <f t="shared" ref="Q3:Q51" si="2">LOG(L3/100,2)</f>
        <v>0</v>
      </c>
    </row>
    <row r="4" spans="1:17" x14ac:dyDescent="0.25">
      <c r="A4">
        <f>A3+1</f>
        <v>1961</v>
      </c>
      <c r="B4" s="17">
        <f>'raw data'!C37/100</f>
        <v>35900.660000000003</v>
      </c>
      <c r="C4" s="17">
        <f>'capital stock data'!M14</f>
        <v>8912.0529050399127</v>
      </c>
      <c r="D4" s="17">
        <f>'hours data'!D15</f>
        <v>129510.41182551168</v>
      </c>
      <c r="E4" s="17">
        <f>'hours data'!K15</f>
        <v>109806.0286567507</v>
      </c>
      <c r="G4">
        <f t="shared" ref="G4:G49" si="3">(B4/(C4^$C$1*D4^(1-$C$1)))^(1/(1-$C$1))</f>
        <v>0.61766830741983936</v>
      </c>
      <c r="I4">
        <f>B4/E4/$B$3*$E$3*100</f>
        <v>101.17767354828248</v>
      </c>
      <c r="J4">
        <f>G4/$G$3*100</f>
        <v>102.31477910576481</v>
      </c>
      <c r="K4">
        <f>(C4/B4/$C$3*$B$3)^($C$1/(1-$C$1))*100</f>
        <v>100.56297350935581</v>
      </c>
      <c r="L4">
        <f>D4/E4/$D$3*$E$3*100</f>
        <v>98.335020309947481</v>
      </c>
      <c r="N4">
        <f t="shared" ref="N4:N51" si="4">LOG(I4/100,2)</f>
        <v>1.6890971704519895E-2</v>
      </c>
      <c r="O4">
        <f t="shared" si="0"/>
        <v>3.301455371067237E-2</v>
      </c>
      <c r="P4">
        <f t="shared" si="1"/>
        <v>8.0992140176205912E-3</v>
      </c>
      <c r="Q4">
        <f t="shared" si="2"/>
        <v>-2.4222796023773523E-2</v>
      </c>
    </row>
    <row r="5" spans="1:17" x14ac:dyDescent="0.25">
      <c r="A5">
        <f t="shared" ref="A5:A10" si="5">A4+1</f>
        <v>1962</v>
      </c>
      <c r="B5" s="17">
        <f>'raw data'!C38/100</f>
        <v>38101.24</v>
      </c>
      <c r="C5" s="17">
        <f>'capital stock data'!M15</f>
        <v>9219.3539640894069</v>
      </c>
      <c r="D5" s="17">
        <f>'hours data'!D16</f>
        <v>132744.5906803153</v>
      </c>
      <c r="E5" s="17">
        <f>'hours data'!K16</f>
        <v>111694.58361477409</v>
      </c>
      <c r="G5">
        <f t="shared" si="3"/>
        <v>0.64903865748690959</v>
      </c>
      <c r="I5">
        <f>B5/E5/$B$3*$E$3*100</f>
        <v>105.56390267925882</v>
      </c>
      <c r="J5">
        <f>G5/$G$3*100</f>
        <v>107.51117723567754</v>
      </c>
      <c r="K5">
        <f>(C5/B5/$C$3*$B$3)^($C$1/(1-$C$1))*100</f>
        <v>99.094006728919197</v>
      </c>
      <c r="L5">
        <f>D5/E5/$D$3*$E$3*100</f>
        <v>99.086487034395958</v>
      </c>
      <c r="N5">
        <f t="shared" si="4"/>
        <v>7.8116592949370858E-2</v>
      </c>
      <c r="O5">
        <f t="shared" si="0"/>
        <v>0.10448665520292584</v>
      </c>
      <c r="P5">
        <f t="shared" si="1"/>
        <v>-1.3130289987542336E-2</v>
      </c>
      <c r="Q5">
        <f t="shared" si="2"/>
        <v>-1.3239772266013593E-2</v>
      </c>
    </row>
    <row r="6" spans="1:17" x14ac:dyDescent="0.25">
      <c r="A6">
        <f t="shared" si="5"/>
        <v>1963</v>
      </c>
      <c r="B6" s="17">
        <f>'raw data'!C39/100</f>
        <v>39761.42</v>
      </c>
      <c r="C6" s="17">
        <f>'capital stock data'!M16</f>
        <v>9582.3070506752683</v>
      </c>
      <c r="D6" s="17">
        <f>'hours data'!D17</f>
        <v>134225.46385955287</v>
      </c>
      <c r="E6" s="17">
        <f>'hours data'!K17</f>
        <v>113495.96209824651</v>
      </c>
      <c r="G6">
        <f t="shared" si="3"/>
        <v>0.67140314497999976</v>
      </c>
      <c r="I6">
        <f t="shared" ref="I6:I49" si="6">B6/E6/$B$3*$E$3*100</f>
        <v>108.41513536721077</v>
      </c>
      <c r="J6">
        <f t="shared" ref="J6:J49" si="7">G6/$G$3*100</f>
        <v>111.21578304138519</v>
      </c>
      <c r="K6">
        <f t="shared" ref="K6:K49" si="8">(C6/B6/$C$3*$B$3)^($C$1/(1-$C$1))*100</f>
        <v>98.864250318689713</v>
      </c>
      <c r="L6">
        <f t="shared" ref="L6:L49" si="9">D6/E6/$D$3*$E$3*100</f>
        <v>98.601657376372046</v>
      </c>
      <c r="N6">
        <f t="shared" si="4"/>
        <v>0.11656617915443222</v>
      </c>
      <c r="O6">
        <f t="shared" si="0"/>
        <v>0.1533615407571457</v>
      </c>
      <c r="P6">
        <f t="shared" si="1"/>
        <v>-1.6479163506945442E-2</v>
      </c>
      <c r="Q6">
        <f t="shared" si="2"/>
        <v>-2.031619809576736E-2</v>
      </c>
    </row>
    <row r="7" spans="1:17" x14ac:dyDescent="0.25">
      <c r="A7">
        <f t="shared" si="5"/>
        <v>1964</v>
      </c>
      <c r="B7" s="17">
        <f>'raw data'!C40/100</f>
        <v>42052.77</v>
      </c>
      <c r="C7" s="17">
        <f>'capital stock data'!M17</f>
        <v>9965.7416146096548</v>
      </c>
      <c r="D7" s="17">
        <f>'hours data'!D18</f>
        <v>136866.65333333332</v>
      </c>
      <c r="E7" s="17">
        <f>'hours data'!K18</f>
        <v>115018.81664622673</v>
      </c>
      <c r="G7">
        <f t="shared" si="3"/>
        <v>0.70314852404731487</v>
      </c>
      <c r="I7">
        <f t="shared" si="6"/>
        <v>113.14468401916508</v>
      </c>
      <c r="J7">
        <f t="shared" si="7"/>
        <v>116.47430352541154</v>
      </c>
      <c r="K7">
        <f t="shared" si="8"/>
        <v>97.914174462554726</v>
      </c>
      <c r="L7">
        <f t="shared" si="9"/>
        <v>99.210688850059</v>
      </c>
      <c r="N7">
        <f t="shared" si="4"/>
        <v>0.17816880272806676</v>
      </c>
      <c r="O7">
        <f t="shared" si="0"/>
        <v>0.22001170367290795</v>
      </c>
      <c r="P7">
        <f t="shared" si="1"/>
        <v>-3.0410369413943011E-2</v>
      </c>
      <c r="Q7">
        <f t="shared" si="2"/>
        <v>-1.143253153089979E-2</v>
      </c>
    </row>
    <row r="8" spans="1:17" x14ac:dyDescent="0.25">
      <c r="A8">
        <f t="shared" si="5"/>
        <v>1965</v>
      </c>
      <c r="B8" s="17">
        <f>'raw data'!C41/100</f>
        <v>44785.55</v>
      </c>
      <c r="C8" s="17">
        <f>'capital stock data'!M18</f>
        <v>10380.293049768587</v>
      </c>
      <c r="D8" s="17">
        <f>'hours data'!D19</f>
        <v>141383.88440567066</v>
      </c>
      <c r="E8" s="17">
        <f>'hours data'!K19</f>
        <v>116320.15018813364</v>
      </c>
      <c r="G8">
        <f t="shared" si="3"/>
        <v>0.73423180052488735</v>
      </c>
      <c r="I8">
        <f t="shared" si="6"/>
        <v>119.14927358038243</v>
      </c>
      <c r="J8">
        <f t="shared" si="7"/>
        <v>121.62314883361765</v>
      </c>
      <c r="K8">
        <f t="shared" si="8"/>
        <v>96.671952115958931</v>
      </c>
      <c r="L8">
        <f t="shared" si="9"/>
        <v>101.33854565799021</v>
      </c>
      <c r="N8">
        <f t="shared" si="4"/>
        <v>0.25277015584900181</v>
      </c>
      <c r="O8">
        <f t="shared" si="0"/>
        <v>0.282417846618851</v>
      </c>
      <c r="P8">
        <f t="shared" si="1"/>
        <v>-4.8830720311710436E-2</v>
      </c>
      <c r="Q8">
        <f t="shared" si="2"/>
        <v>1.9183029541861248E-2</v>
      </c>
    </row>
    <row r="9" spans="1:17" x14ac:dyDescent="0.25">
      <c r="A9">
        <f t="shared" si="5"/>
        <v>1966</v>
      </c>
      <c r="B9" s="17">
        <f>'raw data'!C42/100</f>
        <v>47739.31</v>
      </c>
      <c r="C9" s="17">
        <f>'capital stock data'!M19</f>
        <v>10868.481786921884</v>
      </c>
      <c r="D9" s="17">
        <f>'hours data'!D20</f>
        <v>147222.31846128733</v>
      </c>
      <c r="E9" s="17">
        <f>'hours data'!K20</f>
        <v>118265.31753028941</v>
      </c>
      <c r="G9">
        <f t="shared" si="3"/>
        <v>0.75940021093035959</v>
      </c>
      <c r="I9">
        <f t="shared" si="6"/>
        <v>124.91861964446717</v>
      </c>
      <c r="J9">
        <f t="shared" si="7"/>
        <v>125.79221549956978</v>
      </c>
      <c r="K9">
        <f t="shared" si="8"/>
        <v>95.681383800143266</v>
      </c>
      <c r="L9">
        <f t="shared" si="9"/>
        <v>103.78771790765875</v>
      </c>
      <c r="N9">
        <f t="shared" si="4"/>
        <v>0.32098853272372935</v>
      </c>
      <c r="O9">
        <f t="shared" si="0"/>
        <v>0.33104264552676277</v>
      </c>
      <c r="P9">
        <f t="shared" si="1"/>
        <v>-6.3689840100846565E-2</v>
      </c>
      <c r="Q9">
        <f t="shared" si="2"/>
        <v>5.3635727297812845E-2</v>
      </c>
    </row>
    <row r="10" spans="1:17" x14ac:dyDescent="0.25">
      <c r="A10">
        <f t="shared" si="5"/>
        <v>1967</v>
      </c>
      <c r="B10" s="17">
        <f>'raw data'!C43/100</f>
        <v>49048.639999999999</v>
      </c>
      <c r="C10" s="17">
        <f>'capital stock data'!M20</f>
        <v>11418.90301281583</v>
      </c>
      <c r="D10" s="17">
        <f>'hours data'!D21</f>
        <v>149146.2628244214</v>
      </c>
      <c r="E10" s="17">
        <f>'hours data'!K21</f>
        <v>120475.14826488047</v>
      </c>
      <c r="G10">
        <f t="shared" si="3"/>
        <v>0.76033058903967521</v>
      </c>
      <c r="I10">
        <f t="shared" si="6"/>
        <v>125.99054124703871</v>
      </c>
      <c r="J10">
        <f t="shared" si="7"/>
        <v>125.9463296569516</v>
      </c>
      <c r="K10">
        <f t="shared" si="8"/>
        <v>96.918750723533563</v>
      </c>
      <c r="L10">
        <f t="shared" si="9"/>
        <v>103.21542814912983</v>
      </c>
      <c r="N10">
        <f t="shared" si="4"/>
        <v>0.33331542731075942</v>
      </c>
      <c r="O10">
        <f t="shared" si="0"/>
        <v>0.33280907949279731</v>
      </c>
      <c r="P10">
        <f t="shared" si="1"/>
        <v>-4.5152286224585648E-2</v>
      </c>
      <c r="Q10">
        <f t="shared" si="2"/>
        <v>4.5658634042548031E-2</v>
      </c>
    </row>
    <row r="11" spans="1:17" x14ac:dyDescent="0.25">
      <c r="A11">
        <f t="shared" ref="A11:A65" si="10">A10+1</f>
        <v>1968</v>
      </c>
      <c r="B11" s="17">
        <f>'raw data'!C44/100</f>
        <v>51459.14</v>
      </c>
      <c r="C11" s="17">
        <f>'capital stock data'!M21</f>
        <v>11920.621128598172</v>
      </c>
      <c r="D11" s="17">
        <f>'hours data'!D22</f>
        <v>151900.4346666323</v>
      </c>
      <c r="E11" s="17">
        <f>'hours data'!K22</f>
        <v>122441.66174965441</v>
      </c>
      <c r="G11">
        <f t="shared" si="3"/>
        <v>0.78547799057602274</v>
      </c>
      <c r="I11">
        <f t="shared" si="6"/>
        <v>130.05940112329282</v>
      </c>
      <c r="J11">
        <f t="shared" si="7"/>
        <v>130.11191627094391</v>
      </c>
      <c r="K11">
        <f t="shared" si="8"/>
        <v>96.641833996830698</v>
      </c>
      <c r="L11">
        <f t="shared" si="9"/>
        <v>103.43309346018918</v>
      </c>
      <c r="N11">
        <f t="shared" si="4"/>
        <v>0.37917068581496</v>
      </c>
      <c r="O11">
        <f t="shared" si="0"/>
        <v>0.37975309701136351</v>
      </c>
      <c r="P11">
        <f t="shared" si="1"/>
        <v>-4.928026157136399E-2</v>
      </c>
      <c r="Q11">
        <f t="shared" si="2"/>
        <v>4.8697850374962284E-2</v>
      </c>
    </row>
    <row r="12" spans="1:17" x14ac:dyDescent="0.25">
      <c r="A12">
        <f t="shared" si="10"/>
        <v>1969</v>
      </c>
      <c r="B12" s="17">
        <f>'raw data'!C45/100</f>
        <v>53065.94</v>
      </c>
      <c r="C12" s="17">
        <f>'capital stock data'!M22</f>
        <v>12433.917066194766</v>
      </c>
      <c r="D12" s="17">
        <f>'hours data'!D23</f>
        <v>155918.54948027551</v>
      </c>
      <c r="E12" s="17">
        <f>'hours data'!K23</f>
        <v>124596.74185097183</v>
      </c>
      <c r="G12">
        <f t="shared" si="3"/>
        <v>0.78396910352908278</v>
      </c>
      <c r="I12">
        <f t="shared" si="6"/>
        <v>131.80066967918867</v>
      </c>
      <c r="J12">
        <f t="shared" si="7"/>
        <v>129.86197395878594</v>
      </c>
      <c r="K12">
        <f t="shared" si="8"/>
        <v>97.278038435287158</v>
      </c>
      <c r="L12">
        <f t="shared" si="9"/>
        <v>104.33278784343226</v>
      </c>
      <c r="N12">
        <f t="shared" si="4"/>
        <v>0.39835770069793724</v>
      </c>
      <c r="O12">
        <f t="shared" si="0"/>
        <v>0.37697904423983453</v>
      </c>
      <c r="P12">
        <f t="shared" si="1"/>
        <v>-3.9813957062027415E-2</v>
      </c>
      <c r="Q12">
        <f t="shared" si="2"/>
        <v>6.1192613520132597E-2</v>
      </c>
    </row>
    <row r="13" spans="1:17" x14ac:dyDescent="0.25">
      <c r="A13">
        <f t="shared" si="10"/>
        <v>1970</v>
      </c>
      <c r="B13" s="17">
        <f>'raw data'!C46/100</f>
        <v>53163.91</v>
      </c>
      <c r="C13" s="17">
        <f>'capital stock data'!M23</f>
        <v>12951.419590793563</v>
      </c>
      <c r="D13" s="17">
        <f>'hours data'!D24</f>
        <v>153354.92264576803</v>
      </c>
      <c r="E13" s="17">
        <f>'hours data'!K24</f>
        <v>126953.72894790623</v>
      </c>
      <c r="G13">
        <f t="shared" si="3"/>
        <v>0.78086769542986012</v>
      </c>
      <c r="I13">
        <f t="shared" si="6"/>
        <v>129.59250761671714</v>
      </c>
      <c r="J13">
        <f t="shared" si="7"/>
        <v>129.34823562904336</v>
      </c>
      <c r="K13">
        <f t="shared" si="8"/>
        <v>99.480374768175238</v>
      </c>
      <c r="L13">
        <f t="shared" si="9"/>
        <v>100.71217420238874</v>
      </c>
      <c r="N13">
        <f t="shared" si="4"/>
        <v>0.37398231130380372</v>
      </c>
      <c r="O13">
        <f t="shared" si="0"/>
        <v>0.37126037511589</v>
      </c>
      <c r="P13">
        <f t="shared" si="1"/>
        <v>-7.5161523187765667E-3</v>
      </c>
      <c r="Q13">
        <f t="shared" si="2"/>
        <v>1.0238088506688996E-2</v>
      </c>
    </row>
    <row r="14" spans="1:17" x14ac:dyDescent="0.25">
      <c r="A14">
        <f t="shared" si="10"/>
        <v>1971</v>
      </c>
      <c r="B14" s="17">
        <f>'raw data'!C47/100</f>
        <v>54914.45</v>
      </c>
      <c r="C14" s="17">
        <f>'capital stock data'!M24</f>
        <v>13362.761570983832</v>
      </c>
      <c r="D14" s="17">
        <f>'hours data'!D25</f>
        <v>152615.43012293536</v>
      </c>
      <c r="E14" s="17">
        <f>'hours data'!K25</f>
        <v>129521.19776706643</v>
      </c>
      <c r="G14">
        <f t="shared" si="3"/>
        <v>0.8110146897699706</v>
      </c>
      <c r="I14">
        <f t="shared" si="6"/>
        <v>131.20616066422016</v>
      </c>
      <c r="J14">
        <f t="shared" si="7"/>
        <v>134.3419887964931</v>
      </c>
      <c r="K14">
        <f t="shared" si="8"/>
        <v>99.415739853189422</v>
      </c>
      <c r="L14">
        <f t="shared" si="9"/>
        <v>98.239762808219481</v>
      </c>
      <c r="N14">
        <f t="shared" si="4"/>
        <v>0.39183546196097213</v>
      </c>
      <c r="O14">
        <f t="shared" si="0"/>
        <v>0.42591029181498347</v>
      </c>
      <c r="P14">
        <f t="shared" si="1"/>
        <v>-8.4538124111148728E-3</v>
      </c>
      <c r="Q14">
        <f t="shared" si="2"/>
        <v>-2.5621017442895824E-2</v>
      </c>
    </row>
    <row r="15" spans="1:17" x14ac:dyDescent="0.25">
      <c r="A15">
        <f t="shared" si="10"/>
        <v>1972</v>
      </c>
      <c r="B15" s="17">
        <f>'raw data'!C48/100</f>
        <v>57800.480000000003</v>
      </c>
      <c r="C15" s="17">
        <f>'capital stock data'!M25</f>
        <v>13816.232692847259</v>
      </c>
      <c r="D15" s="17">
        <f>'hours data'!D26</f>
        <v>156906.80361104643</v>
      </c>
      <c r="E15" s="17">
        <f>'hours data'!K26</f>
        <v>132006.66966949016</v>
      </c>
      <c r="G15">
        <f t="shared" si="3"/>
        <v>0.83885593971023487</v>
      </c>
      <c r="I15">
        <f t="shared" si="6"/>
        <v>135.50147150496886</v>
      </c>
      <c r="J15">
        <f t="shared" si="7"/>
        <v>138.95380278054833</v>
      </c>
      <c r="K15">
        <f t="shared" si="8"/>
        <v>98.400648783724094</v>
      </c>
      <c r="L15">
        <f t="shared" si="9"/>
        <v>99.100446898130386</v>
      </c>
      <c r="N15">
        <f t="shared" si="4"/>
        <v>0.43830851889570743</v>
      </c>
      <c r="O15">
        <f t="shared" si="0"/>
        <v>0.47460531764438491</v>
      </c>
      <c r="P15">
        <f t="shared" si="1"/>
        <v>-2.3260267188947668E-2</v>
      </c>
      <c r="Q15">
        <f t="shared" si="2"/>
        <v>-1.3036531559728471E-2</v>
      </c>
    </row>
    <row r="16" spans="1:17" x14ac:dyDescent="0.25">
      <c r="A16">
        <f t="shared" si="10"/>
        <v>1973</v>
      </c>
      <c r="B16" s="17">
        <f>'raw data'!C49/100</f>
        <v>61063.71</v>
      </c>
      <c r="C16" s="17">
        <f>'capital stock data'!M26</f>
        <v>14345.700038540312</v>
      </c>
      <c r="D16" s="17">
        <f>'hours data'!D27</f>
        <v>163220.94143329968</v>
      </c>
      <c r="E16" s="17">
        <f>'hours data'!K27</f>
        <v>134420.25736864246</v>
      </c>
      <c r="G16">
        <f t="shared" si="3"/>
        <v>0.86045655649049968</v>
      </c>
      <c r="I16">
        <f t="shared" si="6"/>
        <v>140.58108970504895</v>
      </c>
      <c r="J16">
        <f t="shared" si="7"/>
        <v>142.53187584641933</v>
      </c>
      <c r="K16">
        <f t="shared" si="8"/>
        <v>97.425812521446744</v>
      </c>
      <c r="L16">
        <f t="shared" si="9"/>
        <v>101.23737321126596</v>
      </c>
      <c r="N16">
        <f t="shared" si="4"/>
        <v>0.49140254303368336</v>
      </c>
      <c r="O16">
        <f t="shared" si="0"/>
        <v>0.51128459985904029</v>
      </c>
      <c r="P16">
        <f t="shared" si="1"/>
        <v>-3.7624036511795314E-2</v>
      </c>
      <c r="Q16">
        <f t="shared" si="2"/>
        <v>1.7741979686438161E-2</v>
      </c>
    </row>
    <row r="17" spans="1:17" x14ac:dyDescent="0.25">
      <c r="A17">
        <f t="shared" si="10"/>
        <v>1974</v>
      </c>
      <c r="B17" s="17">
        <f>'raw data'!C50/100</f>
        <v>60733.63</v>
      </c>
      <c r="C17" s="17">
        <f>'capital stock data'!M27</f>
        <v>14964.996758039353</v>
      </c>
      <c r="D17" s="17">
        <f>'hours data'!D28</f>
        <v>163636.15330414794</v>
      </c>
      <c r="E17" s="17">
        <f>'hours data'!K28</f>
        <v>136755.04905739761</v>
      </c>
      <c r="G17">
        <f t="shared" si="3"/>
        <v>0.83054595686273891</v>
      </c>
      <c r="I17">
        <f t="shared" si="6"/>
        <v>137.43403925548239</v>
      </c>
      <c r="J17">
        <f t="shared" si="7"/>
        <v>137.57728070680633</v>
      </c>
      <c r="K17">
        <f t="shared" si="8"/>
        <v>100.13409692876547</v>
      </c>
      <c r="L17">
        <f t="shared" si="9"/>
        <v>99.762104998284542</v>
      </c>
      <c r="N17">
        <f t="shared" si="4"/>
        <v>0.45873937084511845</v>
      </c>
      <c r="O17">
        <f t="shared" si="0"/>
        <v>0.46024224534636393</v>
      </c>
      <c r="P17">
        <f t="shared" si="1"/>
        <v>1.9333137735997165E-3</v>
      </c>
      <c r="Q17">
        <f t="shared" si="2"/>
        <v>-3.4361882748444547E-3</v>
      </c>
    </row>
    <row r="18" spans="1:17" x14ac:dyDescent="0.25">
      <c r="A18">
        <f t="shared" si="10"/>
        <v>1975</v>
      </c>
      <c r="B18" s="17">
        <f>'raw data'!C51/100</f>
        <v>60608.75</v>
      </c>
      <c r="C18" s="17">
        <f>'capital stock data'!M28</f>
        <v>15503.142869305142</v>
      </c>
      <c r="D18" s="17">
        <f>'hours data'!D29</f>
        <v>159389.85289967546</v>
      </c>
      <c r="E18" s="17">
        <f>'hours data'!K29</f>
        <v>139177.30771139471</v>
      </c>
      <c r="G18">
        <f t="shared" si="3"/>
        <v>0.83282117996277649</v>
      </c>
      <c r="I18">
        <f t="shared" si="6"/>
        <v>134.76444813704558</v>
      </c>
      <c r="J18">
        <f t="shared" si="7"/>
        <v>137.95416413453006</v>
      </c>
      <c r="K18">
        <f t="shared" si="8"/>
        <v>102.31011484000103</v>
      </c>
      <c r="L18">
        <f t="shared" si="9"/>
        <v>95.482097522849358</v>
      </c>
      <c r="N18">
        <f t="shared" si="4"/>
        <v>0.43043995303912658</v>
      </c>
      <c r="O18">
        <f t="shared" si="0"/>
        <v>0.4641890049736514</v>
      </c>
      <c r="P18">
        <f t="shared" si="1"/>
        <v>3.2948783481467146E-2</v>
      </c>
      <c r="Q18">
        <f t="shared" si="2"/>
        <v>-6.6697835415990808E-2</v>
      </c>
    </row>
    <row r="19" spans="1:17" x14ac:dyDescent="0.25">
      <c r="A19">
        <f t="shared" si="10"/>
        <v>1976</v>
      </c>
      <c r="B19" s="17">
        <f>'raw data'!C52/100</f>
        <v>63874.37</v>
      </c>
      <c r="C19" s="17">
        <f>'capital stock data'!M29</f>
        <v>15861.721372601218</v>
      </c>
      <c r="D19" s="17">
        <f>'hours data'!D30</f>
        <v>163608.8904029656</v>
      </c>
      <c r="E19" s="17">
        <f>'hours data'!K30</f>
        <v>141515.88943010234</v>
      </c>
      <c r="G19">
        <f t="shared" si="3"/>
        <v>0.86974509536568756</v>
      </c>
      <c r="I19">
        <f t="shared" si="6"/>
        <v>139.67859745809997</v>
      </c>
      <c r="J19">
        <f t="shared" si="7"/>
        <v>144.07049259559338</v>
      </c>
      <c r="K19">
        <f t="shared" si="8"/>
        <v>100.58272983240812</v>
      </c>
      <c r="L19">
        <f t="shared" si="9"/>
        <v>96.389872584373236</v>
      </c>
      <c r="N19">
        <f t="shared" si="4"/>
        <v>0.48211097775122008</v>
      </c>
      <c r="O19">
        <f t="shared" si="0"/>
        <v>0.52677488412364215</v>
      </c>
      <c r="P19">
        <f t="shared" si="1"/>
        <v>8.3826140496560311E-3</v>
      </c>
      <c r="Q19">
        <f t="shared" si="2"/>
        <v>-5.3046520422078337E-2</v>
      </c>
    </row>
    <row r="20" spans="1:17" x14ac:dyDescent="0.25">
      <c r="A20">
        <f t="shared" si="10"/>
        <v>1977</v>
      </c>
      <c r="B20" s="17">
        <f>'raw data'!C53/100</f>
        <v>66828.039999999994</v>
      </c>
      <c r="C20" s="17">
        <f>'capital stock data'!M30</f>
        <v>16378.864071644639</v>
      </c>
      <c r="D20" s="17">
        <f>'hours data'!D31</f>
        <v>169145.71415932139</v>
      </c>
      <c r="E20" s="17">
        <f>'hours data'!K31</f>
        <v>143829.51182923757</v>
      </c>
      <c r="G20">
        <f t="shared" si="3"/>
        <v>0.88684311725655007</v>
      </c>
      <c r="I20">
        <f t="shared" si="6"/>
        <v>143.78684637792213</v>
      </c>
      <c r="J20">
        <f t="shared" si="7"/>
        <v>146.90272522254614</v>
      </c>
      <c r="K20">
        <f t="shared" si="8"/>
        <v>99.826674137962513</v>
      </c>
      <c r="L20">
        <f t="shared" si="9"/>
        <v>98.048895051506108</v>
      </c>
      <c r="N20">
        <f t="shared" si="4"/>
        <v>0.5239317040574073</v>
      </c>
      <c r="O20">
        <f t="shared" si="0"/>
        <v>0.55486115987366091</v>
      </c>
      <c r="P20">
        <f t="shared" si="1"/>
        <v>-2.502733185226585E-3</v>
      </c>
      <c r="Q20">
        <f t="shared" si="2"/>
        <v>-2.8426722631027329E-2</v>
      </c>
    </row>
    <row r="21" spans="1:17" x14ac:dyDescent="0.25">
      <c r="A21">
        <f t="shared" si="10"/>
        <v>1978</v>
      </c>
      <c r="B21" s="17">
        <f>'raw data'!C54/100</f>
        <v>70527.11</v>
      </c>
      <c r="C21" s="17">
        <f>'capital stock data'!M31</f>
        <v>17031.497809000422</v>
      </c>
      <c r="D21" s="17">
        <f>'hours data'!D32</f>
        <v>176897.49828544899</v>
      </c>
      <c r="E21" s="17">
        <f>'hours data'!K32</f>
        <v>146177.5796542562</v>
      </c>
      <c r="G21">
        <f t="shared" si="3"/>
        <v>0.90256784864804218</v>
      </c>
      <c r="I21">
        <f t="shared" si="6"/>
        <v>149.30823528505746</v>
      </c>
      <c r="J21">
        <f t="shared" si="7"/>
        <v>149.50747667165103</v>
      </c>
      <c r="K21">
        <f t="shared" si="8"/>
        <v>98.980630115189797</v>
      </c>
      <c r="L21">
        <f t="shared" si="9"/>
        <v>100.8952304284485</v>
      </c>
      <c r="N21">
        <f t="shared" si="4"/>
        <v>0.57829374134151468</v>
      </c>
      <c r="O21">
        <f t="shared" si="0"/>
        <v>0.58021763350296607</v>
      </c>
      <c r="P21">
        <f t="shared" si="1"/>
        <v>-1.4781868391014568E-2</v>
      </c>
      <c r="Q21">
        <f t="shared" si="2"/>
        <v>1.2857976229563299E-2</v>
      </c>
    </row>
    <row r="22" spans="1:17" x14ac:dyDescent="0.25">
      <c r="A22">
        <f t="shared" si="10"/>
        <v>1979</v>
      </c>
      <c r="B22" s="17">
        <f>'raw data'!C55/100</f>
        <v>72759.990000000005</v>
      </c>
      <c r="C22" s="17">
        <f>'capital stock data'!M32</f>
        <v>17826.589360825568</v>
      </c>
      <c r="D22" s="17">
        <f>'hours data'!D33</f>
        <v>182026.41469336953</v>
      </c>
      <c r="E22" s="17">
        <f>'hours data'!K33</f>
        <v>148535.06132686866</v>
      </c>
      <c r="G22">
        <f t="shared" si="3"/>
        <v>0.89741476726314751</v>
      </c>
      <c r="I22">
        <f t="shared" si="6"/>
        <v>151.59053718995088</v>
      </c>
      <c r="J22">
        <f t="shared" si="7"/>
        <v>148.65388522576328</v>
      </c>
      <c r="K22">
        <f t="shared" si="8"/>
        <v>99.806926097865428</v>
      </c>
      <c r="L22">
        <f t="shared" si="9"/>
        <v>102.17276521899382</v>
      </c>
      <c r="N22">
        <f t="shared" si="4"/>
        <v>0.60017969826347028</v>
      </c>
      <c r="O22">
        <f t="shared" si="0"/>
        <v>0.57195717009178626</v>
      </c>
      <c r="P22">
        <f t="shared" si="1"/>
        <v>-2.7881600830494571E-3</v>
      </c>
      <c r="Q22">
        <f t="shared" si="2"/>
        <v>3.1010688254734093E-2</v>
      </c>
    </row>
    <row r="23" spans="1:17" x14ac:dyDescent="0.25">
      <c r="A23">
        <f t="shared" si="10"/>
        <v>1980</v>
      </c>
      <c r="B23" s="17">
        <f>'raw data'!C56/100</f>
        <v>72573.16</v>
      </c>
      <c r="C23" s="17">
        <f>'capital stock data'!M33</f>
        <v>18652.812554821081</v>
      </c>
      <c r="D23" s="17">
        <f>'hours data'!D34</f>
        <v>181299.14327538884</v>
      </c>
      <c r="E23" s="17">
        <f>'hours data'!K34</f>
        <v>150533.9032681376</v>
      </c>
      <c r="G23">
        <f t="shared" si="3"/>
        <v>0.87429727154801551</v>
      </c>
      <c r="I23">
        <f t="shared" si="6"/>
        <v>149.19358574277911</v>
      </c>
      <c r="J23">
        <f t="shared" si="7"/>
        <v>144.82454601706647</v>
      </c>
      <c r="K23">
        <f t="shared" si="8"/>
        <v>102.59278867721389</v>
      </c>
      <c r="L23">
        <f t="shared" si="9"/>
        <v>100.41327715303478</v>
      </c>
      <c r="N23">
        <f t="shared" si="4"/>
        <v>0.57718551135719431</v>
      </c>
      <c r="O23">
        <f t="shared" si="0"/>
        <v>0.5343061425864265</v>
      </c>
      <c r="P23">
        <f t="shared" si="1"/>
        <v>3.6929326410303505E-2</v>
      </c>
      <c r="Q23">
        <f t="shared" si="2"/>
        <v>5.9500423604646902E-3</v>
      </c>
    </row>
    <row r="24" spans="1:17" x14ac:dyDescent="0.25">
      <c r="A24">
        <f t="shared" si="10"/>
        <v>1981</v>
      </c>
      <c r="B24" s="17">
        <f>'raw data'!C57/100</f>
        <v>74414.850000000006</v>
      </c>
      <c r="C24" s="17">
        <f>'capital stock data'!M34</f>
        <v>19297.262441432791</v>
      </c>
      <c r="D24" s="17">
        <f>'hours data'!D35</f>
        <v>182566.34039808516</v>
      </c>
      <c r="E24" s="17">
        <f>'hours data'!K35</f>
        <v>152345.27089560046</v>
      </c>
      <c r="G24">
        <f t="shared" si="3"/>
        <v>0.88571436253211788</v>
      </c>
      <c r="I24">
        <f t="shared" si="6"/>
        <v>151.16076265870123</v>
      </c>
      <c r="J24">
        <f t="shared" si="7"/>
        <v>146.71575061350833</v>
      </c>
      <c r="K24">
        <f t="shared" si="8"/>
        <v>103.11952163490359</v>
      </c>
      <c r="L24">
        <f t="shared" si="9"/>
        <v>99.91287243773877</v>
      </c>
      <c r="N24">
        <f t="shared" si="4"/>
        <v>0.59608370262788768</v>
      </c>
      <c r="O24">
        <f t="shared" si="0"/>
        <v>0.55302375930188552</v>
      </c>
      <c r="P24">
        <f t="shared" si="1"/>
        <v>4.4317476254472014E-2</v>
      </c>
      <c r="Q24">
        <f t="shared" si="2"/>
        <v>-1.2575329284692275E-3</v>
      </c>
    </row>
    <row r="25" spans="1:17" x14ac:dyDescent="0.25">
      <c r="A25">
        <f t="shared" si="10"/>
        <v>1982</v>
      </c>
      <c r="B25" s="17">
        <f>'raw data'!C58/100</f>
        <v>73073.14</v>
      </c>
      <c r="C25" s="17">
        <f>'capital stock data'!M35</f>
        <v>20020.389325495871</v>
      </c>
      <c r="D25" s="17">
        <f>'hours data'!D36</f>
        <v>178797.75563434561</v>
      </c>
      <c r="E25" s="17">
        <f>'hours data'!K36</f>
        <v>153984.65386975638</v>
      </c>
      <c r="G25">
        <f t="shared" si="3"/>
        <v>0.86043850374566322</v>
      </c>
      <c r="I25">
        <f t="shared" si="6"/>
        <v>146.8550108304791</v>
      </c>
      <c r="J25">
        <f t="shared" si="7"/>
        <v>142.52888546699077</v>
      </c>
      <c r="K25">
        <f t="shared" si="8"/>
        <v>106.43183416424947</v>
      </c>
      <c r="L25">
        <f t="shared" si="9"/>
        <v>96.808687921451693</v>
      </c>
      <c r="N25">
        <f t="shared" si="4"/>
        <v>0.55439249260828471</v>
      </c>
      <c r="O25">
        <f t="shared" si="0"/>
        <v>0.51125433118542662</v>
      </c>
      <c r="P25">
        <f t="shared" si="1"/>
        <v>8.9929730930646559E-2</v>
      </c>
      <c r="Q25">
        <f t="shared" si="2"/>
        <v>-4.6791569507786075E-2</v>
      </c>
    </row>
    <row r="26" spans="1:17" x14ac:dyDescent="0.25">
      <c r="A26">
        <f t="shared" si="10"/>
        <v>1983</v>
      </c>
      <c r="B26" s="17">
        <f>'raw data'!C59/100</f>
        <v>76422.66</v>
      </c>
      <c r="C26" s="17">
        <f>'capital stock data'!M36</f>
        <v>20509.087730509757</v>
      </c>
      <c r="D26" s="17">
        <f>'hours data'!D37</f>
        <v>181683.40345365714</v>
      </c>
      <c r="E26" s="17">
        <f>'hours data'!K37</f>
        <v>155628.06254848852</v>
      </c>
      <c r="G26">
        <f t="shared" si="3"/>
        <v>0.89619136298247482</v>
      </c>
      <c r="I26">
        <f t="shared" si="6"/>
        <v>151.96468708500021</v>
      </c>
      <c r="J26">
        <f t="shared" si="7"/>
        <v>148.45123222053311</v>
      </c>
      <c r="K26">
        <f t="shared" si="8"/>
        <v>105.17240741669329</v>
      </c>
      <c r="L26">
        <f t="shared" si="9"/>
        <v>97.332316174545198</v>
      </c>
      <c r="N26">
        <f t="shared" si="4"/>
        <v>0.6037361152071985</v>
      </c>
      <c r="O26">
        <f t="shared" si="0"/>
        <v>0.56998906847495179</v>
      </c>
      <c r="P26">
        <f t="shared" si="1"/>
        <v>7.2756254967362655E-2</v>
      </c>
      <c r="Q26">
        <f t="shared" si="2"/>
        <v>-3.9009208235114799E-2</v>
      </c>
    </row>
    <row r="27" spans="1:17" x14ac:dyDescent="0.25">
      <c r="A27">
        <f t="shared" si="10"/>
        <v>1984</v>
      </c>
      <c r="B27" s="17">
        <f>'raw data'!C60/100</f>
        <v>81952.95</v>
      </c>
      <c r="C27" s="17">
        <f>'capital stock data'!M37</f>
        <v>21058.250682351456</v>
      </c>
      <c r="D27" s="17">
        <f>'hours data'!D38</f>
        <v>190214.37632981318</v>
      </c>
      <c r="E27" s="17">
        <f>'hours data'!K38</f>
        <v>157122.25495193552</v>
      </c>
      <c r="G27">
        <f t="shared" si="3"/>
        <v>0.94116049017020731</v>
      </c>
      <c r="I27">
        <f t="shared" si="6"/>
        <v>161.41181798307591</v>
      </c>
      <c r="J27">
        <f t="shared" si="7"/>
        <v>155.90022427585077</v>
      </c>
      <c r="K27">
        <f t="shared" si="8"/>
        <v>102.57776741595444</v>
      </c>
      <c r="L27">
        <f t="shared" si="9"/>
        <v>100.93350309190714</v>
      </c>
      <c r="N27">
        <f t="shared" si="4"/>
        <v>0.69074621133813241</v>
      </c>
      <c r="O27">
        <f t="shared" si="0"/>
        <v>0.64062300347780776</v>
      </c>
      <c r="P27">
        <f t="shared" si="1"/>
        <v>3.6718076808233038E-2</v>
      </c>
      <c r="Q27">
        <f t="shared" si="2"/>
        <v>1.3405131052091691E-2</v>
      </c>
    </row>
    <row r="28" spans="1:17" x14ac:dyDescent="0.25">
      <c r="A28">
        <f t="shared" si="10"/>
        <v>1985</v>
      </c>
      <c r="B28" s="17">
        <f>'raw data'!C61/100</f>
        <v>85370.04</v>
      </c>
      <c r="C28" s="17">
        <f>'capital stock data'!M38</f>
        <v>21932.625080280908</v>
      </c>
      <c r="D28" s="17">
        <f>'hours data'!D39</f>
        <v>193386.61845752332</v>
      </c>
      <c r="E28" s="17">
        <f>'hours data'!K39</f>
        <v>158592.61514302611</v>
      </c>
      <c r="G28">
        <f t="shared" si="3"/>
        <v>0.9644133831034245</v>
      </c>
      <c r="I28">
        <f t="shared" si="6"/>
        <v>166.58310987278836</v>
      </c>
      <c r="J28">
        <f t="shared" si="7"/>
        <v>159.75199160056636</v>
      </c>
      <c r="K28">
        <f t="shared" si="8"/>
        <v>102.56791169774198</v>
      </c>
      <c r="L28">
        <f t="shared" si="9"/>
        <v>101.66539938081114</v>
      </c>
      <c r="N28">
        <f t="shared" si="4"/>
        <v>0.73624213096728808</v>
      </c>
      <c r="O28">
        <f t="shared" si="0"/>
        <v>0.67583391711499352</v>
      </c>
      <c r="P28">
        <f t="shared" si="1"/>
        <v>3.6579455357741042E-2</v>
      </c>
      <c r="Q28">
        <f t="shared" si="2"/>
        <v>2.3828758494555215E-2</v>
      </c>
    </row>
    <row r="29" spans="1:17" x14ac:dyDescent="0.25">
      <c r="A29">
        <f t="shared" si="10"/>
        <v>1986</v>
      </c>
      <c r="B29" s="17">
        <f>'raw data'!C62/100</f>
        <v>88326.11</v>
      </c>
      <c r="C29" s="17">
        <f>'capital stock data'!M39</f>
        <v>22766.191561308249</v>
      </c>
      <c r="D29" s="17">
        <f>'hours data'!D40</f>
        <v>195317.40617368277</v>
      </c>
      <c r="E29" s="17">
        <f>'hours data'!K40</f>
        <v>160182.73981474934</v>
      </c>
      <c r="G29">
        <f t="shared" si="3"/>
        <v>0.98609329510532628</v>
      </c>
      <c r="I29">
        <f t="shared" si="6"/>
        <v>170.64038699842644</v>
      </c>
      <c r="J29">
        <f t="shared" si="7"/>
        <v>163.34319966622363</v>
      </c>
      <c r="K29">
        <f t="shared" si="8"/>
        <v>102.76040947157139</v>
      </c>
      <c r="L29">
        <f t="shared" si="9"/>
        <v>101.66113232980578</v>
      </c>
      <c r="N29">
        <f t="shared" si="4"/>
        <v>0.77095914270906352</v>
      </c>
      <c r="O29">
        <f t="shared" si="0"/>
        <v>0.70790639348405437</v>
      </c>
      <c r="P29">
        <f t="shared" si="1"/>
        <v>3.9284544100184692E-2</v>
      </c>
      <c r="Q29">
        <f t="shared" si="2"/>
        <v>2.3768205124822677E-2</v>
      </c>
    </row>
    <row r="30" spans="1:17" x14ac:dyDescent="0.25">
      <c r="A30">
        <f t="shared" si="10"/>
        <v>1987</v>
      </c>
      <c r="B30" s="17">
        <f>'raw data'!C63/100</f>
        <v>91377.45</v>
      </c>
      <c r="C30" s="17">
        <f>'capital stock data'!M40</f>
        <v>23584.915435604282</v>
      </c>
      <c r="D30" s="17">
        <f>'hours data'!D41</f>
        <v>201057.27276454616</v>
      </c>
      <c r="E30" s="17">
        <f>'hours data'!K41</f>
        <v>161562.81882150334</v>
      </c>
      <c r="G30">
        <f t="shared" si="3"/>
        <v>0.99025611372264477</v>
      </c>
      <c r="I30">
        <f t="shared" si="6"/>
        <v>175.02740493207099</v>
      </c>
      <c r="J30">
        <f t="shared" si="7"/>
        <v>164.03275725266911</v>
      </c>
      <c r="K30">
        <f t="shared" si="8"/>
        <v>102.84126047776851</v>
      </c>
      <c r="L30">
        <f t="shared" si="9"/>
        <v>103.75477135490297</v>
      </c>
      <c r="N30">
        <f t="shared" si="4"/>
        <v>0.80758082985292756</v>
      </c>
      <c r="O30">
        <f t="shared" si="0"/>
        <v>0.71398394903173557</v>
      </c>
      <c r="P30">
        <f t="shared" si="1"/>
        <v>4.0419197838481004E-2</v>
      </c>
      <c r="Q30">
        <f t="shared" si="2"/>
        <v>5.3177682982710701E-2</v>
      </c>
    </row>
    <row r="31" spans="1:17" x14ac:dyDescent="0.25">
      <c r="A31">
        <f t="shared" si="10"/>
        <v>1988</v>
      </c>
      <c r="B31" s="17">
        <f>'raw data'!C64/100</f>
        <v>95194.27</v>
      </c>
      <c r="C31" s="17">
        <f>'capital stock data'!M41</f>
        <v>24419.112053471232</v>
      </c>
      <c r="D31" s="17">
        <f>'hours data'!D42</f>
        <v>206401.23865891693</v>
      </c>
      <c r="E31" s="17">
        <f>'hours data'!K42</f>
        <v>162567.85582854768</v>
      </c>
      <c r="G31">
        <f t="shared" si="3"/>
        <v>1.0084762472808015</v>
      </c>
      <c r="I31">
        <f t="shared" si="6"/>
        <v>181.21100595200932</v>
      </c>
      <c r="J31">
        <f t="shared" si="7"/>
        <v>167.05086408749693</v>
      </c>
      <c r="K31">
        <f t="shared" si="8"/>
        <v>102.47749742777737</v>
      </c>
      <c r="L31">
        <f t="shared" si="9"/>
        <v>105.85401462845682</v>
      </c>
      <c r="N31">
        <f t="shared" si="4"/>
        <v>0.85767058093706028</v>
      </c>
      <c r="O31">
        <f t="shared" si="0"/>
        <v>0.74028744517825662</v>
      </c>
      <c r="P31">
        <f t="shared" si="1"/>
        <v>3.5307149599578667E-2</v>
      </c>
      <c r="Q31">
        <f t="shared" si="2"/>
        <v>8.2075986159224859E-2</v>
      </c>
    </row>
    <row r="32" spans="1:17" x14ac:dyDescent="0.25">
      <c r="A32">
        <f t="shared" si="10"/>
        <v>1989</v>
      </c>
      <c r="B32" s="17">
        <f>'raw data'!C65/100</f>
        <v>98690.03</v>
      </c>
      <c r="C32" s="17">
        <f>'capital stock data'!M42</f>
        <v>25221.19325566843</v>
      </c>
      <c r="D32" s="17">
        <f>'hours data'!D43</f>
        <v>211919.61260075669</v>
      </c>
      <c r="E32" s="17">
        <f>'hours data'!K43</f>
        <v>163597.11864351397</v>
      </c>
      <c r="G32">
        <f t="shared" si="3"/>
        <v>1.0204804353574175</v>
      </c>
      <c r="I32">
        <f t="shared" si="6"/>
        <v>186.68355896068184</v>
      </c>
      <c r="J32">
        <f t="shared" si="7"/>
        <v>169.03931943909748</v>
      </c>
      <c r="K32">
        <f t="shared" si="8"/>
        <v>102.25701782174299</v>
      </c>
      <c r="L32">
        <f t="shared" si="9"/>
        <v>108.00036249879548</v>
      </c>
      <c r="N32">
        <f t="shared" si="4"/>
        <v>0.90059487641075009</v>
      </c>
      <c r="O32">
        <f t="shared" si="0"/>
        <v>0.75735886403352981</v>
      </c>
      <c r="P32">
        <f t="shared" si="1"/>
        <v>3.2199857633503262E-2</v>
      </c>
      <c r="Q32">
        <f t="shared" si="2"/>
        <v>0.11103615474371505</v>
      </c>
    </row>
    <row r="33" spans="1:17" x14ac:dyDescent="0.25">
      <c r="A33">
        <f t="shared" si="10"/>
        <v>1990</v>
      </c>
      <c r="B33" s="17">
        <f>'raw data'!C66/100</f>
        <v>100551.29</v>
      </c>
      <c r="C33" s="17">
        <f>'capital stock data'!M43</f>
        <v>26027.053161864635</v>
      </c>
      <c r="D33" s="17">
        <f>'hours data'!D44</f>
        <v>213458.77733319654</v>
      </c>
      <c r="E33" s="17">
        <f>'hours data'!K44</f>
        <v>165147.77241592764</v>
      </c>
      <c r="G33">
        <f t="shared" si="3"/>
        <v>1.0246786928827381</v>
      </c>
      <c r="I33">
        <f t="shared" si="6"/>
        <v>188.41842434407016</v>
      </c>
      <c r="J33">
        <f t="shared" si="7"/>
        <v>169.73474736727889</v>
      </c>
      <c r="K33">
        <f t="shared" si="8"/>
        <v>103.01052480653318</v>
      </c>
      <c r="L33">
        <f t="shared" si="9"/>
        <v>107.76333161363138</v>
      </c>
      <c r="N33">
        <f t="shared" si="4"/>
        <v>0.91394004462263156</v>
      </c>
      <c r="O33">
        <f t="shared" si="0"/>
        <v>0.76328193743757666</v>
      </c>
      <c r="P33">
        <f t="shared" si="1"/>
        <v>4.2791748189755625E-2</v>
      </c>
      <c r="Q33">
        <f t="shared" si="2"/>
        <v>0.10786635899530012</v>
      </c>
    </row>
    <row r="34" spans="1:17" x14ac:dyDescent="0.25">
      <c r="A34">
        <f t="shared" si="10"/>
        <v>1991</v>
      </c>
      <c r="B34" s="17">
        <f>'raw data'!C67/100</f>
        <v>100442.38</v>
      </c>
      <c r="C34" s="17">
        <f>'capital stock data'!M44</f>
        <v>26730.571237563101</v>
      </c>
      <c r="D34" s="17">
        <f>'hours data'!D45</f>
        <v>209551.3770006492</v>
      </c>
      <c r="E34" s="17">
        <f>'hours data'!K45</f>
        <v>166940.23334761857</v>
      </c>
      <c r="G34">
        <f t="shared" si="3"/>
        <v>1.0261464508743805</v>
      </c>
      <c r="I34">
        <f t="shared" si="6"/>
        <v>186.19345885908314</v>
      </c>
      <c r="J34">
        <f t="shared" si="7"/>
        <v>169.97787678300514</v>
      </c>
      <c r="K34">
        <f t="shared" si="8"/>
        <v>104.66772981922847</v>
      </c>
      <c r="L34">
        <f t="shared" si="9"/>
        <v>104.65481515682748</v>
      </c>
      <c r="N34">
        <f t="shared" si="4"/>
        <v>0.89680239063396017</v>
      </c>
      <c r="O34">
        <f t="shared" si="0"/>
        <v>0.76534698676053425</v>
      </c>
      <c r="P34">
        <f t="shared" si="1"/>
        <v>6.5816712508537795E-2</v>
      </c>
      <c r="Q34">
        <f t="shared" si="2"/>
        <v>6.5638691364886662E-2</v>
      </c>
    </row>
    <row r="35" spans="1:17" x14ac:dyDescent="0.25">
      <c r="A35">
        <f t="shared" si="10"/>
        <v>1992</v>
      </c>
      <c r="B35" s="17">
        <f>'raw data'!C68/100</f>
        <v>103980.46</v>
      </c>
      <c r="C35" s="17">
        <f>'capital stock data'!M45</f>
        <v>27249.757591579859</v>
      </c>
      <c r="D35" s="17">
        <f>'hours data'!D46</f>
        <v>210052.45005518763</v>
      </c>
      <c r="E35" s="17">
        <f>'hours data'!K46</f>
        <v>168814.80649217198</v>
      </c>
      <c r="G35">
        <f t="shared" si="3"/>
        <v>1.0691734551553624</v>
      </c>
      <c r="I35">
        <f t="shared" si="6"/>
        <v>190.61173754665506</v>
      </c>
      <c r="J35">
        <f t="shared" si="7"/>
        <v>177.10516239197705</v>
      </c>
      <c r="K35">
        <f t="shared" si="8"/>
        <v>103.74603108324456</v>
      </c>
      <c r="L35">
        <f t="shared" si="9"/>
        <v>103.74016357291451</v>
      </c>
      <c r="N35">
        <f t="shared" si="4"/>
        <v>0.93063696069049151</v>
      </c>
      <c r="O35">
        <f t="shared" si="0"/>
        <v>0.82460626544249227</v>
      </c>
      <c r="P35">
        <f t="shared" si="1"/>
        <v>5.305614565430624E-2</v>
      </c>
      <c r="Q35">
        <f t="shared" si="2"/>
        <v>5.2974549593693042E-2</v>
      </c>
    </row>
    <row r="36" spans="1:17" x14ac:dyDescent="0.25">
      <c r="A36">
        <f t="shared" si="10"/>
        <v>1993</v>
      </c>
      <c r="B36" s="17">
        <f>'raw data'!C69/100</f>
        <v>106841.79</v>
      </c>
      <c r="C36" s="17">
        <f>'capital stock data'!M46</f>
        <v>27807.513742831157</v>
      </c>
      <c r="D36" s="17">
        <f>'hours data'!D47</f>
        <v>214269.17614196797</v>
      </c>
      <c r="E36" s="17">
        <f>'hours data'!K47</f>
        <v>170803.32511762742</v>
      </c>
      <c r="G36">
        <f t="shared" si="3"/>
        <v>1.0812469342461708</v>
      </c>
      <c r="I36">
        <f t="shared" si="6"/>
        <v>193.57678628534742</v>
      </c>
      <c r="J36">
        <f t="shared" si="7"/>
        <v>179.10509557840567</v>
      </c>
      <c r="K36">
        <f t="shared" si="8"/>
        <v>103.33614187996272</v>
      </c>
      <c r="L36">
        <f t="shared" si="9"/>
        <v>104.59070511689757</v>
      </c>
      <c r="N36">
        <f t="shared" si="4"/>
        <v>0.95290595509697296</v>
      </c>
      <c r="O36">
        <f t="shared" si="0"/>
        <v>0.8408063828912743</v>
      </c>
      <c r="P36">
        <f t="shared" si="1"/>
        <v>4.7344925951563421E-2</v>
      </c>
      <c r="Q36">
        <f t="shared" si="2"/>
        <v>6.4754646254136045E-2</v>
      </c>
    </row>
    <row r="37" spans="1:17" x14ac:dyDescent="0.25">
      <c r="A37">
        <f t="shared" si="10"/>
        <v>1994</v>
      </c>
      <c r="B37" s="17">
        <f>'raw data'!C70/100</f>
        <v>111146.47</v>
      </c>
      <c r="C37" s="17">
        <f>'capital stock data'!M47</f>
        <v>28425.170529575433</v>
      </c>
      <c r="D37" s="17">
        <f>'hours data'!D48</f>
        <v>219799.62602281128</v>
      </c>
      <c r="E37" s="17">
        <f>'hours data'!K48</f>
        <v>172755.76603613677</v>
      </c>
      <c r="G37">
        <f t="shared" si="3"/>
        <v>1.1076182819310647</v>
      </c>
      <c r="I37">
        <f t="shared" si="6"/>
        <v>199.1001391671532</v>
      </c>
      <c r="J37">
        <f t="shared" si="7"/>
        <v>183.47342495630792</v>
      </c>
      <c r="K37">
        <f t="shared" si="8"/>
        <v>102.29968248135599</v>
      </c>
      <c r="L37">
        <f t="shared" si="9"/>
        <v>106.0777036639595</v>
      </c>
      <c r="N37">
        <f t="shared" si="4"/>
        <v>0.99349422947474719</v>
      </c>
      <c r="O37">
        <f t="shared" si="0"/>
        <v>0.87557111233142837</v>
      </c>
      <c r="P37">
        <f t="shared" si="1"/>
        <v>3.2801667240778251E-2</v>
      </c>
      <c r="Q37">
        <f t="shared" si="2"/>
        <v>8.512144990254239E-2</v>
      </c>
    </row>
    <row r="38" spans="1:17" x14ac:dyDescent="0.25">
      <c r="A38">
        <f t="shared" si="10"/>
        <v>1995</v>
      </c>
      <c r="B38" s="17">
        <f>'raw data'!C71/100</f>
        <v>114130.12</v>
      </c>
      <c r="C38" s="17">
        <f>'capital stock data'!M48</f>
        <v>29194.354158123751</v>
      </c>
      <c r="D38" s="17">
        <f>'hours data'!D49</f>
        <v>225162.90897140445</v>
      </c>
      <c r="E38" s="17">
        <f>'hours data'!K49</f>
        <v>174821.8051936655</v>
      </c>
      <c r="G38">
        <f t="shared" si="3"/>
        <v>1.1101262589582426</v>
      </c>
      <c r="I38">
        <f t="shared" si="6"/>
        <v>202.02872109406934</v>
      </c>
      <c r="J38">
        <f t="shared" si="7"/>
        <v>183.88886332744588</v>
      </c>
      <c r="K38">
        <f t="shared" si="8"/>
        <v>102.31203517968568</v>
      </c>
      <c r="L38">
        <f t="shared" si="9"/>
        <v>107.38186998117492</v>
      </c>
      <c r="N38">
        <f t="shared" si="4"/>
        <v>1.0145604060192337</v>
      </c>
      <c r="O38">
        <f t="shared" si="0"/>
        <v>0.8788341099359559</v>
      </c>
      <c r="P38">
        <f t="shared" si="1"/>
        <v>3.2975862314718357E-2</v>
      </c>
      <c r="Q38">
        <f t="shared" si="2"/>
        <v>0.10275043376855877</v>
      </c>
    </row>
    <row r="39" spans="1:17" x14ac:dyDescent="0.25">
      <c r="A39">
        <f t="shared" si="10"/>
        <v>1996</v>
      </c>
      <c r="B39" s="17">
        <f>'raw data'!C72/100</f>
        <v>118435.99</v>
      </c>
      <c r="C39" s="17">
        <f>'capital stock data'!M49</f>
        <v>29983.105976888877</v>
      </c>
      <c r="D39" s="17">
        <f>'hours data'!D50</f>
        <v>227789.85967750935</v>
      </c>
      <c r="E39" s="17">
        <f>'hours data'!K50</f>
        <v>177070.75967389514</v>
      </c>
      <c r="G39">
        <f t="shared" si="3"/>
        <v>1.1455369526210999</v>
      </c>
      <c r="I39">
        <f t="shared" si="6"/>
        <v>206.98805577757611</v>
      </c>
      <c r="J39">
        <f t="shared" si="7"/>
        <v>189.75453144830431</v>
      </c>
      <c r="K39">
        <f t="shared" si="8"/>
        <v>101.70349572511499</v>
      </c>
      <c r="L39">
        <f t="shared" si="9"/>
        <v>107.25492628737254</v>
      </c>
      <c r="N39">
        <f t="shared" si="4"/>
        <v>1.0495475195717976</v>
      </c>
      <c r="O39">
        <f t="shared" si="0"/>
        <v>0.92413433844673054</v>
      </c>
      <c r="P39">
        <f t="shared" si="1"/>
        <v>2.4369267972343574E-2</v>
      </c>
      <c r="Q39">
        <f t="shared" si="2"/>
        <v>0.10104391315272153</v>
      </c>
    </row>
    <row r="40" spans="1:17" x14ac:dyDescent="0.25">
      <c r="A40">
        <f t="shared" si="10"/>
        <v>1997</v>
      </c>
      <c r="B40" s="17">
        <f>'raw data'!C73/100</f>
        <v>123702.99</v>
      </c>
      <c r="C40" s="17">
        <f>'capital stock data'!M50</f>
        <v>30869.999777096065</v>
      </c>
      <c r="D40" s="17">
        <f>'hours data'!D51</f>
        <v>234394.15630163034</v>
      </c>
      <c r="E40" s="17">
        <f>'hours data'!K51</f>
        <v>179510.80279278985</v>
      </c>
      <c r="G40">
        <f t="shared" si="3"/>
        <v>1.1724094484926153</v>
      </c>
      <c r="I40">
        <f t="shared" si="6"/>
        <v>213.2544237791254</v>
      </c>
      <c r="J40">
        <f t="shared" si="7"/>
        <v>194.20587442006834</v>
      </c>
      <c r="K40">
        <f t="shared" si="8"/>
        <v>100.86715775449271</v>
      </c>
      <c r="L40">
        <f t="shared" si="9"/>
        <v>108.86440495735428</v>
      </c>
      <c r="N40">
        <f t="shared" si="4"/>
        <v>1.0925756693185222</v>
      </c>
      <c r="O40">
        <f t="shared" si="0"/>
        <v>0.95758684065680544</v>
      </c>
      <c r="P40">
        <f t="shared" si="1"/>
        <v>1.2456510841225973E-2</v>
      </c>
      <c r="Q40">
        <f t="shared" si="2"/>
        <v>0.12253231782049016</v>
      </c>
    </row>
    <row r="41" spans="1:17" x14ac:dyDescent="0.25">
      <c r="A41">
        <f t="shared" si="10"/>
        <v>1998</v>
      </c>
      <c r="B41" s="17">
        <f>'raw data'!C74/100</f>
        <v>129248.76</v>
      </c>
      <c r="C41" s="17">
        <f>'capital stock data'!M51</f>
        <v>31908.972366734961</v>
      </c>
      <c r="D41" s="17">
        <f>'hours data'!D52</f>
        <v>239822.64606310285</v>
      </c>
      <c r="E41" s="17">
        <f>'hours data'!K52</f>
        <v>181922.55924172848</v>
      </c>
      <c r="G41">
        <f t="shared" si="3"/>
        <v>1.2046681261419625</v>
      </c>
      <c r="I41">
        <f t="shared" si="6"/>
        <v>219.86103566827541</v>
      </c>
      <c r="J41">
        <f t="shared" si="7"/>
        <v>199.54942117208518</v>
      </c>
      <c r="K41">
        <f t="shared" si="8"/>
        <v>100.24539959596457</v>
      </c>
      <c r="L41">
        <f t="shared" si="9"/>
        <v>109.90902257192177</v>
      </c>
      <c r="N41">
        <f t="shared" si="4"/>
        <v>1.1365919487630529</v>
      </c>
      <c r="O41">
        <f t="shared" si="0"/>
        <v>0.99674609406655679</v>
      </c>
      <c r="P41">
        <f t="shared" si="1"/>
        <v>3.5360308709596559E-3</v>
      </c>
      <c r="Q41">
        <f t="shared" si="2"/>
        <v>0.13630982382553627</v>
      </c>
    </row>
    <row r="42" spans="1:17" x14ac:dyDescent="0.25">
      <c r="A42">
        <f t="shared" si="10"/>
        <v>1999</v>
      </c>
      <c r="B42" s="17">
        <f>'raw data'!C75/100</f>
        <v>135437.74</v>
      </c>
      <c r="C42" s="17">
        <f>'capital stock data'!M52</f>
        <v>33084.800189428417</v>
      </c>
      <c r="D42" s="17">
        <f>'hours data'!D53</f>
        <v>243986.62503907704</v>
      </c>
      <c r="E42" s="17">
        <f>'hours data'!K53</f>
        <v>184384.9468220023</v>
      </c>
      <c r="G42">
        <f t="shared" si="3"/>
        <v>1.248385209564608</v>
      </c>
      <c r="I42">
        <f t="shared" si="6"/>
        <v>227.31216428738733</v>
      </c>
      <c r="J42">
        <f t="shared" si="7"/>
        <v>206.79101618320166</v>
      </c>
      <c r="K42">
        <f t="shared" si="8"/>
        <v>99.637022348928141</v>
      </c>
      <c r="L42">
        <f t="shared" si="9"/>
        <v>110.32406855193048</v>
      </c>
      <c r="N42">
        <f t="shared" si="4"/>
        <v>1.1846748899961341</v>
      </c>
      <c r="O42">
        <f t="shared" si="0"/>
        <v>1.0481735106553833</v>
      </c>
      <c r="P42">
        <f t="shared" si="1"/>
        <v>-5.2461875862606566E-3</v>
      </c>
      <c r="Q42">
        <f t="shared" si="2"/>
        <v>0.14174756692701107</v>
      </c>
    </row>
    <row r="43" spans="1:17" x14ac:dyDescent="0.25">
      <c r="A43">
        <f t="shared" si="10"/>
        <v>2000</v>
      </c>
      <c r="B43" s="17">
        <f>'raw data'!C76/100</f>
        <v>140960.32999999999</v>
      </c>
      <c r="C43" s="17">
        <f>'capital stock data'!M53</f>
        <v>34399.109900629257</v>
      </c>
      <c r="D43" s="17">
        <f>'hours data'!D54</f>
        <v>247803.67811233859</v>
      </c>
      <c r="E43" s="17">
        <f>'hours data'!K54</f>
        <v>186952.25281270195</v>
      </c>
      <c r="G43">
        <f t="shared" si="3"/>
        <v>1.280018518609926</v>
      </c>
      <c r="I43">
        <f t="shared" si="6"/>
        <v>233.33218399291295</v>
      </c>
      <c r="J43">
        <f t="shared" si="7"/>
        <v>212.0309726266139</v>
      </c>
      <c r="K43">
        <f t="shared" si="8"/>
        <v>99.57918854071292</v>
      </c>
      <c r="L43">
        <f t="shared" si="9"/>
        <v>110.51131776610397</v>
      </c>
      <c r="N43">
        <f t="shared" si="4"/>
        <v>1.222385314971554</v>
      </c>
      <c r="O43">
        <f t="shared" si="0"/>
        <v>1.0842750232367164</v>
      </c>
      <c r="P43">
        <f t="shared" si="1"/>
        <v>-6.0838357904823854E-3</v>
      </c>
      <c r="Q43">
        <f t="shared" si="2"/>
        <v>0.14419412752531938</v>
      </c>
    </row>
    <row r="44" spans="1:17" x14ac:dyDescent="0.25">
      <c r="A44">
        <f t="shared" si="10"/>
        <v>2001</v>
      </c>
      <c r="B44" s="17">
        <f>'raw data'!C77/100</f>
        <v>142307.26</v>
      </c>
      <c r="C44" s="17">
        <f>'capital stock data'!M54</f>
        <v>35805.504444062695</v>
      </c>
      <c r="D44" s="17">
        <f>'hours data'!D55</f>
        <v>244584.09042755276</v>
      </c>
      <c r="E44" s="17">
        <f>'hours data'!K55</f>
        <v>189269.84512935841</v>
      </c>
      <c r="G44">
        <f t="shared" si="3"/>
        <v>1.2864533820848318</v>
      </c>
      <c r="I44">
        <f t="shared" si="6"/>
        <v>232.67732977284049</v>
      </c>
      <c r="J44">
        <f t="shared" si="7"/>
        <v>213.09688717508891</v>
      </c>
      <c r="K44">
        <f t="shared" si="8"/>
        <v>101.34456807333714</v>
      </c>
      <c r="L44">
        <f t="shared" si="9"/>
        <v>107.73988044588381</v>
      </c>
      <c r="N44">
        <f t="shared" si="4"/>
        <v>1.2183306528680393</v>
      </c>
      <c r="O44">
        <f t="shared" si="0"/>
        <v>1.0915095190245936</v>
      </c>
      <c r="P44">
        <f t="shared" si="1"/>
        <v>1.9268764446933435E-2</v>
      </c>
      <c r="Q44">
        <f t="shared" si="2"/>
        <v>0.10755236939651222</v>
      </c>
    </row>
    <row r="45" spans="1:17" x14ac:dyDescent="0.25">
      <c r="A45">
        <f t="shared" si="10"/>
        <v>2002</v>
      </c>
      <c r="B45" s="17">
        <f>'raw data'!C78/100</f>
        <v>144727.12</v>
      </c>
      <c r="C45" s="17">
        <f>'capital stock data'!M55</f>
        <v>36951.136070969675</v>
      </c>
      <c r="D45" s="17">
        <f>'hours data'!D56</f>
        <v>242192.47886484099</v>
      </c>
      <c r="E45" s="17">
        <f>'hours data'!K56</f>
        <v>191479.58632907466</v>
      </c>
      <c r="G45">
        <f t="shared" si="3"/>
        <v>1.3101775412136616</v>
      </c>
      <c r="I45">
        <f t="shared" si="6"/>
        <v>233.90304765429249</v>
      </c>
      <c r="J45">
        <f t="shared" si="7"/>
        <v>217.02671823745283</v>
      </c>
      <c r="K45">
        <f t="shared" si="8"/>
        <v>102.20091718654186</v>
      </c>
      <c r="L45">
        <f t="shared" si="9"/>
        <v>105.45517188536463</v>
      </c>
      <c r="N45">
        <f t="shared" si="4"/>
        <v>1.2259106594974785</v>
      </c>
      <c r="O45">
        <f t="shared" si="0"/>
        <v>1.1178726643096377</v>
      </c>
      <c r="P45">
        <f t="shared" si="1"/>
        <v>3.1408143580211011E-2</v>
      </c>
      <c r="Q45">
        <f t="shared" si="2"/>
        <v>7.6629851607630181E-2</v>
      </c>
    </row>
    <row r="46" spans="1:17" x14ac:dyDescent="0.25">
      <c r="A46">
        <f t="shared" si="10"/>
        <v>2003</v>
      </c>
      <c r="B46" s="17">
        <f>'raw data'!C79/100</f>
        <v>148773.12</v>
      </c>
      <c r="C46" s="17">
        <f>'capital stock data'!M56</f>
        <v>38020.396431924484</v>
      </c>
      <c r="D46" s="17">
        <f>'hours data'!D57</f>
        <v>241508.86693289439</v>
      </c>
      <c r="E46" s="17">
        <f>'hours data'!K57</f>
        <v>193588.05730865043</v>
      </c>
      <c r="G46">
        <f t="shared" si="3"/>
        <v>1.3498765307953704</v>
      </c>
      <c r="I46">
        <f t="shared" si="6"/>
        <v>237.82327229932213</v>
      </c>
      <c r="J46">
        <f t="shared" si="7"/>
        <v>223.60272885833405</v>
      </c>
      <c r="K46">
        <f t="shared" si="8"/>
        <v>102.2569935905109</v>
      </c>
      <c r="L46">
        <f t="shared" si="9"/>
        <v>104.01218767875477</v>
      </c>
      <c r="N46">
        <f t="shared" si="4"/>
        <v>1.2498898975395349</v>
      </c>
      <c r="O46">
        <f t="shared" si="0"/>
        <v>1.1609377950074116</v>
      </c>
      <c r="P46">
        <f t="shared" si="1"/>
        <v>3.2199515766673445E-2</v>
      </c>
      <c r="Q46">
        <f t="shared" si="2"/>
        <v>5.6752586765452591E-2</v>
      </c>
    </row>
    <row r="47" spans="1:17" x14ac:dyDescent="0.25">
      <c r="A47">
        <f t="shared" si="10"/>
        <v>2004</v>
      </c>
      <c r="B47" s="17">
        <f>'raw data'!C80/100</f>
        <v>154497.57</v>
      </c>
      <c r="C47" s="17">
        <f>'capital stock data'!M57</f>
        <v>39120.930727137391</v>
      </c>
      <c r="D47" s="17">
        <f>'hours data'!D58</f>
        <v>244436.73659673659</v>
      </c>
      <c r="E47" s="17">
        <f>'hours data'!K58</f>
        <v>195827.38360060379</v>
      </c>
      <c r="G47">
        <f t="shared" si="3"/>
        <v>1.3923889716335927</v>
      </c>
      <c r="I47">
        <f t="shared" si="6"/>
        <v>244.14996858262285</v>
      </c>
      <c r="J47">
        <f t="shared" si="7"/>
        <v>230.64477867918245</v>
      </c>
      <c r="K47">
        <f t="shared" si="8"/>
        <v>101.71623524011378</v>
      </c>
      <c r="L47">
        <f t="shared" si="9"/>
        <v>104.06933218140277</v>
      </c>
      <c r="N47">
        <f t="shared" si="4"/>
        <v>1.2877675923284502</v>
      </c>
      <c r="O47">
        <f t="shared" si="0"/>
        <v>1.2056726331409939</v>
      </c>
      <c r="P47">
        <f t="shared" si="1"/>
        <v>2.4549970552657625E-2</v>
      </c>
      <c r="Q47">
        <f t="shared" si="2"/>
        <v>5.7544988634799878E-2</v>
      </c>
    </row>
    <row r="48" spans="1:17" x14ac:dyDescent="0.25">
      <c r="A48">
        <f t="shared" si="10"/>
        <v>2005</v>
      </c>
      <c r="B48" s="17">
        <f>'raw data'!C81/100</f>
        <v>159879.57</v>
      </c>
      <c r="C48" s="17">
        <f>'capital stock data'!M58</f>
        <v>40424.212726518592</v>
      </c>
      <c r="D48" s="17">
        <f>'hours data'!D59</f>
        <v>247756.87970249934</v>
      </c>
      <c r="E48" s="17">
        <f>'hours data'!K59</f>
        <v>198081.56999638278</v>
      </c>
      <c r="G48">
        <f t="shared" si="3"/>
        <v>1.4227875019996454</v>
      </c>
      <c r="I48">
        <f t="shared" si="6"/>
        <v>249.7798170095883</v>
      </c>
      <c r="J48">
        <f t="shared" si="7"/>
        <v>235.68019798462609</v>
      </c>
      <c r="K48">
        <f t="shared" si="8"/>
        <v>101.63022413364789</v>
      </c>
      <c r="L48">
        <f t="shared" si="9"/>
        <v>104.28248350286246</v>
      </c>
      <c r="N48">
        <f t="shared" si="4"/>
        <v>1.3206569073840038</v>
      </c>
      <c r="O48">
        <f t="shared" si="0"/>
        <v>1.2368305474319119</v>
      </c>
      <c r="P48">
        <f t="shared" si="1"/>
        <v>2.3329513559778938E-2</v>
      </c>
      <c r="Q48">
        <f t="shared" si="2"/>
        <v>6.0496846392314133E-2</v>
      </c>
    </row>
    <row r="49" spans="1:17" x14ac:dyDescent="0.25">
      <c r="A49">
        <f t="shared" si="10"/>
        <v>2006</v>
      </c>
      <c r="B49" s="17">
        <f>'raw data'!C82/100</f>
        <v>164331.48000000001</v>
      </c>
      <c r="C49" s="17">
        <f>'capital stock data'!M59</f>
        <v>41891.921221555218</v>
      </c>
      <c r="D49" s="17">
        <f>'hours data'!D60</f>
        <v>252341.09897770506</v>
      </c>
      <c r="E49" s="17">
        <f>'hours data'!K60</f>
        <v>200387.28524518665</v>
      </c>
      <c r="G49">
        <f t="shared" si="3"/>
        <v>1.4290847362607431</v>
      </c>
      <c r="I49">
        <f t="shared" si="6"/>
        <v>253.78096593348144</v>
      </c>
      <c r="J49">
        <f t="shared" si="7"/>
        <v>236.72331469413135</v>
      </c>
      <c r="K49">
        <f t="shared" si="8"/>
        <v>102.11051628637635</v>
      </c>
      <c r="L49">
        <f t="shared" si="9"/>
        <v>104.98990448790605</v>
      </c>
      <c r="N49">
        <f t="shared" si="4"/>
        <v>1.3435838682998287</v>
      </c>
      <c r="O49">
        <f t="shared" si="0"/>
        <v>1.2432018029764458</v>
      </c>
      <c r="P49">
        <f t="shared" si="1"/>
        <v>3.0131455960190349E-2</v>
      </c>
      <c r="Q49">
        <f t="shared" si="2"/>
        <v>7.0250609363191233E-2</v>
      </c>
    </row>
    <row r="50" spans="1:17" x14ac:dyDescent="0.25">
      <c r="A50">
        <f t="shared" si="10"/>
        <v>2007</v>
      </c>
      <c r="B50" s="17">
        <f>'raw data'!C83/100</f>
        <v>167624.45000000001</v>
      </c>
      <c r="C50" s="17">
        <f>'capital stock data'!M60</f>
        <v>43407.883478251562</v>
      </c>
      <c r="D50" s="17">
        <f>'hours data'!D61</f>
        <v>253898.28010603384</v>
      </c>
      <c r="E50" s="17">
        <f>'hours data'!K61</f>
        <v>202508.65824761364</v>
      </c>
      <c r="G50">
        <f>(B50/(C50^$C$1*D50^(1-$C$1)))^(1/(1-$C$1))</f>
        <v>1.4357545187773761</v>
      </c>
      <c r="I50">
        <f>B50/E50/$B$3*$E$3*100</f>
        <v>256.15463039108357</v>
      </c>
      <c r="J50">
        <f>G50/$G$3*100</f>
        <v>237.82814283032542</v>
      </c>
      <c r="K50">
        <f>(C50/B50/$C$3*$B$3)^($C$1/(1-$C$1))*100</f>
        <v>103.03697293208008</v>
      </c>
      <c r="L50">
        <f>D50/E50/$D$3*$E$3*100</f>
        <v>104.53118530488021</v>
      </c>
      <c r="N50">
        <f t="shared" si="4"/>
        <v>1.3570149709721584</v>
      </c>
      <c r="O50">
        <f t="shared" si="0"/>
        <v>1.2499194430878153</v>
      </c>
      <c r="P50">
        <f t="shared" si="1"/>
        <v>4.3162115024544971E-2</v>
      </c>
      <c r="Q50">
        <f t="shared" si="2"/>
        <v>6.3933412859797895E-2</v>
      </c>
    </row>
    <row r="51" spans="1:17" x14ac:dyDescent="0.25">
      <c r="A51">
        <f t="shared" si="10"/>
        <v>2008</v>
      </c>
      <c r="B51" s="17">
        <f>'raw data'!C84/100</f>
        <v>167814.85</v>
      </c>
      <c r="C51" s="17">
        <f>'capital stock data'!M61</f>
        <v>44751.977155350003</v>
      </c>
      <c r="D51" s="17">
        <f>'hours data'!D62</f>
        <v>250674.125</v>
      </c>
      <c r="E51" s="17">
        <f>'hours data'!K62</f>
        <v>204331.17128712544</v>
      </c>
      <c r="G51">
        <f>(B51/(C51^$C$1*D51^(1-$C$1)))^(1/(1-$C$1))</f>
        <v>1.4315009672367254</v>
      </c>
      <c r="I51">
        <f>B51/E51/$B$3*$E$3*100</f>
        <v>254.15824660085931</v>
      </c>
      <c r="J51">
        <f>G51/$G$3*100</f>
        <v>237.12355562539886</v>
      </c>
      <c r="K51">
        <f>(C51/B51/$C$3*$B$3)^($C$1/(1-$C$1))*100</f>
        <v>104.79122369342859</v>
      </c>
      <c r="L51">
        <f>D51/E51/$D$3*$E$3*100</f>
        <v>102.28326796484207</v>
      </c>
      <c r="N51">
        <f t="shared" si="4"/>
        <v>1.3457270422644105</v>
      </c>
      <c r="O51">
        <f t="shared" si="0"/>
        <v>1.245638985873248</v>
      </c>
      <c r="P51">
        <f t="shared" si="1"/>
        <v>6.7517895652487878E-2</v>
      </c>
      <c r="Q51">
        <f t="shared" si="2"/>
        <v>3.2570160738673332E-2</v>
      </c>
    </row>
    <row r="52" spans="1:17" x14ac:dyDescent="0.25">
      <c r="A52">
        <f t="shared" si="10"/>
        <v>2009</v>
      </c>
      <c r="B52" s="17">
        <f>'raw data'!C85/100</f>
        <v>163491.1</v>
      </c>
      <c r="C52" s="17">
        <f>'capital stock data'!M62</f>
        <v>45769.809222908501</v>
      </c>
      <c r="D52" s="17">
        <f>'hours data'!D63</f>
        <v>237636.85455175771</v>
      </c>
      <c r="E52" s="17">
        <f>'hours data'!K63</f>
        <v>205957.03907222205</v>
      </c>
      <c r="G52">
        <f>(B52/(C52^$C$1*D52^(1-$C$1)))^(1/(1-$C$1))</f>
        <v>1.4305939872466802</v>
      </c>
      <c r="I52">
        <f>B52/E52/$B$3*$E$3*100</f>
        <v>245.65517496309721</v>
      </c>
      <c r="J52">
        <f>G52/$G$3*100</f>
        <v>236.97331729161988</v>
      </c>
      <c r="K52">
        <f>(C52/B52/$C$3*$B$3)^($C$1/(1-$C$1))*100</f>
        <v>107.76050090209762</v>
      </c>
      <c r="L52">
        <f>D52/E52/$D$3*$E$3*100</f>
        <v>96.198182719549237</v>
      </c>
      <c r="N52">
        <f>LOG(I52/100,2)</f>
        <v>1.2966346311709929</v>
      </c>
      <c r="O52">
        <f>LOG(J52/100,2)</f>
        <v>1.2447246237724556</v>
      </c>
      <c r="P52">
        <f>LOG(K52/100,2)</f>
        <v>0.10782846199389169</v>
      </c>
      <c r="Q52">
        <f>LOG(L52/100,2)</f>
        <v>-5.5918454595351795E-2</v>
      </c>
    </row>
    <row r="53" spans="1:17" x14ac:dyDescent="0.25">
      <c r="A53">
        <f t="shared" si="10"/>
        <v>2010</v>
      </c>
      <c r="B53" s="17">
        <f>'raw data'!C86/100</f>
        <v>167897.5</v>
      </c>
      <c r="C53" s="17">
        <f>'capital stock data'!M63</f>
        <v>46105.125824847353</v>
      </c>
      <c r="D53" s="17">
        <f>'hours data'!D64</f>
        <v>238010.47355879864</v>
      </c>
      <c r="E53" s="17">
        <f>'hours data'!K64</f>
        <v>207573.78036639493</v>
      </c>
      <c r="G53">
        <f t="shared" ref="G53:G59" si="11">(B53/(C53^$C$1*D53^(1-$C$1)))^(1/(1-$C$1))</f>
        <v>1.4832108337927068</v>
      </c>
      <c r="I53">
        <f t="shared" ref="I53:I59" si="12">B53/E53/$B$3*$E$3*100</f>
        <v>250.31113866298674</v>
      </c>
      <c r="J53">
        <f t="shared" ref="J53:J59" si="13">G53/$G$3*100</f>
        <v>245.68912959237855</v>
      </c>
      <c r="K53">
        <f t="shared" ref="K53:K59" si="14">(C53/B53/$C$3*$B$3)^($C$1/(1-$C$1))*100</f>
        <v>106.57146804000021</v>
      </c>
      <c r="L53">
        <f t="shared" ref="L53:L59" si="15">D53/E53/$D$3*$E$3*100</f>
        <v>95.598985992889027</v>
      </c>
      <c r="N53">
        <f t="shared" ref="N53:N59" si="16">LOG(I53/100,2)</f>
        <v>1.3237224913310908</v>
      </c>
      <c r="O53">
        <f t="shared" ref="O53:O59" si="17">LOG(J53/100,2)</f>
        <v>1.2968340277037429</v>
      </c>
      <c r="P53">
        <f t="shared" ref="P53:P59" si="18">LOG(K53/100,2)</f>
        <v>9.1821242722794072E-2</v>
      </c>
      <c r="Q53">
        <f t="shared" ref="Q53:Q59" si="19">LOG(L53/100,2)</f>
        <v>-6.4932779095447438E-2</v>
      </c>
    </row>
    <row r="54" spans="1:17" x14ac:dyDescent="0.25">
      <c r="A54">
        <f t="shared" si="10"/>
        <v>2011</v>
      </c>
      <c r="B54" s="17">
        <f>'raw data'!C87/100</f>
        <v>170524.1</v>
      </c>
      <c r="C54" s="17">
        <f>'capital stock data'!M64</f>
        <v>46651.601250754851</v>
      </c>
      <c r="D54" s="17">
        <f>'hours data'!D65</f>
        <v>241687.25431167343</v>
      </c>
      <c r="E54" s="17">
        <f>'hours data'!K65</f>
        <v>208717.28281719243</v>
      </c>
      <c r="G54">
        <f t="shared" si="11"/>
        <v>1.4866909111644417</v>
      </c>
      <c r="I54">
        <f t="shared" si="12"/>
        <v>252.83418593999863</v>
      </c>
      <c r="J54">
        <f t="shared" si="13"/>
        <v>246.26559327569009</v>
      </c>
      <c r="K54">
        <f t="shared" si="14"/>
        <v>106.3425347889545</v>
      </c>
      <c r="L54">
        <f t="shared" si="15"/>
        <v>96.543946504018166</v>
      </c>
      <c r="N54">
        <f t="shared" si="16"/>
        <v>1.3381915448111417</v>
      </c>
      <c r="O54">
        <f t="shared" si="17"/>
        <v>1.3002150773782406</v>
      </c>
      <c r="P54">
        <f t="shared" si="18"/>
        <v>8.8718760134770272E-2</v>
      </c>
      <c r="Q54">
        <f t="shared" si="19"/>
        <v>-5.0742292701870827E-2</v>
      </c>
    </row>
    <row r="55" spans="1:17" x14ac:dyDescent="0.25">
      <c r="A55">
        <f t="shared" si="10"/>
        <v>2012</v>
      </c>
      <c r="B55" s="17">
        <f>'raw data'!C88/100</f>
        <v>174427.59</v>
      </c>
      <c r="C55" s="17">
        <f>'capital stock data'!M65</f>
        <v>47278.054221129642</v>
      </c>
      <c r="D55" s="17">
        <f>'hours data'!D66</f>
        <v>246130.97016956474</v>
      </c>
      <c r="E55" s="17">
        <f>'hours data'!K66</f>
        <v>209586.56751865681</v>
      </c>
      <c r="G55">
        <f t="shared" si="11"/>
        <v>1.501269194520684</v>
      </c>
      <c r="I55">
        <f t="shared" si="12"/>
        <v>257.54918290022829</v>
      </c>
      <c r="J55">
        <f t="shared" si="13"/>
        <v>248.68043927542396</v>
      </c>
      <c r="K55">
        <f t="shared" si="14"/>
        <v>105.77572723585705</v>
      </c>
      <c r="L55">
        <f t="shared" si="15"/>
        <v>97.9112354665114</v>
      </c>
      <c r="N55">
        <f t="shared" si="16"/>
        <v>1.3648479629784678</v>
      </c>
      <c r="O55">
        <f t="shared" si="17"/>
        <v>1.3142930324032929</v>
      </c>
      <c r="P55">
        <f t="shared" si="18"/>
        <v>8.1008604635013137E-2</v>
      </c>
      <c r="Q55">
        <f t="shared" si="19"/>
        <v>-3.0453674059839043E-2</v>
      </c>
    </row>
    <row r="56" spans="1:17" x14ac:dyDescent="0.25">
      <c r="A56">
        <f t="shared" si="10"/>
        <v>2013</v>
      </c>
      <c r="B56" s="17">
        <f>'raw data'!C89/100</f>
        <v>178121.67</v>
      </c>
      <c r="C56" s="17">
        <f>'capital stock data'!M66</f>
        <v>48103.615401578216</v>
      </c>
      <c r="D56" s="17">
        <f>'hours data'!D67</f>
        <v>249463.21176729057</v>
      </c>
      <c r="E56" s="17">
        <f>'hours data'!K67</f>
        <v>210407.30915305825</v>
      </c>
      <c r="G56">
        <f t="shared" si="11"/>
        <v>1.5157599210371009</v>
      </c>
      <c r="I56">
        <f t="shared" si="12"/>
        <v>261.97773142126681</v>
      </c>
      <c r="J56">
        <f t="shared" si="13"/>
        <v>251.08078176474885</v>
      </c>
      <c r="K56">
        <f t="shared" si="14"/>
        <v>105.55419683674816</v>
      </c>
      <c r="L56">
        <f t="shared" si="15"/>
        <v>98.84970995256019</v>
      </c>
      <c r="N56">
        <f t="shared" si="16"/>
        <v>1.3894441852990465</v>
      </c>
      <c r="O56">
        <f t="shared" si="17"/>
        <v>1.328151606013759</v>
      </c>
      <c r="P56">
        <f t="shared" si="18"/>
        <v>7.7983941405995502E-2</v>
      </c>
      <c r="Q56">
        <f t="shared" si="19"/>
        <v>-1.6691362120708594E-2</v>
      </c>
    </row>
    <row r="57" spans="1:17" x14ac:dyDescent="0.25">
      <c r="A57">
        <f t="shared" si="10"/>
        <v>2014</v>
      </c>
      <c r="B57" s="17">
        <f>'raw data'!C90/100</f>
        <v>182617.14</v>
      </c>
      <c r="C57" s="17">
        <f>'capital stock data'!M67</f>
        <v>49032.857533443654</v>
      </c>
      <c r="D57" s="17">
        <f>'hours data'!D68</f>
        <v>254141.37400353371</v>
      </c>
      <c r="E57" s="17">
        <f>'hours data'!K68</f>
        <v>211539.19265185989</v>
      </c>
      <c r="G57">
        <f t="shared" si="11"/>
        <v>1.5304976708758671</v>
      </c>
      <c r="I57">
        <f t="shared" si="12"/>
        <v>267.15243412265642</v>
      </c>
      <c r="J57">
        <f t="shared" si="13"/>
        <v>253.52204287715438</v>
      </c>
      <c r="K57">
        <f t="shared" si="14"/>
        <v>105.20325243643398</v>
      </c>
      <c r="L57">
        <f t="shared" si="15"/>
        <v>100.16459589784488</v>
      </c>
      <c r="N57">
        <f t="shared" si="16"/>
        <v>1.4176631621379934</v>
      </c>
      <c r="O57">
        <f t="shared" si="17"/>
        <v>1.3421111900965319</v>
      </c>
      <c r="P57">
        <f t="shared" si="18"/>
        <v>7.3179307304937755E-2</v>
      </c>
      <c r="Q57">
        <f t="shared" si="19"/>
        <v>2.3726647365261986E-3</v>
      </c>
    </row>
    <row r="58" spans="1:17" x14ac:dyDescent="0.25">
      <c r="A58">
        <f t="shared" si="10"/>
        <v>2015</v>
      </c>
      <c r="B58" s="17">
        <f>'raw data'!C91/100</f>
        <v>187996.22</v>
      </c>
      <c r="C58" s="17">
        <f>'capital stock data'!M68</f>
        <v>50096.855563857906</v>
      </c>
      <c r="D58" s="17">
        <f>'hours data'!D69</f>
        <v>258875.79895522184</v>
      </c>
      <c r="E58" s="17">
        <f>'hours data'!K69</f>
        <v>212890.78427434349</v>
      </c>
      <c r="G58">
        <f t="shared" si="11"/>
        <v>1.5535052154824187</v>
      </c>
      <c r="I58">
        <f t="shared" si="12"/>
        <v>273.27549921523263</v>
      </c>
      <c r="J58">
        <f t="shared" si="13"/>
        <v>257.33316903646579</v>
      </c>
      <c r="K58">
        <f t="shared" si="14"/>
        <v>104.7467665340279</v>
      </c>
      <c r="L58">
        <f t="shared" si="15"/>
        <v>101.38280492783456</v>
      </c>
      <c r="N58">
        <f t="shared" si="16"/>
        <v>1.4503561194104184</v>
      </c>
      <c r="O58">
        <f t="shared" si="17"/>
        <v>1.3636374256697965</v>
      </c>
      <c r="P58">
        <f t="shared" si="18"/>
        <v>6.6905709534904545E-2</v>
      </c>
      <c r="Q58">
        <f t="shared" si="19"/>
        <v>1.981298420571705E-2</v>
      </c>
    </row>
    <row r="59" spans="1:17" x14ac:dyDescent="0.25">
      <c r="A59">
        <f t="shared" si="10"/>
        <v>2016</v>
      </c>
      <c r="B59" s="17">
        <f>'raw data'!C92/100</f>
        <v>191416.72</v>
      </c>
      <c r="C59" s="17">
        <f>'capital stock data'!M69</f>
        <v>51310.174615655385</v>
      </c>
      <c r="D59" s="17">
        <f>'hours data'!D70</f>
        <v>262492.38961239788</v>
      </c>
      <c r="E59" s="17">
        <f>'hours data'!K70</f>
        <v>213723.21979719197</v>
      </c>
      <c r="G59">
        <f t="shared" si="11"/>
        <v>1.5546937469099369</v>
      </c>
      <c r="I59">
        <f t="shared" si="12"/>
        <v>277.16386123707446</v>
      </c>
      <c r="J59">
        <f t="shared" si="13"/>
        <v>257.53004546513466</v>
      </c>
      <c r="K59">
        <f t="shared" si="14"/>
        <v>105.10272546818349</v>
      </c>
      <c r="L59">
        <f t="shared" si="15"/>
        <v>102.39876537736234</v>
      </c>
      <c r="N59">
        <f t="shared" si="16"/>
        <v>1.4707391600258666</v>
      </c>
      <c r="O59">
        <f t="shared" si="17"/>
        <v>1.3647407581789064</v>
      </c>
      <c r="P59">
        <f t="shared" si="18"/>
        <v>7.1800080988487724E-2</v>
      </c>
      <c r="Q59">
        <f t="shared" si="19"/>
        <v>3.4198320858474032E-2</v>
      </c>
    </row>
    <row r="60" spans="1:17" x14ac:dyDescent="0.25">
      <c r="A60">
        <f t="shared" si="10"/>
        <v>2017</v>
      </c>
      <c r="B60" s="17">
        <f>'raw data'!C93/100</f>
        <v>196121.02</v>
      </c>
      <c r="C60" s="17">
        <f>'capital stock data'!M70</f>
        <v>52427.702035601265</v>
      </c>
      <c r="D60" s="17">
        <f>'hours data'!D71</f>
        <v>265859.24668445578</v>
      </c>
      <c r="E60" s="17">
        <f>'hours data'!K71</f>
        <v>214183.25915507803</v>
      </c>
      <c r="G60">
        <f t="shared" ref="G60:G65" si="20">(B60/(C60^$C$1*D60^(1-$C$1)))^(1/(1-$C$1))</f>
        <v>1.5752031997341627</v>
      </c>
      <c r="I60">
        <f t="shared" ref="I60:I65" si="21">B60/E60/$B$3*$E$3*100</f>
        <v>283.36555757181253</v>
      </c>
      <c r="J60">
        <f t="shared" ref="J60:J65" si="22">G60/$G$3*100</f>
        <v>260.92737071249348</v>
      </c>
      <c r="K60">
        <f t="shared" ref="K60:K65" si="23">(C60/B60/$C$3*$B$3)^($C$1/(1-$C$1))*100</f>
        <v>104.93768143400824</v>
      </c>
      <c r="L60">
        <f t="shared" ref="L60:L65" si="24">D60/E60/$D$3*$E$3*100</f>
        <v>103.48942149024079</v>
      </c>
      <c r="N60">
        <f t="shared" ref="N60:Q64" si="25">LOG(I60/100,2)</f>
        <v>1.5026644126664208</v>
      </c>
      <c r="O60">
        <f t="shared" si="25"/>
        <v>1.3836482876587242</v>
      </c>
      <c r="P60">
        <f t="shared" si="25"/>
        <v>6.9532819539602816E-2</v>
      </c>
      <c r="Q60">
        <f t="shared" si="25"/>
        <v>4.9483305468094631E-2</v>
      </c>
    </row>
    <row r="61" spans="1:17" x14ac:dyDescent="0.25">
      <c r="A61">
        <f t="shared" si="10"/>
        <v>2018</v>
      </c>
      <c r="B61" s="17">
        <f>'raw data'!C94/100</f>
        <v>201938.96</v>
      </c>
      <c r="C61" s="17">
        <f>'capital stock data'!M71</f>
        <v>53633.273526909514</v>
      </c>
      <c r="D61" s="17">
        <f>'hours data'!D72</f>
        <v>270271.82910508174</v>
      </c>
      <c r="E61" s="17">
        <f>'hours data'!K72</f>
        <v>214704.19888632928</v>
      </c>
      <c r="G61">
        <f t="shared" si="20"/>
        <v>1.6014247215176369</v>
      </c>
      <c r="I61">
        <f t="shared" si="21"/>
        <v>291.06368175473091</v>
      </c>
      <c r="J61">
        <f t="shared" si="22"/>
        <v>265.27088190914225</v>
      </c>
      <c r="K61">
        <f t="shared" si="23"/>
        <v>104.54625544088285</v>
      </c>
      <c r="L61">
        <f t="shared" si="24"/>
        <v>104.95181539178009</v>
      </c>
      <c r="N61">
        <f t="shared" si="25"/>
        <v>1.5413348345787063</v>
      </c>
      <c r="O61">
        <f t="shared" si="25"/>
        <v>1.4074663233963138</v>
      </c>
      <c r="P61">
        <f t="shared" si="25"/>
        <v>6.4141389487373093E-2</v>
      </c>
      <c r="Q61">
        <f t="shared" si="25"/>
        <v>6.9727121695020697E-2</v>
      </c>
    </row>
    <row r="62" spans="1:17" x14ac:dyDescent="0.25">
      <c r="A62">
        <f t="shared" si="10"/>
        <v>2019</v>
      </c>
      <c r="B62" s="17">
        <f>'raw data'!C95/100</f>
        <v>206920.87</v>
      </c>
      <c r="C62" s="17">
        <f>'capital stock data'!M72</f>
        <v>53633.273526909514</v>
      </c>
      <c r="D62" s="17">
        <f>'hours data'!D72</f>
        <v>270271.82910508174</v>
      </c>
      <c r="E62" s="17">
        <f>'hours data'!K72</f>
        <v>214704.19888632928</v>
      </c>
      <c r="G62">
        <f t="shared" si="20"/>
        <v>1.6640899702524767</v>
      </c>
      <c r="I62">
        <f t="shared" si="21"/>
        <v>298.2443321194288</v>
      </c>
      <c r="J62">
        <f t="shared" si="22"/>
        <v>275.65117988605442</v>
      </c>
      <c r="K62">
        <f t="shared" si="23"/>
        <v>103.09138828846984</v>
      </c>
      <c r="L62">
        <f t="shared" si="24"/>
        <v>104.95181539178009</v>
      </c>
      <c r="N62">
        <f t="shared" si="25"/>
        <v>1.5764947209854132</v>
      </c>
      <c r="O62">
        <f t="shared" si="25"/>
        <v>1.4628437766951823</v>
      </c>
      <c r="P62">
        <f t="shared" si="25"/>
        <v>4.3923822595211409E-2</v>
      </c>
      <c r="Q62">
        <f t="shared" si="25"/>
        <v>6.9727121695020697E-2</v>
      </c>
    </row>
    <row r="63" spans="1:17" x14ac:dyDescent="0.25">
      <c r="A63">
        <f t="shared" si="10"/>
        <v>2020</v>
      </c>
      <c r="B63" s="17">
        <f>'raw data'!C96/100</f>
        <v>202340.74</v>
      </c>
      <c r="C63" s="17">
        <f>'capital stock data'!M73</f>
        <v>54977.704139405098</v>
      </c>
      <c r="D63" s="17">
        <f>'hours data'!D73</f>
        <v>273156.90283536352</v>
      </c>
      <c r="E63" s="17">
        <f>'hours data'!K73</f>
        <v>214965.16923634481</v>
      </c>
      <c r="G63">
        <f t="shared" si="20"/>
        <v>1.5670106625722942</v>
      </c>
      <c r="I63">
        <f t="shared" si="21"/>
        <v>291.28872737638454</v>
      </c>
      <c r="J63">
        <f t="shared" si="22"/>
        <v>259.57030314084841</v>
      </c>
      <c r="K63">
        <f t="shared" si="23"/>
        <v>105.92412343747259</v>
      </c>
      <c r="L63">
        <f t="shared" si="24"/>
        <v>105.94337282963988</v>
      </c>
      <c r="N63">
        <f t="shared" si="25"/>
        <v>1.542449871499322</v>
      </c>
      <c r="O63">
        <f t="shared" si="25"/>
        <v>1.3761253372578921</v>
      </c>
      <c r="P63">
        <f t="shared" si="25"/>
        <v>8.3031189899406416E-2</v>
      </c>
      <c r="Q63">
        <f t="shared" si="25"/>
        <v>8.3293344342023456E-2</v>
      </c>
    </row>
    <row r="64" spans="1:17" x14ac:dyDescent="0.25">
      <c r="A64">
        <f t="shared" si="10"/>
        <v>2021</v>
      </c>
      <c r="B64" s="17">
        <f>'raw data'!C97/100</f>
        <v>214076.92</v>
      </c>
      <c r="C64" s="17">
        <f>'capital stock data'!M74</f>
        <v>55109.584992705393</v>
      </c>
      <c r="D64" s="17">
        <f>'hours data'!D74</f>
        <v>257932.14460700686</v>
      </c>
      <c r="E64" s="17">
        <f>'hours data'!K74</f>
        <v>216361.81813230735</v>
      </c>
      <c r="G64">
        <f t="shared" si="20"/>
        <v>1.811119190046329</v>
      </c>
      <c r="I64">
        <f t="shared" si="21"/>
        <v>306.19469827530304</v>
      </c>
      <c r="J64">
        <f t="shared" si="22"/>
        <v>300.00609977524306</v>
      </c>
      <c r="K64">
        <f t="shared" si="23"/>
        <v>102.68642224564937</v>
      </c>
      <c r="L64">
        <f t="shared" si="24"/>
        <v>99.39271618596463</v>
      </c>
      <c r="N64">
        <f t="shared" si="25"/>
        <v>1.6144493029613229</v>
      </c>
      <c r="O64">
        <f t="shared" si="25"/>
        <v>1.5849918341412574</v>
      </c>
      <c r="P64">
        <f t="shared" si="25"/>
        <v>3.8245433322479885E-2</v>
      </c>
      <c r="Q64">
        <f t="shared" si="25"/>
        <v>-8.7879645024145376E-3</v>
      </c>
    </row>
    <row r="65" spans="1:17" x14ac:dyDescent="0.25">
      <c r="A65">
        <f t="shared" si="10"/>
        <v>2022</v>
      </c>
      <c r="B65" s="17">
        <f>'raw data'!C98/100</f>
        <v>218220.37</v>
      </c>
      <c r="C65" s="17">
        <f>'capital stock data'!M75</f>
        <v>56222.731585185</v>
      </c>
      <c r="D65" s="17">
        <f>'hours data'!D75</f>
        <v>267812.51770178712</v>
      </c>
      <c r="E65" s="17">
        <f>'hours data'!K75</f>
        <v>216079.72649865659</v>
      </c>
      <c r="G65">
        <f t="shared" si="20"/>
        <v>1.7772168811713205</v>
      </c>
      <c r="I65">
        <f t="shared" si="21"/>
        <v>312.5285575192197</v>
      </c>
      <c r="J65">
        <f t="shared" si="22"/>
        <v>294.39029076893092</v>
      </c>
      <c r="K65">
        <f t="shared" si="23"/>
        <v>102.73529253896064</v>
      </c>
      <c r="L65">
        <f t="shared" si="24"/>
        <v>103.33479042812121</v>
      </c>
      <c r="N65">
        <f>LOG(I65/100,2)</f>
        <v>1.6439880230834316</v>
      </c>
      <c r="O65">
        <f>LOG(J65/100,2)</f>
        <v>1.5577300909244762</v>
      </c>
      <c r="P65">
        <f>LOG(K65/100,2)</f>
        <v>3.8931874200563411E-2</v>
      </c>
      <c r="Q65">
        <f>LOG(L65/100,2)</f>
        <v>4.7326057958391961E-2</v>
      </c>
    </row>
  </sheetData>
  <phoneticPr fontId="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" workbookViewId="0">
      <selection activeCell="A65" sqref="A65:K65"/>
    </sheetView>
  </sheetViews>
  <sheetFormatPr defaultRowHeight="12.5" x14ac:dyDescent="0.25"/>
  <cols>
    <col min="6" max="6" width="9.08984375" style="12" customWidth="1"/>
  </cols>
  <sheetData>
    <row r="1" spans="1:11" x14ac:dyDescent="0.25">
      <c r="B1" s="22" t="s">
        <v>82</v>
      </c>
      <c r="C1" s="22" t="s">
        <v>83</v>
      </c>
      <c r="D1" t="s">
        <v>33</v>
      </c>
      <c r="F1" s="12" t="s">
        <v>37</v>
      </c>
      <c r="H1" t="s">
        <v>29</v>
      </c>
      <c r="I1" t="s">
        <v>19</v>
      </c>
      <c r="K1" t="s">
        <v>34</v>
      </c>
    </row>
    <row r="2" spans="1:11" x14ac:dyDescent="0.25">
      <c r="B2" s="22">
        <f>'raw data'!G35/'raw data'!C35</f>
        <v>0.15286917997515548</v>
      </c>
    </row>
    <row r="3" spans="1:11" x14ac:dyDescent="0.25">
      <c r="A3">
        <v>1960</v>
      </c>
      <c r="B3" s="22">
        <f>'raw data'!G36/'raw data'!C36</f>
        <v>0.15495424355592938</v>
      </c>
      <c r="C3" s="1">
        <f>(B3/B2-1)*100</f>
        <v>1.3639528786069111</v>
      </c>
      <c r="D3" s="18">
        <f>'raw data'!R36</f>
        <v>4.41</v>
      </c>
      <c r="F3" s="12">
        <f t="shared" ref="F3:F59" si="0">((1+D3/100)/(1+C3/100)-1)*100</f>
        <v>3.0050595254913048</v>
      </c>
      <c r="H3" s="17">
        <f>'capital stock data'!E13</f>
        <v>3500.2719999999999</v>
      </c>
      <c r="I3" s="17">
        <f>'capital stock data'!M13</f>
        <v>8604.7263782922309</v>
      </c>
      <c r="K3" s="12">
        <f>(alpha!$I$1*H3/I3-'capital stock data'!$P$8)*100</f>
        <v>9.2367334488023971</v>
      </c>
    </row>
    <row r="4" spans="1:11" x14ac:dyDescent="0.25">
      <c r="A4">
        <f t="shared" ref="A4:A65" si="1">A3+1</f>
        <v>1961</v>
      </c>
      <c r="B4" s="22">
        <f>'raw data'!G37/'raw data'!C37</f>
        <v>0.15660129925188004</v>
      </c>
      <c r="C4" s="1">
        <f t="shared" ref="C4:C59" si="2">(B4/B3-1)*100</f>
        <v>1.0629303581196625</v>
      </c>
      <c r="D4" s="18">
        <f>'raw data'!R37</f>
        <v>4.3499999999999996</v>
      </c>
      <c r="F4" s="12">
        <f t="shared" si="0"/>
        <v>3.2524978547846528</v>
      </c>
      <c r="H4" s="17">
        <f>'capital stock data'!E14</f>
        <v>3590.0659999999998</v>
      </c>
      <c r="I4" s="17">
        <f>'capital stock data'!M14</f>
        <v>8912.0529050399127</v>
      </c>
      <c r="K4" s="12">
        <f>(alpha!$I$1*H4/I4-'capital stock data'!$P$8)*100</f>
        <v>9.0924457696922776</v>
      </c>
    </row>
    <row r="5" spans="1:11" x14ac:dyDescent="0.25">
      <c r="A5">
        <f t="shared" si="1"/>
        <v>1962</v>
      </c>
      <c r="B5" s="22">
        <f>'raw data'!G38/'raw data'!C38</f>
        <v>0.15850455260773666</v>
      </c>
      <c r="C5" s="1">
        <f t="shared" si="2"/>
        <v>1.2153496586228218</v>
      </c>
      <c r="D5" s="18">
        <f>'raw data'!R38</f>
        <v>4.3250000000000002</v>
      </c>
      <c r="F5" s="12">
        <f t="shared" si="0"/>
        <v>3.0723110198851655</v>
      </c>
      <c r="H5" s="17">
        <f>'capital stock data'!E15</f>
        <v>3810.1239999999998</v>
      </c>
      <c r="I5" s="17">
        <f>'capital stock data'!M15</f>
        <v>9219.3539640894069</v>
      </c>
      <c r="K5" s="12">
        <f>(alpha!$I$1*H5/I5-'capital stock data'!$P$8)*100</f>
        <v>9.4736636758936292</v>
      </c>
    </row>
    <row r="6" spans="1:11" x14ac:dyDescent="0.25">
      <c r="A6">
        <f t="shared" si="1"/>
        <v>1963</v>
      </c>
      <c r="B6" s="22">
        <f>'raw data'!G39/'raw data'!C39</f>
        <v>0.16031872101147293</v>
      </c>
      <c r="C6" s="1">
        <f t="shared" si="2"/>
        <v>1.1445528686017781</v>
      </c>
      <c r="D6" s="18">
        <f>'raw data'!R39</f>
        <v>4.2591666666666663</v>
      </c>
      <c r="F6" s="12">
        <f t="shared" si="0"/>
        <v>3.0793687941960801</v>
      </c>
      <c r="H6" s="17">
        <f>'capital stock data'!E16</f>
        <v>3976.1419999999998</v>
      </c>
      <c r="I6" s="17">
        <f>'capital stock data'!M16</f>
        <v>9582.3070506752683</v>
      </c>
      <c r="K6" s="12">
        <f>(alpha!$I$1*H6/I6-'capital stock data'!$P$8)*100</f>
        <v>9.5346951973765215</v>
      </c>
    </row>
    <row r="7" spans="1:11" x14ac:dyDescent="0.25">
      <c r="A7">
        <f t="shared" si="1"/>
        <v>1964</v>
      </c>
      <c r="B7" s="22">
        <f>'raw data'!G40/'raw data'!C40</f>
        <v>0.16276216762891005</v>
      </c>
      <c r="C7" s="1">
        <f t="shared" si="2"/>
        <v>1.5241180830417589</v>
      </c>
      <c r="D7" s="18">
        <f>'raw data'!R40</f>
        <v>4.4058333333333337</v>
      </c>
      <c r="F7" s="12">
        <f t="shared" si="0"/>
        <v>2.8384538617065136</v>
      </c>
      <c r="H7" s="17">
        <f>'capital stock data'!E17</f>
        <v>4205.277</v>
      </c>
      <c r="I7" s="17">
        <f>'capital stock data'!M17</f>
        <v>9965.7416146096548</v>
      </c>
      <c r="K7" s="12">
        <f>(alpha!$I$1*H7/I7-'capital stock data'!$P$8)*100</f>
        <v>9.7912452766558502</v>
      </c>
    </row>
    <row r="8" spans="1:11" x14ac:dyDescent="0.25">
      <c r="A8">
        <f t="shared" si="1"/>
        <v>1965</v>
      </c>
      <c r="B8" s="22">
        <f>'raw data'!G41/'raw data'!C41</f>
        <v>0.16574296843513142</v>
      </c>
      <c r="C8" s="1">
        <f t="shared" si="2"/>
        <v>1.8313843134710961</v>
      </c>
      <c r="D8" s="18">
        <f>'raw data'!R41</f>
        <v>4.4933333333333332</v>
      </c>
      <c r="F8" s="12">
        <f t="shared" si="0"/>
        <v>2.6140752556872426</v>
      </c>
      <c r="H8" s="17">
        <f>'capital stock data'!E18</f>
        <v>4478.5550000000003</v>
      </c>
      <c r="I8" s="17">
        <f>'capital stock data'!M18</f>
        <v>10380.293049768587</v>
      </c>
      <c r="K8" s="12">
        <f>(alpha!$I$1*H8/I8-'capital stock data'!$P$8)*100</f>
        <v>10.137147542617383</v>
      </c>
    </row>
    <row r="9" spans="1:11" x14ac:dyDescent="0.25">
      <c r="A9">
        <f t="shared" si="1"/>
        <v>1966</v>
      </c>
      <c r="B9" s="22">
        <f>'raw data'!G42/'raw data'!C42</f>
        <v>0.17038662686997361</v>
      </c>
      <c r="C9" s="1">
        <f t="shared" si="2"/>
        <v>2.8017227389405708</v>
      </c>
      <c r="D9" s="18">
        <f>'raw data'!R42</f>
        <v>5.13</v>
      </c>
      <c r="F9" s="12">
        <f t="shared" si="0"/>
        <v>2.2648231946189812</v>
      </c>
      <c r="H9" s="17">
        <f>'capital stock data'!E19</f>
        <v>4773.9309999999996</v>
      </c>
      <c r="I9" s="17">
        <f>'capital stock data'!M19</f>
        <v>10868.481786921884</v>
      </c>
      <c r="K9" s="12">
        <f>(alpha!$I$1*H9/I9-'capital stock data'!$P$8)*100</f>
        <v>10.421827315675749</v>
      </c>
    </row>
    <row r="10" spans="1:11" x14ac:dyDescent="0.25">
      <c r="A10">
        <f t="shared" si="1"/>
        <v>1967</v>
      </c>
      <c r="B10" s="22">
        <f>'raw data'!G43/'raw data'!C43</f>
        <v>0.17532779706022431</v>
      </c>
      <c r="C10" s="1">
        <f t="shared" si="2"/>
        <v>2.8999753566466335</v>
      </c>
      <c r="D10" s="18">
        <f>'raw data'!R43</f>
        <v>5.5066666666666668</v>
      </c>
      <c r="F10" s="12">
        <f t="shared" si="0"/>
        <v>2.533228313209368</v>
      </c>
      <c r="H10" s="17">
        <f>'capital stock data'!E20</f>
        <v>4904.8639999999996</v>
      </c>
      <c r="I10" s="17">
        <f>'capital stock data'!M20</f>
        <v>11418.90301281583</v>
      </c>
      <c r="K10" s="12">
        <f>(alpha!$I$1*H10/I10-'capital stock data'!$P$8)*100</f>
        <v>10.067457822439321</v>
      </c>
    </row>
    <row r="11" spans="1:11" x14ac:dyDescent="0.25">
      <c r="A11">
        <f t="shared" si="1"/>
        <v>1968</v>
      </c>
      <c r="B11" s="22">
        <f>'raw data'!G44/'raw data'!C44</f>
        <v>0.18279570937252351</v>
      </c>
      <c r="C11" s="1">
        <f t="shared" si="2"/>
        <v>4.2594000709049062</v>
      </c>
      <c r="D11" s="18">
        <f>'raw data'!R44</f>
        <v>6.1749999999999998</v>
      </c>
      <c r="F11" s="12">
        <f t="shared" si="0"/>
        <v>1.8373402568903296</v>
      </c>
      <c r="H11" s="17">
        <f>'capital stock data'!E21</f>
        <v>5145.9139999999998</v>
      </c>
      <c r="I11" s="17">
        <f>'capital stock data'!M21</f>
        <v>11920.621128598172</v>
      </c>
      <c r="K11" s="12">
        <f>(alpha!$I$1*H11/I11-'capital stock data'!$P$8)*100</f>
        <v>10.145685529368414</v>
      </c>
    </row>
    <row r="12" spans="1:11" x14ac:dyDescent="0.25">
      <c r="A12">
        <f t="shared" si="1"/>
        <v>1969</v>
      </c>
      <c r="B12" s="22">
        <f>'raw data'!G45/'raw data'!C45</f>
        <v>0.19176424652046115</v>
      </c>
      <c r="C12" s="1">
        <f t="shared" si="2"/>
        <v>4.9063171005072403</v>
      </c>
      <c r="D12" s="18">
        <f>'raw data'!R45</f>
        <v>7.0291666666666668</v>
      </c>
      <c r="F12" s="12">
        <f t="shared" si="0"/>
        <v>2.0235669546244672</v>
      </c>
      <c r="H12" s="17">
        <f>'capital stock data'!E22</f>
        <v>5306.5940000000001</v>
      </c>
      <c r="I12" s="17">
        <f>'capital stock data'!M22</f>
        <v>12433.917066194766</v>
      </c>
      <c r="K12" s="12">
        <f>(alpha!$I$1*H12/I12-'capital stock data'!$P$8)*100</f>
        <v>9.9668686387719365</v>
      </c>
    </row>
    <row r="13" spans="1:11" x14ac:dyDescent="0.25">
      <c r="A13">
        <f t="shared" si="1"/>
        <v>1970</v>
      </c>
      <c r="B13" s="22">
        <f>'raw data'!G46/'raw data'!C46</f>
        <v>0.20188564008930118</v>
      </c>
      <c r="C13" s="1">
        <f t="shared" si="2"/>
        <v>5.2780399644310583</v>
      </c>
      <c r="D13" s="18">
        <f>'raw data'!R46</f>
        <v>8.0399999999999991</v>
      </c>
      <c r="F13" s="12">
        <f t="shared" si="0"/>
        <v>2.6234911255016646</v>
      </c>
      <c r="H13" s="17">
        <f>'capital stock data'!E23</f>
        <v>5316.3909999999996</v>
      </c>
      <c r="I13" s="17">
        <f>'capital stock data'!M23</f>
        <v>12951.419590793563</v>
      </c>
      <c r="K13" s="12">
        <f>(alpha!$I$1*H13/I13-'capital stock data'!$P$8)*100</f>
        <v>9.3718999704426764</v>
      </c>
    </row>
    <row r="14" spans="1:11" x14ac:dyDescent="0.25">
      <c r="A14">
        <f t="shared" si="1"/>
        <v>1971</v>
      </c>
      <c r="B14" s="22">
        <f>'raw data'!G47/'raw data'!C47</f>
        <v>0.21212085343657269</v>
      </c>
      <c r="C14" s="1">
        <f t="shared" si="2"/>
        <v>5.0698075121856645</v>
      </c>
      <c r="D14" s="18">
        <f>'raw data'!R47</f>
        <v>7.3866666666666667</v>
      </c>
      <c r="F14" s="12">
        <f t="shared" si="0"/>
        <v>2.2050665260924918</v>
      </c>
      <c r="H14" s="17">
        <f>'capital stock data'!E24</f>
        <v>5491.4449999999997</v>
      </c>
      <c r="I14" s="17">
        <f>'capital stock data'!M24</f>
        <v>13362.761570983832</v>
      </c>
      <c r="K14" s="12">
        <f>(alpha!$I$1*H14/I14-'capital stock data'!$P$8)*100</f>
        <v>9.3888484358025739</v>
      </c>
    </row>
    <row r="15" spans="1:11" x14ac:dyDescent="0.25">
      <c r="A15">
        <f t="shared" si="1"/>
        <v>1972</v>
      </c>
      <c r="B15" s="22">
        <f>'raw data'!G48/'raw data'!C48</f>
        <v>0.22129747019401916</v>
      </c>
      <c r="C15" s="1">
        <f t="shared" si="2"/>
        <v>4.3261266437391699</v>
      </c>
      <c r="D15" s="18">
        <f>'raw data'!R48</f>
        <v>7.2133333333333329</v>
      </c>
      <c r="F15" s="12">
        <f t="shared" si="0"/>
        <v>2.7674819170212528</v>
      </c>
      <c r="H15" s="17">
        <f>'capital stock data'!E25</f>
        <v>5780.0479999999998</v>
      </c>
      <c r="I15" s="17">
        <f>'capital stock data'!M25</f>
        <v>13816.232692847259</v>
      </c>
      <c r="K15" s="12">
        <f>(alpha!$I$1*H15/I15-'capital stock data'!$P$8)*100</f>
        <v>9.6590344759151048</v>
      </c>
    </row>
    <row r="16" spans="1:11" x14ac:dyDescent="0.25">
      <c r="A16">
        <f t="shared" si="1"/>
        <v>1973</v>
      </c>
      <c r="B16" s="22">
        <f>'raw data'!G49/'raw data'!C49</f>
        <v>0.23342440215309551</v>
      </c>
      <c r="C16" s="1">
        <f t="shared" si="2"/>
        <v>5.4799234480377157</v>
      </c>
      <c r="D16" s="18">
        <f>'raw data'!R49</f>
        <v>7.440833333333333</v>
      </c>
      <c r="F16" s="12">
        <f t="shared" si="0"/>
        <v>1.8590361285781842</v>
      </c>
      <c r="H16" s="17">
        <f>'capital stock data'!E26</f>
        <v>6106.3710000000001</v>
      </c>
      <c r="I16" s="17">
        <f>'capital stock data'!M26</f>
        <v>14345.700038540312</v>
      </c>
      <c r="K16" s="12">
        <f>(alpha!$I$1*H16/I16-'capital stock data'!$P$8)*100</f>
        <v>9.925791224476507</v>
      </c>
    </row>
    <row r="17" spans="1:11" x14ac:dyDescent="0.25">
      <c r="A17">
        <f t="shared" si="1"/>
        <v>1974</v>
      </c>
      <c r="B17" s="22">
        <f>'raw data'!G50/'raw data'!C50</f>
        <v>0.25442954751757801</v>
      </c>
      <c r="C17" s="1">
        <f t="shared" si="2"/>
        <v>8.9986930118411088</v>
      </c>
      <c r="D17" s="18">
        <f>'raw data'!R50</f>
        <v>8.5658333333333339</v>
      </c>
      <c r="F17" s="12">
        <f t="shared" si="0"/>
        <v>-0.39712373290635705</v>
      </c>
      <c r="H17" s="17">
        <f>'capital stock data'!E27</f>
        <v>6073.3630000000003</v>
      </c>
      <c r="I17" s="17">
        <f>'capital stock data'!M27</f>
        <v>14964.996758039353</v>
      </c>
      <c r="K17" s="12">
        <f>(alpha!$I$1*H17/I17-'capital stock data'!$P$8)*100</f>
        <v>9.2021633151296598</v>
      </c>
    </row>
    <row r="18" spans="1:11" x14ac:dyDescent="0.25">
      <c r="A18">
        <f t="shared" si="1"/>
        <v>1975</v>
      </c>
      <c r="B18" s="22">
        <f>'raw data'!G51/'raw data'!C51</f>
        <v>0.27799682389093983</v>
      </c>
      <c r="C18" s="1">
        <f t="shared" si="2"/>
        <v>9.2627906637823276</v>
      </c>
      <c r="D18" s="18">
        <f>'raw data'!R51</f>
        <v>8.8258333333333336</v>
      </c>
      <c r="F18" s="12">
        <f t="shared" si="0"/>
        <v>-0.39991412245141689</v>
      </c>
      <c r="H18" s="17">
        <f>'capital stock data'!E28</f>
        <v>6060.875</v>
      </c>
      <c r="I18" s="17">
        <f>'capital stock data'!M28</f>
        <v>15503.142869305142</v>
      </c>
      <c r="K18" s="12">
        <f>(alpha!$I$1*H18/I18-'capital stock data'!$P$8)*100</f>
        <v>8.6584403253964126</v>
      </c>
    </row>
    <row r="19" spans="1:11" x14ac:dyDescent="0.25">
      <c r="A19">
        <f t="shared" si="1"/>
        <v>1976</v>
      </c>
      <c r="B19" s="22">
        <f>'raw data'!G52/'raw data'!C52</f>
        <v>0.29329635658246023</v>
      </c>
      <c r="C19" s="1">
        <f t="shared" si="2"/>
        <v>5.5034919023112749</v>
      </c>
      <c r="D19" s="18">
        <f>'raw data'!R52</f>
        <v>8.4341666666666661</v>
      </c>
      <c r="F19" s="12">
        <f t="shared" si="0"/>
        <v>2.7777988306481705</v>
      </c>
      <c r="H19" s="17">
        <f>'capital stock data'!E29</f>
        <v>6387.4369999999999</v>
      </c>
      <c r="I19" s="17">
        <f>'capital stock data'!M29</f>
        <v>15861.721372601218</v>
      </c>
      <c r="K19" s="12">
        <f>(alpha!$I$1*H19/I19-'capital stock data'!$P$8)*100</f>
        <v>9.087422455568877</v>
      </c>
    </row>
    <row r="20" spans="1:11" x14ac:dyDescent="0.25">
      <c r="A20">
        <f t="shared" si="1"/>
        <v>1977</v>
      </c>
      <c r="B20" s="22">
        <f>'raw data'!G53/'raw data'!C53</f>
        <v>0.31151983508718795</v>
      </c>
      <c r="C20" s="1">
        <f t="shared" si="2"/>
        <v>6.2133327249853432</v>
      </c>
      <c r="D20" s="18">
        <f>'raw data'!R53</f>
        <v>8.024166666666666</v>
      </c>
      <c r="F20" s="12">
        <f t="shared" si="0"/>
        <v>1.70490266638188</v>
      </c>
      <c r="H20" s="17">
        <f>'capital stock data'!E30</f>
        <v>6682.8040000000001</v>
      </c>
      <c r="I20" s="17">
        <f>'capital stock data'!M30</f>
        <v>16378.864071644639</v>
      </c>
      <c r="K20" s="12">
        <f>(alpha!$I$1*H20/I20-'capital stock data'!$P$8)*100</f>
        <v>9.2816053529123366</v>
      </c>
    </row>
    <row r="21" spans="1:11" x14ac:dyDescent="0.25">
      <c r="A21">
        <f t="shared" si="1"/>
        <v>1978</v>
      </c>
      <c r="B21" s="22">
        <f>'raw data'!G54/'raw data'!C54</f>
        <v>0.33343192426288276</v>
      </c>
      <c r="C21" s="1">
        <f t="shared" si="2"/>
        <v>7.0339306547084091</v>
      </c>
      <c r="D21" s="18">
        <f>'raw data'!R54</f>
        <v>8.7249999999999996</v>
      </c>
      <c r="F21" s="12">
        <f t="shared" si="0"/>
        <v>1.5799376281405486</v>
      </c>
      <c r="H21" s="17">
        <f>'capital stock data'!E31</f>
        <v>7052.7110000000002</v>
      </c>
      <c r="I21" s="17">
        <f>'capital stock data'!M31</f>
        <v>17031.497809000422</v>
      </c>
      <c r="K21" s="12">
        <f>(alpha!$I$1*H21/I21-'capital stock data'!$P$8)*100</f>
        <v>9.503732063819017</v>
      </c>
    </row>
    <row r="22" spans="1:11" x14ac:dyDescent="0.25">
      <c r="A22">
        <f t="shared" si="1"/>
        <v>1979</v>
      </c>
      <c r="B22" s="22">
        <f>'raw data'!G55/'raw data'!C55</f>
        <v>0.36109584402086914</v>
      </c>
      <c r="C22" s="1">
        <f t="shared" si="2"/>
        <v>8.2967219827984273</v>
      </c>
      <c r="D22" s="18">
        <f>'raw data'!R55</f>
        <v>9.6291666666666664</v>
      </c>
      <c r="F22" s="12">
        <f t="shared" si="0"/>
        <v>1.2303647418616004</v>
      </c>
      <c r="H22" s="17">
        <f>'capital stock data'!E32</f>
        <v>7275.9989999999998</v>
      </c>
      <c r="I22" s="17">
        <f>'capital stock data'!M32</f>
        <v>17826.589360825568</v>
      </c>
      <c r="K22" s="12">
        <f>(alpha!$I$1*H22/I22-'capital stock data'!$P$8)*100</f>
        <v>9.2867314225530233</v>
      </c>
    </row>
    <row r="23" spans="1:11" x14ac:dyDescent="0.25">
      <c r="A23">
        <f t="shared" si="1"/>
        <v>1980</v>
      </c>
      <c r="B23" s="22">
        <f>'raw data'!G56/'raw data'!C56</f>
        <v>0.39371401217750474</v>
      </c>
      <c r="C23" s="1">
        <f t="shared" si="2"/>
        <v>9.0331053920272844</v>
      </c>
      <c r="D23" s="18">
        <f>'raw data'!R56</f>
        <v>11.938333333333333</v>
      </c>
      <c r="F23" s="12">
        <f t="shared" si="0"/>
        <v>2.6645374639751251</v>
      </c>
      <c r="H23" s="17">
        <f>'capital stock data'!E33</f>
        <v>7257.3159999999998</v>
      </c>
      <c r="I23" s="17">
        <f>'capital stock data'!M33</f>
        <v>18652.812554821081</v>
      </c>
      <c r="K23" s="12">
        <f>(alpha!$I$1*H23/I23-'capital stock data'!$P$8)*100</f>
        <v>8.5901189947430012</v>
      </c>
    </row>
    <row r="24" spans="1:11" x14ac:dyDescent="0.25">
      <c r="A24">
        <f t="shared" si="1"/>
        <v>1981</v>
      </c>
      <c r="B24" s="22">
        <f>'raw data'!G57/'raw data'!C57</f>
        <v>0.43096787805122233</v>
      </c>
      <c r="C24" s="1">
        <f t="shared" si="2"/>
        <v>9.4621640890245615</v>
      </c>
      <c r="D24" s="18">
        <f>'raw data'!R57</f>
        <v>14.170833333333333</v>
      </c>
      <c r="F24" s="12">
        <f t="shared" si="0"/>
        <v>4.3016409217702334</v>
      </c>
      <c r="H24" s="17">
        <f>'capital stock data'!E34</f>
        <v>7441.4849999999997</v>
      </c>
      <c r="I24" s="17">
        <f>'capital stock data'!M34</f>
        <v>19297.262441432791</v>
      </c>
      <c r="K24" s="12">
        <f>(alpha!$I$1*H24/I24-'capital stock data'!$P$8)*100</f>
        <v>8.464175748645145</v>
      </c>
    </row>
    <row r="25" spans="1:11" x14ac:dyDescent="0.25">
      <c r="A25">
        <f t="shared" si="1"/>
        <v>1982</v>
      </c>
      <c r="B25" s="22">
        <f>'raw data'!G58/'raw data'!C58</f>
        <v>0.45759481527685825</v>
      </c>
      <c r="C25" s="1">
        <f t="shared" si="2"/>
        <v>6.1784041414036039</v>
      </c>
      <c r="D25" s="18">
        <f>'raw data'!R58</f>
        <v>13.7875</v>
      </c>
      <c r="F25" s="12">
        <f t="shared" si="0"/>
        <v>7.1663309692081567</v>
      </c>
      <c r="H25" s="17">
        <f>'capital stock data'!E35</f>
        <v>7307.3140000000003</v>
      </c>
      <c r="I25" s="17">
        <f>'capital stock data'!M35</f>
        <v>20020.389325495871</v>
      </c>
      <c r="K25" s="12">
        <f>(alpha!$I$1*H25/I25-'capital stock data'!$P$8)*100</f>
        <v>7.7109922998549409</v>
      </c>
    </row>
    <row r="26" spans="1:11" x14ac:dyDescent="0.25">
      <c r="A26">
        <f t="shared" si="1"/>
        <v>1983</v>
      </c>
      <c r="B26" s="22">
        <f>'raw data'!G59/'raw data'!C59</f>
        <v>0.47551838682401265</v>
      </c>
      <c r="C26" s="1">
        <f t="shared" si="2"/>
        <v>3.9169087910906786</v>
      </c>
      <c r="D26" s="18">
        <f>'raw data'!R59</f>
        <v>12.041666666666666</v>
      </c>
      <c r="F26" s="12">
        <f t="shared" si="0"/>
        <v>7.8185138204116322</v>
      </c>
      <c r="H26" s="17">
        <f>'capital stock data'!E36</f>
        <v>7642.2659999999996</v>
      </c>
      <c r="I26" s="17">
        <f>'capital stock data'!M36</f>
        <v>20509.087730509757</v>
      </c>
      <c r="K26" s="12">
        <f>(alpha!$I$1*H26/I26-'capital stock data'!$P$8)*100</f>
        <v>7.98972404586622</v>
      </c>
    </row>
    <row r="27" spans="1:11" x14ac:dyDescent="0.25">
      <c r="A27">
        <f t="shared" si="1"/>
        <v>1984</v>
      </c>
      <c r="B27" s="22">
        <f>'raw data'!G60/'raw data'!C60</f>
        <v>0.49267451629258008</v>
      </c>
      <c r="C27" s="1">
        <f t="shared" si="2"/>
        <v>3.6078793047632063</v>
      </c>
      <c r="D27" s="18">
        <f>'raw data'!R60</f>
        <v>12.709166666666667</v>
      </c>
      <c r="F27" s="12">
        <f t="shared" si="0"/>
        <v>8.784358316158535</v>
      </c>
      <c r="H27" s="17">
        <f>'capital stock data'!E37</f>
        <v>8195.2950000000001</v>
      </c>
      <c r="I27" s="17">
        <f>'capital stock data'!M37</f>
        <v>21058.250682351456</v>
      </c>
      <c r="K27" s="12">
        <f>(alpha!$I$1*H27/I27-'capital stock data'!$P$8)*100</f>
        <v>8.5937366139376934</v>
      </c>
    </row>
    <row r="28" spans="1:11" x14ac:dyDescent="0.25">
      <c r="A28">
        <f t="shared" si="1"/>
        <v>1985</v>
      </c>
      <c r="B28" s="22">
        <f>'raw data'!G61/'raw data'!C61</f>
        <v>0.50825547229449586</v>
      </c>
      <c r="C28" s="1">
        <f t="shared" si="2"/>
        <v>3.1625252548404204</v>
      </c>
      <c r="D28" s="18">
        <f>'raw data'!R61</f>
        <v>11.373333333333333</v>
      </c>
      <c r="F28" s="12">
        <f t="shared" si="0"/>
        <v>7.9590995453144409</v>
      </c>
      <c r="H28" s="17">
        <f>'capital stock data'!E38</f>
        <v>8537.0040000000008</v>
      </c>
      <c r="I28" s="17">
        <f>'capital stock data'!M38</f>
        <v>21932.625080280908</v>
      </c>
      <c r="K28" s="12">
        <f>(alpha!$I$1*H28/I28-'capital stock data'!$P$8)*100</f>
        <v>8.5961109870694443</v>
      </c>
    </row>
    <row r="29" spans="1:11" x14ac:dyDescent="0.25">
      <c r="A29">
        <f t="shared" si="1"/>
        <v>1986</v>
      </c>
      <c r="B29" s="22">
        <f>'raw data'!G62/'raw data'!C62</f>
        <v>0.51849119133628774</v>
      </c>
      <c r="C29" s="1">
        <f t="shared" si="2"/>
        <v>2.0138925402186425</v>
      </c>
      <c r="D29" s="18">
        <f>'raw data'!R62</f>
        <v>9.0208333333333339</v>
      </c>
      <c r="F29" s="12">
        <f t="shared" si="0"/>
        <v>6.8686142824637697</v>
      </c>
      <c r="H29" s="17">
        <f>'capital stock data'!E39</f>
        <v>8832.6110000000008</v>
      </c>
      <c r="I29" s="17">
        <f>'capital stock data'!M39</f>
        <v>22766.191561308249</v>
      </c>
      <c r="K29" s="12">
        <f>(alpha!$I$1*H29/I29-'capital stock data'!$P$8)*100</f>
        <v>8.5498485562777926</v>
      </c>
    </row>
    <row r="30" spans="1:11" x14ac:dyDescent="0.25">
      <c r="A30">
        <f t="shared" si="1"/>
        <v>1987</v>
      </c>
      <c r="B30" s="22">
        <f>'raw data'!G63/'raw data'!C63</f>
        <v>0.5313362322980123</v>
      </c>
      <c r="C30" s="1">
        <f t="shared" si="2"/>
        <v>2.4773884641356325</v>
      </c>
      <c r="D30" s="18">
        <f>'raw data'!R63</f>
        <v>9.3758333333333326</v>
      </c>
      <c r="F30" s="12">
        <f t="shared" si="0"/>
        <v>6.7316751261786711</v>
      </c>
      <c r="H30" s="17">
        <f>'capital stock data'!E40</f>
        <v>9137.7450000000008</v>
      </c>
      <c r="I30" s="17">
        <f>'capital stock data'!M40</f>
        <v>23584.915435604282</v>
      </c>
      <c r="K30" s="12">
        <f>(alpha!$I$1*H30/I30-'capital stock data'!$P$8)*100</f>
        <v>8.5304885701600774</v>
      </c>
    </row>
    <row r="31" spans="1:11" x14ac:dyDescent="0.25">
      <c r="A31">
        <f t="shared" si="1"/>
        <v>1988</v>
      </c>
      <c r="B31" s="22">
        <f>'raw data'!G64/'raw data'!C64</f>
        <v>0.55007911715694657</v>
      </c>
      <c r="C31" s="1">
        <f t="shared" si="2"/>
        <v>3.5274998615983488</v>
      </c>
      <c r="D31" s="18">
        <f>'raw data'!R64</f>
        <v>9.7100000000000009</v>
      </c>
      <c r="F31" s="12">
        <f t="shared" si="0"/>
        <v>5.9718433717290464</v>
      </c>
      <c r="H31" s="17">
        <f>'capital stock data'!E41</f>
        <v>9519.4269999999997</v>
      </c>
      <c r="I31" s="17">
        <f>'capital stock data'!M41</f>
        <v>24419.112053471232</v>
      </c>
      <c r="K31" s="12">
        <f>(alpha!$I$1*H31/I31-'capital stock data'!$P$8)*100</f>
        <v>8.6179221782863049</v>
      </c>
    </row>
    <row r="32" spans="1:11" x14ac:dyDescent="0.25">
      <c r="A32">
        <f t="shared" si="1"/>
        <v>1989</v>
      </c>
      <c r="B32" s="22">
        <f>'raw data'!G65/'raw data'!C65</f>
        <v>0.57164639629757941</v>
      </c>
      <c r="C32" s="1">
        <f t="shared" si="2"/>
        <v>3.9207594813091884</v>
      </c>
      <c r="D32" s="18">
        <f>'raw data'!R65</f>
        <v>9.2575000000000003</v>
      </c>
      <c r="F32" s="12">
        <f t="shared" si="0"/>
        <v>5.1353940688344091</v>
      </c>
      <c r="H32" s="17">
        <f>'capital stock data'!E42</f>
        <v>9869.0030000000006</v>
      </c>
      <c r="I32" s="17">
        <f>'capital stock data'!M42</f>
        <v>25221.19325566843</v>
      </c>
      <c r="K32" s="12">
        <f>(alpha!$I$1*H32/I32-'capital stock data'!$P$8)*100</f>
        <v>8.6713314377598998</v>
      </c>
    </row>
    <row r="33" spans="1:11" x14ac:dyDescent="0.25">
      <c r="A33">
        <f t="shared" si="1"/>
        <v>1990</v>
      </c>
      <c r="B33" s="22">
        <f>'raw data'!G66/'raw data'!C66</f>
        <v>0.59304500220733125</v>
      </c>
      <c r="C33" s="1">
        <f t="shared" si="2"/>
        <v>3.7433291014070225</v>
      </c>
      <c r="D33" s="18">
        <f>'raw data'!R66</f>
        <v>9.3216666666666672</v>
      </c>
      <c r="F33" s="12">
        <f t="shared" si="0"/>
        <v>5.3770566392822516</v>
      </c>
      <c r="H33" s="17">
        <f>'capital stock data'!E43</f>
        <v>10055.129000000001</v>
      </c>
      <c r="I33" s="17">
        <f>'capital stock data'!M43</f>
        <v>26027.053161864635</v>
      </c>
      <c r="K33" s="12">
        <f>(alpha!$I$1*H33/I33-'capital stock data'!$P$8)*100</f>
        <v>8.4900924914202349</v>
      </c>
    </row>
    <row r="34" spans="1:11" x14ac:dyDescent="0.25">
      <c r="A34">
        <f t="shared" si="1"/>
        <v>1991</v>
      </c>
      <c r="B34" s="22">
        <f>'raw data'!G67/'raw data'!C67</f>
        <v>0.61310066527694784</v>
      </c>
      <c r="C34" s="1">
        <f t="shared" si="2"/>
        <v>3.3818113288146545</v>
      </c>
      <c r="D34" s="18">
        <f>'raw data'!R67</f>
        <v>8.769166666666667</v>
      </c>
      <c r="F34" s="12">
        <f t="shared" si="0"/>
        <v>5.2111249247868807</v>
      </c>
      <c r="H34" s="17">
        <f>'capital stock data'!E44</f>
        <v>10044.237999999999</v>
      </c>
      <c r="I34" s="17">
        <f>'capital stock data'!M44</f>
        <v>26730.571237563101</v>
      </c>
      <c r="K34" s="12">
        <f>(alpha!$I$1*H34/I34-'capital stock data'!$P$8)*100</f>
        <v>8.104002492747858</v>
      </c>
    </row>
    <row r="35" spans="1:11" x14ac:dyDescent="0.25">
      <c r="A35">
        <f t="shared" si="1"/>
        <v>1992</v>
      </c>
      <c r="B35" s="22">
        <f>'raw data'!G68/'raw data'!C68</f>
        <v>0.62707233647552629</v>
      </c>
      <c r="C35" s="1">
        <f t="shared" si="2"/>
        <v>2.2788543529417282</v>
      </c>
      <c r="D35" s="18">
        <f>'raw data'!R68</f>
        <v>8.14</v>
      </c>
      <c r="F35" s="12">
        <f t="shared" si="0"/>
        <v>5.7305546529028861</v>
      </c>
      <c r="H35" s="17">
        <f>'capital stock data'!E45</f>
        <v>10398.046</v>
      </c>
      <c r="I35" s="17">
        <f>'capital stock data'!M45</f>
        <v>27249.757591579859</v>
      </c>
      <c r="K35" s="12">
        <f>(alpha!$I$1*H35/I35-'capital stock data'!$P$8)*100</f>
        <v>8.3166513810650162</v>
      </c>
    </row>
    <row r="36" spans="1:11" x14ac:dyDescent="0.25">
      <c r="A36">
        <f t="shared" si="1"/>
        <v>1993</v>
      </c>
      <c r="B36" s="22">
        <f>'raw data'!G69/'raw data'!C69</f>
        <v>0.64193598778156002</v>
      </c>
      <c r="C36" s="1">
        <f t="shared" si="2"/>
        <v>2.3703248319923098</v>
      </c>
      <c r="D36" s="18">
        <f>'raw data'!R69</f>
        <v>7.2191666666666663</v>
      </c>
      <c r="F36" s="12">
        <f t="shared" si="0"/>
        <v>4.7365697458048972</v>
      </c>
      <c r="H36" s="17">
        <f>'capital stock data'!E46</f>
        <v>10684.179</v>
      </c>
      <c r="I36" s="17">
        <f>'capital stock data'!M46</f>
        <v>27807.513742831157</v>
      </c>
      <c r="K36" s="12">
        <f>(alpha!$I$1*H36/I36-'capital stock data'!$P$8)*100</f>
        <v>8.4128909596720156</v>
      </c>
    </row>
    <row r="37" spans="1:11" x14ac:dyDescent="0.25">
      <c r="A37">
        <f t="shared" si="1"/>
        <v>1994</v>
      </c>
      <c r="B37" s="22">
        <f>'raw data'!G70/'raw data'!C70</f>
        <v>0.65564259485703869</v>
      </c>
      <c r="C37" s="1">
        <f t="shared" si="2"/>
        <v>2.1351984210834951</v>
      </c>
      <c r="D37" s="18">
        <f>'raw data'!R70</f>
        <v>7.9625000000000004</v>
      </c>
      <c r="F37" s="12">
        <f t="shared" si="0"/>
        <v>5.7054782964161666</v>
      </c>
      <c r="H37" s="17">
        <f>'capital stock data'!E47</f>
        <v>11114.647000000001</v>
      </c>
      <c r="I37" s="17">
        <f>'capital stock data'!M47</f>
        <v>28425.170529575433</v>
      </c>
      <c r="K37" s="12">
        <f>(alpha!$I$1*H37/I37-'capital stock data'!$P$8)*100</f>
        <v>8.6609716896950637</v>
      </c>
    </row>
    <row r="38" spans="1:11" x14ac:dyDescent="0.25">
      <c r="A38">
        <f t="shared" si="1"/>
        <v>1995</v>
      </c>
      <c r="B38" s="22">
        <f>'raw data'!G71/'raw data'!C71</f>
        <v>0.66938937766822637</v>
      </c>
      <c r="C38" s="1">
        <f t="shared" si="2"/>
        <v>2.0966884883653947</v>
      </c>
      <c r="D38" s="18">
        <f>'raw data'!R71</f>
        <v>7.59</v>
      </c>
      <c r="F38" s="12">
        <f t="shared" si="0"/>
        <v>5.3804992042034927</v>
      </c>
      <c r="H38" s="17">
        <f>'capital stock data'!E48</f>
        <v>11413.012000000001</v>
      </c>
      <c r="I38" s="17">
        <f>'capital stock data'!M48</f>
        <v>29194.354158123751</v>
      </c>
      <c r="K38" s="12">
        <f>(alpha!$I$1*H38/I38-'capital stock data'!$P$8)*100</f>
        <v>8.6579744407667363</v>
      </c>
    </row>
    <row r="39" spans="1:11" x14ac:dyDescent="0.25">
      <c r="A39">
        <f t="shared" si="1"/>
        <v>1996</v>
      </c>
      <c r="B39" s="22">
        <f>'raw data'!G72/'raw data'!C72</f>
        <v>0.68164432112232098</v>
      </c>
      <c r="C39" s="1">
        <f t="shared" si="2"/>
        <v>1.8307645539258344</v>
      </c>
      <c r="D39" s="18">
        <f>'raw data'!R72</f>
        <v>7.37</v>
      </c>
      <c r="F39" s="12">
        <f t="shared" si="0"/>
        <v>5.4396482932628887</v>
      </c>
      <c r="H39" s="17">
        <f>'capital stock data'!E49</f>
        <v>11843.599</v>
      </c>
      <c r="I39" s="17">
        <f>'capital stock data'!M49</f>
        <v>29983.105976888877</v>
      </c>
      <c r="K39" s="12">
        <f>(alpha!$I$1*H39/I39-'capital stock data'!$P$8)*100</f>
        <v>8.8068171150691743</v>
      </c>
    </row>
    <row r="40" spans="1:11" x14ac:dyDescent="0.25">
      <c r="A40">
        <f t="shared" si="1"/>
        <v>1997</v>
      </c>
      <c r="B40" s="22">
        <f>'raw data'!G73/'raw data'!C73</f>
        <v>0.69339892269378456</v>
      </c>
      <c r="C40" s="1">
        <f t="shared" si="2"/>
        <v>1.724447957273334</v>
      </c>
      <c r="D40" s="18">
        <f>'raw data'!R73</f>
        <v>7.2616666666666667</v>
      </c>
      <c r="F40" s="12">
        <f t="shared" si="0"/>
        <v>5.4433509550419146</v>
      </c>
      <c r="H40" s="17">
        <f>'capital stock data'!E50</f>
        <v>12370.299000000001</v>
      </c>
      <c r="I40" s="17">
        <f>'capital stock data'!M50</f>
        <v>30869.999777096065</v>
      </c>
      <c r="K40" s="12">
        <f>(alpha!$I$1*H40/I40-'capital stock data'!$P$8)*100</f>
        <v>9.0154012568711135</v>
      </c>
    </row>
    <row r="41" spans="1:11" x14ac:dyDescent="0.25">
      <c r="A41">
        <f t="shared" si="1"/>
        <v>1998</v>
      </c>
      <c r="B41" s="22">
        <f>'raw data'!G74/'raw data'!C74</f>
        <v>0.70119179479942395</v>
      </c>
      <c r="C41" s="1">
        <f t="shared" si="2"/>
        <v>1.1238656205817099</v>
      </c>
      <c r="D41" s="18">
        <f>'raw data'!R74</f>
        <v>6.5316666666666663</v>
      </c>
      <c r="F41" s="12">
        <f t="shared" si="0"/>
        <v>5.3477000833562993</v>
      </c>
      <c r="H41" s="17">
        <f>'capital stock data'!E51</f>
        <v>12924.876</v>
      </c>
      <c r="I41" s="17">
        <f>'capital stock data'!M51</f>
        <v>31908.972366734961</v>
      </c>
      <c r="K41" s="12">
        <f>(alpha!$I$1*H41/I41-'capital stock data'!$P$8)*100</f>
        <v>9.1735656897956872</v>
      </c>
    </row>
    <row r="42" spans="1:11" x14ac:dyDescent="0.25">
      <c r="A42">
        <f t="shared" si="1"/>
        <v>1999</v>
      </c>
      <c r="B42" s="22">
        <f>'raw data'!G75/'raw data'!C75</f>
        <v>0.71111434671015628</v>
      </c>
      <c r="C42" s="1">
        <f t="shared" si="2"/>
        <v>1.4150981207032842</v>
      </c>
      <c r="D42" s="18">
        <f>'raw data'!R75</f>
        <v>7.041666666666667</v>
      </c>
      <c r="F42" s="12">
        <f t="shared" si="0"/>
        <v>5.5480580803330515</v>
      </c>
      <c r="H42" s="17">
        <f>'capital stock data'!E52</f>
        <v>13543.773999999999</v>
      </c>
      <c r="I42" s="17">
        <f>'capital stock data'!M52</f>
        <v>33084.800189428417</v>
      </c>
      <c r="K42" s="12">
        <f>(alpha!$I$1*H42/I42-'capital stock data'!$P$8)*100</f>
        <v>9.3309489666703609</v>
      </c>
    </row>
    <row r="43" spans="1:11" x14ac:dyDescent="0.25">
      <c r="A43">
        <f t="shared" si="1"/>
        <v>2000</v>
      </c>
      <c r="B43" s="22">
        <f>'raw data'!G76/'raw data'!C76</f>
        <v>0.72722247457848599</v>
      </c>
      <c r="C43" s="1">
        <f t="shared" si="2"/>
        <v>2.2651951747072907</v>
      </c>
      <c r="D43" s="18">
        <f>'raw data'!R76</f>
        <v>7.6224999999999996</v>
      </c>
      <c r="F43" s="12">
        <f t="shared" si="0"/>
        <v>5.2386394179763984</v>
      </c>
      <c r="H43" s="17">
        <f>'capital stock data'!E53</f>
        <v>14096.032999999999</v>
      </c>
      <c r="I43" s="17">
        <f>'capital stock data'!M53</f>
        <v>34399.109900629257</v>
      </c>
      <c r="K43" s="12">
        <f>(alpha!$I$1*H43/I43-'capital stock data'!$P$8)*100</f>
        <v>9.3460474063231906</v>
      </c>
    </row>
    <row r="44" spans="1:11" x14ac:dyDescent="0.25">
      <c r="A44">
        <f t="shared" si="1"/>
        <v>2001</v>
      </c>
      <c r="B44" s="22">
        <f>'raw data'!G77/'raw data'!C77</f>
        <v>0.74359726973873297</v>
      </c>
      <c r="C44" s="1">
        <f t="shared" si="2"/>
        <v>2.2516899205759833</v>
      </c>
      <c r="D44" s="18">
        <f>'raw data'!R77</f>
        <v>7.0824999999999996</v>
      </c>
      <c r="F44" s="12">
        <f t="shared" si="0"/>
        <v>4.7244305528606256</v>
      </c>
      <c r="H44" s="17">
        <f>'capital stock data'!E54</f>
        <v>14230.726000000001</v>
      </c>
      <c r="I44" s="17">
        <f>'capital stock data'!M54</f>
        <v>35805.504444062695</v>
      </c>
      <c r="K44" s="12">
        <f>(alpha!$I$1*H44/I44-'capital stock data'!$P$8)*100</f>
        <v>8.8957568536203517</v>
      </c>
    </row>
    <row r="45" spans="1:11" x14ac:dyDescent="0.25">
      <c r="A45">
        <f t="shared" si="1"/>
        <v>2002</v>
      </c>
      <c r="B45" s="22">
        <f>'raw data'!G78/'raw data'!C78</f>
        <v>0.75515273156820917</v>
      </c>
      <c r="C45" s="1">
        <f t="shared" si="2"/>
        <v>1.5539946554048445</v>
      </c>
      <c r="D45" s="18">
        <f>'raw data'!R78</f>
        <v>6.4916666666666671</v>
      </c>
      <c r="F45" s="12">
        <f t="shared" si="0"/>
        <v>4.8621150039606542</v>
      </c>
      <c r="H45" s="17">
        <f>'capital stock data'!E55</f>
        <v>14472.712</v>
      </c>
      <c r="I45" s="17">
        <f>'capital stock data'!M55</f>
        <v>36951.136070969675</v>
      </c>
      <c r="K45" s="12">
        <f>(alpha!$I$1*H45/I45-'capital stock data'!$P$8)*100</f>
        <v>8.6849717151748713</v>
      </c>
    </row>
    <row r="46" spans="1:11" x14ac:dyDescent="0.25">
      <c r="A46">
        <f t="shared" si="1"/>
        <v>2003</v>
      </c>
      <c r="B46" s="22">
        <f>'raw data'!G79/'raw data'!C79</f>
        <v>0.77006182299598203</v>
      </c>
      <c r="C46" s="1">
        <f t="shared" si="2"/>
        <v>1.9743147054254173</v>
      </c>
      <c r="D46" s="18">
        <f>'raw data'!R79</f>
        <v>5.666666666666667</v>
      </c>
      <c r="F46" s="12">
        <f t="shared" si="0"/>
        <v>3.6208646970635527</v>
      </c>
      <c r="H46" s="17">
        <f>'capital stock data'!E56</f>
        <v>14877.312</v>
      </c>
      <c r="I46" s="17">
        <f>'capital stock data'!M56</f>
        <v>38020.396431924484</v>
      </c>
      <c r="K46" s="12">
        <f>(alpha!$I$1*H46/I46-'capital stock data'!$P$8)*100</f>
        <v>8.6713373249037833</v>
      </c>
    </row>
    <row r="47" spans="1:11" x14ac:dyDescent="0.25">
      <c r="A47">
        <f t="shared" si="1"/>
        <v>2004</v>
      </c>
      <c r="B47" s="22">
        <f>'raw data'!G80/'raw data'!C80</f>
        <v>0.79076945999862647</v>
      </c>
      <c r="C47" s="1">
        <f t="shared" si="2"/>
        <v>2.6890876010551734</v>
      </c>
      <c r="D47" s="18">
        <f>'raw data'!R80</f>
        <v>5.628333333333333</v>
      </c>
      <c r="F47" s="12">
        <f t="shared" si="0"/>
        <v>2.8622766069332117</v>
      </c>
      <c r="H47" s="17">
        <f>'capital stock data'!E57</f>
        <v>15449.757</v>
      </c>
      <c r="I47" s="17">
        <f>'capital stock data'!M57</f>
        <v>39120.930727137391</v>
      </c>
      <c r="K47" s="12">
        <f>(alpha!$I$1*H47/I47-'capital stock data'!$P$8)*100</f>
        <v>8.8036761430005495</v>
      </c>
    </row>
    <row r="48" spans="1:11" x14ac:dyDescent="0.25">
      <c r="A48">
        <f t="shared" si="1"/>
        <v>2005</v>
      </c>
      <c r="B48" s="22">
        <f>'raw data'!G81/'raw data'!C81</f>
        <v>0.81556367708519606</v>
      </c>
      <c r="C48" s="1">
        <f t="shared" si="2"/>
        <v>3.1354545592355842</v>
      </c>
      <c r="D48" s="18">
        <f>'raw data'!R81</f>
        <v>5.2350000000000003</v>
      </c>
      <c r="F48" s="12">
        <f t="shared" si="0"/>
        <v>2.0357164757135449</v>
      </c>
      <c r="H48" s="17">
        <f>'capital stock data'!E58</f>
        <v>15987.957</v>
      </c>
      <c r="I48" s="17">
        <f>'capital stock data'!M58</f>
        <v>40424.212726518592</v>
      </c>
      <c r="K48" s="12">
        <f>(alpha!$I$1*H48/I48-'capital stock data'!$P$8)*100</f>
        <v>8.8249034256048517</v>
      </c>
    </row>
    <row r="49" spans="1:11" x14ac:dyDescent="0.25">
      <c r="A49">
        <f t="shared" si="1"/>
        <v>2006</v>
      </c>
      <c r="B49" s="22">
        <f>'raw data'!G82/'raw data'!C82</f>
        <v>0.84071432935430268</v>
      </c>
      <c r="C49" s="1">
        <f t="shared" si="2"/>
        <v>3.0838367347347351</v>
      </c>
      <c r="D49" s="18">
        <f>'raw data'!R82</f>
        <v>5.5875000000000004</v>
      </c>
      <c r="F49" s="12">
        <f t="shared" si="0"/>
        <v>2.4287641443807795</v>
      </c>
      <c r="H49" s="17">
        <f>'capital stock data'!E59</f>
        <v>16433.148000000001</v>
      </c>
      <c r="I49" s="17">
        <f>'capital stock data'!M59</f>
        <v>41891.921221555218</v>
      </c>
      <c r="K49" s="12">
        <f>(alpha!$I$1*H49/I49-'capital stock data'!$P$8)*100</f>
        <v>8.7069949414662755</v>
      </c>
    </row>
    <row r="50" spans="1:11" x14ac:dyDescent="0.25">
      <c r="A50">
        <f t="shared" si="1"/>
        <v>2007</v>
      </c>
      <c r="B50" s="22">
        <f>'raw data'!G83/'raw data'!C83</f>
        <v>0.86349145366323354</v>
      </c>
      <c r="C50" s="1">
        <f t="shared" si="2"/>
        <v>2.7092584857480118</v>
      </c>
      <c r="D50" s="18">
        <f>'raw data'!R83</f>
        <v>5.5558333333333332</v>
      </c>
      <c r="F50" s="12">
        <f t="shared" si="0"/>
        <v>2.7714880718181067</v>
      </c>
      <c r="H50" s="17">
        <f>'capital stock data'!E60</f>
        <v>16762.445</v>
      </c>
      <c r="I50" s="17">
        <f>'capital stock data'!M60</f>
        <v>43407.883478251562</v>
      </c>
      <c r="K50" s="12">
        <f>(alpha!$I$1*H50/I50-'capital stock data'!$P$8)*100</f>
        <v>8.4837968825321575</v>
      </c>
    </row>
    <row r="51" spans="1:11" x14ac:dyDescent="0.25">
      <c r="A51">
        <f t="shared" si="1"/>
        <v>2008</v>
      </c>
      <c r="B51" s="22">
        <f>'raw data'!G84/'raw data'!C84</f>
        <v>0.8801284272518195</v>
      </c>
      <c r="C51" s="1">
        <f t="shared" si="2"/>
        <v>1.9267096990950083</v>
      </c>
      <c r="D51" s="18">
        <f>'raw data'!R84</f>
        <v>5.6316666666666668</v>
      </c>
      <c r="F51" s="12">
        <f t="shared" si="0"/>
        <v>3.6349225620147196</v>
      </c>
      <c r="H51" s="17">
        <f>'capital stock data'!E61</f>
        <v>16781.485000000001</v>
      </c>
      <c r="I51" s="17">
        <f>'capital stock data'!M61</f>
        <v>44751.977155350003</v>
      </c>
      <c r="K51" s="12">
        <f>(alpha!$I$1*H51/I51-'capital stock data'!$P$8)*100</f>
        <v>8.0758993719466243</v>
      </c>
    </row>
    <row r="52" spans="1:11" x14ac:dyDescent="0.25">
      <c r="A52">
        <f t="shared" si="1"/>
        <v>2009</v>
      </c>
      <c r="B52" s="22">
        <f>'raw data'!G85/'raw data'!C85</f>
        <v>0.88555688964108747</v>
      </c>
      <c r="C52" s="1">
        <f t="shared" si="2"/>
        <v>0.61678071303958859</v>
      </c>
      <c r="D52" s="18">
        <f>'raw data'!R85</f>
        <v>5.3133333333333335</v>
      </c>
      <c r="F52" s="12">
        <f t="shared" si="0"/>
        <v>4.6677627598604721</v>
      </c>
      <c r="H52" s="17">
        <f>'capital stock data'!E62</f>
        <v>16349.11</v>
      </c>
      <c r="I52" s="17">
        <f>'capital stock data'!M62</f>
        <v>45769.809222908501</v>
      </c>
      <c r="K52" s="12">
        <f>(alpha!$I$1*H52/I52-'capital stock data'!$P$8)*100</f>
        <v>7.4265653503645614</v>
      </c>
    </row>
    <row r="53" spans="1:11" x14ac:dyDescent="0.25">
      <c r="A53">
        <f t="shared" si="1"/>
        <v>2010</v>
      </c>
      <c r="B53" s="22">
        <f>'raw data'!G86/'raw data'!C86</f>
        <v>0.89631894459417205</v>
      </c>
      <c r="C53" s="1">
        <f t="shared" si="2"/>
        <v>1.2152866833260667</v>
      </c>
      <c r="D53" s="18">
        <f>'raw data'!R86</f>
        <v>4.9433333333333334</v>
      </c>
      <c r="F53" s="12">
        <f t="shared" si="0"/>
        <v>3.683284187764313</v>
      </c>
      <c r="H53" s="17">
        <f>'capital stock data'!E63</f>
        <v>16789.75</v>
      </c>
      <c r="I53" s="17">
        <f>'capital stock data'!M63</f>
        <v>46105.125824847353</v>
      </c>
      <c r="K53" s="12">
        <f>(alpha!$I$1*H53/I53-'capital stock data'!$P$8)*100</f>
        <v>7.6806436603800323</v>
      </c>
    </row>
    <row r="54" spans="1:11" x14ac:dyDescent="0.25">
      <c r="A54">
        <f t="shared" si="1"/>
        <v>2011</v>
      </c>
      <c r="B54" s="22">
        <f>'raw data'!G87/'raw data'!C87</f>
        <v>0.91481098566126429</v>
      </c>
      <c r="C54" s="1">
        <f t="shared" si="2"/>
        <v>2.0631094744365752</v>
      </c>
      <c r="D54" s="18">
        <f>'raw data'!R87</f>
        <v>4.6391666666666671</v>
      </c>
      <c r="F54" s="12">
        <f t="shared" si="0"/>
        <v>2.5239846262721466</v>
      </c>
      <c r="H54" s="17">
        <f>'capital stock data'!E64</f>
        <v>17052.41</v>
      </c>
      <c r="I54" s="17">
        <f>'capital stock data'!M64</f>
        <v>46651.601250754851</v>
      </c>
      <c r="K54" s="12">
        <f>(alpha!$I$1*H54/I54-'capital stock data'!$P$8)*100</f>
        <v>7.7304582624337561</v>
      </c>
    </row>
    <row r="55" spans="1:11" x14ac:dyDescent="0.25">
      <c r="A55">
        <f t="shared" si="1"/>
        <v>2012</v>
      </c>
      <c r="B55" s="22">
        <f>'raw data'!G88/'raw data'!C88</f>
        <v>0.93184627500729678</v>
      </c>
      <c r="C55" s="1">
        <f t="shared" si="2"/>
        <v>1.8621649294819909</v>
      </c>
      <c r="D55" s="18">
        <f>'raw data'!R88</f>
        <v>3.6733333333333333</v>
      </c>
      <c r="F55" s="12">
        <f t="shared" si="0"/>
        <v>1.7780580307763749</v>
      </c>
      <c r="H55" s="17">
        <f>'capital stock data'!E65</f>
        <v>17442.758999999998</v>
      </c>
      <c r="I55" s="17">
        <f>'capital stock data'!M65</f>
        <v>47278.054221129642</v>
      </c>
      <c r="K55" s="12">
        <f>(alpha!$I$1*H55/I55-'capital stock data'!$P$8)*100</f>
        <v>7.8550651486333969</v>
      </c>
    </row>
    <row r="56" spans="1:11" x14ac:dyDescent="0.25">
      <c r="A56">
        <f t="shared" si="1"/>
        <v>2013</v>
      </c>
      <c r="B56" s="22">
        <f>'raw data'!G89/'raw data'!C89</f>
        <v>0.94770518376568103</v>
      </c>
      <c r="C56" s="1">
        <f t="shared" si="2"/>
        <v>1.7018803620006961</v>
      </c>
      <c r="D56" s="18">
        <f>'raw data'!R89</f>
        <v>4.2350000000000003</v>
      </c>
      <c r="F56" s="12">
        <f t="shared" si="0"/>
        <v>2.4907303866780639</v>
      </c>
      <c r="H56" s="17">
        <f>'capital stock data'!E66</f>
        <v>17812.167000000001</v>
      </c>
      <c r="I56" s="17">
        <f>'capital stock data'!M66</f>
        <v>48103.615401578216</v>
      </c>
      <c r="K56" s="12">
        <f>(alpha!$I$1*H56/I56-'capital stock data'!$P$8)*100</f>
        <v>7.9042650831603636</v>
      </c>
    </row>
    <row r="57" spans="1:11" x14ac:dyDescent="0.25">
      <c r="A57">
        <f t="shared" si="1"/>
        <v>2014</v>
      </c>
      <c r="B57" s="22">
        <f>'raw data'!G90/'raw data'!C90</f>
        <v>0.96421058833798401</v>
      </c>
      <c r="C57" s="1">
        <f t="shared" si="2"/>
        <v>1.7416180532767722</v>
      </c>
      <c r="D57" s="18">
        <f>'raw data'!R90</f>
        <v>4.1624999999999996</v>
      </c>
      <c r="F57" s="12">
        <f t="shared" si="0"/>
        <v>2.3794411697438678</v>
      </c>
      <c r="H57" s="17">
        <f>'capital stock data'!E67</f>
        <v>18261.714</v>
      </c>
      <c r="I57" s="17">
        <f>'capital stock data'!M67</f>
        <v>49032.857533443654</v>
      </c>
      <c r="K57" s="12">
        <f>(alpha!$I$1*H57/I57-'capital stock data'!$P$8)*100</f>
        <v>7.9827882050247378</v>
      </c>
    </row>
    <row r="58" spans="1:11" x14ac:dyDescent="0.25">
      <c r="A58">
        <f t="shared" si="1"/>
        <v>2015</v>
      </c>
      <c r="B58" s="22">
        <f>'raw data'!G91/'raw data'!C91</f>
        <v>0.97315887521568256</v>
      </c>
      <c r="C58" s="1">
        <f t="shared" si="2"/>
        <v>0.92804279334068873</v>
      </c>
      <c r="D58" s="18">
        <f>'raw data'!R91</f>
        <v>3.8866666666666667</v>
      </c>
      <c r="F58" s="12">
        <f t="shared" si="0"/>
        <v>2.9314190500890014</v>
      </c>
      <c r="H58" s="17">
        <f>'capital stock data'!E68</f>
        <v>18799.621999999999</v>
      </c>
      <c r="I58" s="17">
        <f>'capital stock data'!M68</f>
        <v>50096.855563857906</v>
      </c>
      <c r="K58" s="12">
        <f>(alpha!$I$1*H58/I58-'capital stock data'!$P$8)*100</f>
        <v>8.0860058965462116</v>
      </c>
    </row>
    <row r="59" spans="1:11" x14ac:dyDescent="0.25">
      <c r="A59">
        <f t="shared" si="1"/>
        <v>2016</v>
      </c>
      <c r="B59" s="22">
        <f>'raw data'!G92/'raw data'!C92</f>
        <v>0.98240702275119962</v>
      </c>
      <c r="C59" s="1">
        <f t="shared" si="2"/>
        <v>0.95032247776267731</v>
      </c>
      <c r="D59" s="18">
        <f>'raw data'!R92</f>
        <v>3.6658333333333335</v>
      </c>
      <c r="F59" s="12">
        <f t="shared" si="0"/>
        <v>2.6899476781451881</v>
      </c>
      <c r="H59" s="17">
        <f>'capital stock data'!E69</f>
        <v>19141.671999999999</v>
      </c>
      <c r="I59" s="17">
        <f>'capital stock data'!M69</f>
        <v>51310.174615655385</v>
      </c>
      <c r="K59" s="12">
        <f>(alpha!$I$1*H59/I59-'capital stock data'!$P$8)*100</f>
        <v>8.0054133247144339</v>
      </c>
    </row>
    <row r="60" spans="1:11" x14ac:dyDescent="0.25">
      <c r="A60">
        <f t="shared" si="1"/>
        <v>2017</v>
      </c>
      <c r="B60" s="22">
        <f>'raw data'!G93/'raw data'!C93</f>
        <v>1</v>
      </c>
      <c r="C60" s="1">
        <f>(B60/B59-1)*100</f>
        <v>1.790803286353948</v>
      </c>
      <c r="D60" s="18">
        <f>'raw data'!R93</f>
        <v>3.7433333333333332</v>
      </c>
      <c r="F60" s="12">
        <f t="shared" ref="F60:F65" si="3">((1+D60/100)/(1+C60/100)-1)*100</f>
        <v>1.9181792302852774</v>
      </c>
      <c r="H60" s="17">
        <f>'capital stock data'!E70</f>
        <v>19612.101999999999</v>
      </c>
      <c r="I60" s="17">
        <f>'capital stock data'!M70</f>
        <v>52427.702035601265</v>
      </c>
      <c r="K60" s="12">
        <f>(alpha!$I$1*H60/I60-'capital stock data'!$P$8)*100</f>
        <v>8.0426877994999888</v>
      </c>
    </row>
    <row r="61" spans="1:11" x14ac:dyDescent="0.25">
      <c r="A61">
        <f t="shared" si="1"/>
        <v>2018</v>
      </c>
      <c r="B61" s="22">
        <f>'raw data'!G94/'raw data'!C94</f>
        <v>1.0229089027694309</v>
      </c>
      <c r="C61" s="1">
        <f>(B61/B60-1)*100</f>
        <v>2.2908902769430917</v>
      </c>
      <c r="D61" s="18">
        <f>'raw data'!R94</f>
        <v>3.93</v>
      </c>
      <c r="F61" s="12">
        <f t="shared" si="3"/>
        <v>1.6024004861226349</v>
      </c>
      <c r="H61" s="17">
        <f>'capital stock data'!E71</f>
        <v>20193.896000000001</v>
      </c>
      <c r="I61" s="17">
        <f>'capital stock data'!M71</f>
        <v>53633.273526909514</v>
      </c>
      <c r="K61" s="12">
        <f>(alpha!$I$1*H61/I61-'capital stock data'!$P$8)*100</f>
        <v>8.1317347907004685</v>
      </c>
    </row>
    <row r="62" spans="1:11" x14ac:dyDescent="0.25">
      <c r="A62">
        <f t="shared" si="1"/>
        <v>2019</v>
      </c>
      <c r="B62" s="22">
        <f>'raw data'!G95/'raw data'!C95</f>
        <v>1.0400785092388216</v>
      </c>
      <c r="C62" s="1">
        <f>(B62/B60-1)*100</f>
        <v>4.0078509238821614</v>
      </c>
      <c r="D62" s="18">
        <f>'raw data'!R95</f>
        <v>3.39</v>
      </c>
      <c r="F62" s="12">
        <f t="shared" si="3"/>
        <v>-0.59404258274149413</v>
      </c>
      <c r="H62" s="17">
        <f>'capital stock data'!E72</f>
        <v>20692.087</v>
      </c>
      <c r="I62" s="17">
        <f>'capital stock data'!M72</f>
        <v>53633.273526909514</v>
      </c>
      <c r="K62" s="12">
        <f>(alpha!$I$1*H62/I62-'capital stock data'!$P$8)*100</f>
        <v>8.4708579751208983</v>
      </c>
    </row>
    <row r="63" spans="1:11" x14ac:dyDescent="0.25">
      <c r="A63">
        <f t="shared" si="1"/>
        <v>2020</v>
      </c>
      <c r="B63" s="22">
        <f>'raw data'!G96/'raw data'!C96</f>
        <v>1.0538139773532507</v>
      </c>
      <c r="C63" s="1">
        <f>(B63/B61-1)*100</f>
        <v>3.0212929519087384</v>
      </c>
      <c r="D63" s="18">
        <f>'raw data'!R96</f>
        <v>2.48</v>
      </c>
      <c r="F63" s="12">
        <f t="shared" si="3"/>
        <v>-0.52541851921954486</v>
      </c>
      <c r="H63" s="17">
        <f>'capital stock data'!E73</f>
        <v>20234.074000000001</v>
      </c>
      <c r="I63" s="17">
        <f>'capital stock data'!M73</f>
        <v>54977.704139405098</v>
      </c>
      <c r="K63" s="12">
        <f>(alpha!$I$1*H63/I63-'capital stock data'!$P$8)*100</f>
        <v>7.8222652084796511</v>
      </c>
    </row>
    <row r="64" spans="1:11" x14ac:dyDescent="0.25">
      <c r="A64">
        <f t="shared" si="1"/>
        <v>2021</v>
      </c>
      <c r="B64" s="22">
        <f>'raw data'!G97/'raw data'!C97</f>
        <v>1.1021286647808648</v>
      </c>
      <c r="C64" s="1">
        <f>(B64/B62-1)*100</f>
        <v>5.9659107452815663</v>
      </c>
      <c r="D64" s="18">
        <f>'raw data'!R97</f>
        <v>2.7</v>
      </c>
      <c r="F64" s="12">
        <f t="shared" si="3"/>
        <v>-3.0820390466251846</v>
      </c>
      <c r="H64" s="17">
        <f>'capital stock data'!E74</f>
        <v>21407.691999999999</v>
      </c>
      <c r="I64" s="17">
        <f>'capital stock data'!M74</f>
        <v>55109.584992705393</v>
      </c>
      <c r="K64" s="12">
        <f>(alpha!$I$1*H64/I64-'capital stock data'!$P$8)*100</f>
        <v>8.5676015882527938</v>
      </c>
    </row>
    <row r="65" spans="1:11" x14ac:dyDescent="0.25">
      <c r="A65">
        <f t="shared" si="1"/>
        <v>2022</v>
      </c>
      <c r="B65" s="22">
        <f>'raw data'!G98/'raw data'!C98</f>
        <v>1.1797298299879155</v>
      </c>
      <c r="C65" s="1">
        <f>(B65/B63-1)*100</f>
        <v>11.948584412489382</v>
      </c>
      <c r="D65" s="18">
        <f>'raw data'!R98</f>
        <v>4.07</v>
      </c>
      <c r="F65" s="12">
        <f t="shared" si="3"/>
        <v>-7.0376811407098288</v>
      </c>
      <c r="H65" s="17">
        <f>'capital stock data'!E75</f>
        <v>21822.037</v>
      </c>
      <c r="I65" s="17">
        <f>'capital stock data'!M75</f>
        <v>56222.731585185</v>
      </c>
      <c r="K65" s="12">
        <f>(alpha!$I$1*H65/I65-'capital stock data'!$P$8)*100</f>
        <v>8.5558713692104291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raw data</vt:lpstr>
      <vt:lpstr>hours data</vt:lpstr>
      <vt:lpstr>capital stock data</vt:lpstr>
      <vt:lpstr>alpha</vt:lpstr>
      <vt:lpstr>gamma, beta</vt:lpstr>
      <vt:lpstr>growth accounting</vt:lpstr>
      <vt:lpstr>interest rates</vt:lpstr>
      <vt:lpstr>capital stock chart</vt:lpstr>
      <vt:lpstr>parameter chart</vt:lpstr>
      <vt:lpstr>alpha chart</vt:lpstr>
      <vt:lpstr>growth accounting chart</vt:lpstr>
      <vt:lpstr>growth accounting (log) chart</vt:lpstr>
      <vt:lpstr>interest rates chart</vt:lpstr>
    </vt:vector>
  </TitlesOfParts>
  <Company>FRB Minneapolis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Kehoe</dc:creator>
  <cp:lastModifiedBy>Timothy J Kehoe</cp:lastModifiedBy>
  <dcterms:created xsi:type="dcterms:W3CDTF">2002-03-30T18:16:23Z</dcterms:created>
  <dcterms:modified xsi:type="dcterms:W3CDTF">2023-10-03T17:25:56Z</dcterms:modified>
</cp:coreProperties>
</file>