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New\"/>
    </mc:Choice>
  </mc:AlternateContent>
  <bookViews>
    <workbookView xWindow="0" yWindow="0" windowWidth="23040" windowHeight="9190" tabRatio="846" firstSheet="7" activeTab="9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</workbook>
</file>

<file path=xl/calcChain.xml><?xml version="1.0" encoding="utf-8"?>
<calcChain xmlns="http://schemas.openxmlformats.org/spreadsheetml/2006/main">
  <c r="P1" i="15" l="1"/>
  <c r="L1" i="15"/>
  <c r="I1" i="16"/>
  <c r="K60" i="21" l="1"/>
  <c r="I60" i="21"/>
  <c r="H60" i="21"/>
  <c r="D60" i="21"/>
  <c r="B60" i="21"/>
  <c r="C60" i="21" s="1"/>
  <c r="F60" i="21" s="1"/>
  <c r="A60" i="21"/>
  <c r="E60" i="18"/>
  <c r="L60" i="18" s="1"/>
  <c r="Q60" i="18" s="1"/>
  <c r="D60" i="18"/>
  <c r="C60" i="18"/>
  <c r="A60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H59" i="15"/>
  <c r="N59" i="15" s="1"/>
  <c r="F59" i="15"/>
  <c r="G59" i="15" s="1"/>
  <c r="E59" i="15"/>
  <c r="J59" i="15" s="1"/>
  <c r="K59" i="15" s="1"/>
  <c r="D59" i="15"/>
  <c r="C59" i="15"/>
  <c r="A59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J90" i="16"/>
  <c r="F90" i="16"/>
  <c r="H90" i="16" s="1"/>
  <c r="I90" i="16" s="1"/>
  <c r="E90" i="16"/>
  <c r="A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A70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S70" i="10"/>
  <c r="T70" i="10" s="1"/>
  <c r="M70" i="10"/>
  <c r="N70" i="10" s="1"/>
  <c r="M3" i="10"/>
  <c r="F70" i="10"/>
  <c r="G70" i="10" s="1"/>
  <c r="E70" i="10"/>
  <c r="C70" i="10"/>
  <c r="B70" i="10"/>
  <c r="K69" i="10"/>
  <c r="F69" i="10"/>
  <c r="E69" i="10"/>
  <c r="C69" i="10"/>
  <c r="B69" i="10"/>
  <c r="F68" i="10"/>
  <c r="E68" i="10"/>
  <c r="G68" i="10" s="1"/>
  <c r="I68" i="10" s="1"/>
  <c r="C68" i="10"/>
  <c r="K68" i="10" s="1"/>
  <c r="B68" i="10"/>
  <c r="G67" i="10"/>
  <c r="F67" i="10"/>
  <c r="E67" i="10"/>
  <c r="C67" i="10"/>
  <c r="K67" i="10" s="1"/>
  <c r="B67" i="10"/>
  <c r="I67" i="10" s="1"/>
  <c r="F66" i="10"/>
  <c r="G66" i="10" s="1"/>
  <c r="E66" i="10"/>
  <c r="C66" i="10"/>
  <c r="B66" i="10"/>
  <c r="K65" i="10"/>
  <c r="F65" i="10"/>
  <c r="G65" i="10" s="1"/>
  <c r="E65" i="10"/>
  <c r="C65" i="10"/>
  <c r="B65" i="10"/>
  <c r="I64" i="10"/>
  <c r="F64" i="10"/>
  <c r="E64" i="10"/>
  <c r="G64" i="10" s="1"/>
  <c r="C64" i="10"/>
  <c r="K64" i="10" s="1"/>
  <c r="B64" i="10"/>
  <c r="G63" i="10"/>
  <c r="F63" i="10"/>
  <c r="E63" i="10"/>
  <c r="C63" i="10"/>
  <c r="K63" i="10" s="1"/>
  <c r="B63" i="10"/>
  <c r="I63" i="10" s="1"/>
  <c r="F62" i="10"/>
  <c r="G62" i="10" s="1"/>
  <c r="E62" i="10"/>
  <c r="C62" i="10"/>
  <c r="K62" i="10" s="1"/>
  <c r="B62" i="10"/>
  <c r="K61" i="10"/>
  <c r="F61" i="10"/>
  <c r="E61" i="10"/>
  <c r="C61" i="10"/>
  <c r="B61" i="10"/>
  <c r="F60" i="10"/>
  <c r="G60" i="10" s="1"/>
  <c r="I60" i="10" s="1"/>
  <c r="E60" i="10"/>
  <c r="C60" i="10"/>
  <c r="K60" i="10" s="1"/>
  <c r="B60" i="10"/>
  <c r="G59" i="10"/>
  <c r="F59" i="10"/>
  <c r="E59" i="10"/>
  <c r="C59" i="10"/>
  <c r="K59" i="10" s="1"/>
  <c r="B59" i="10"/>
  <c r="I59" i="10" s="1"/>
  <c r="F58" i="10"/>
  <c r="G58" i="10" s="1"/>
  <c r="E58" i="10"/>
  <c r="C58" i="10"/>
  <c r="K58" i="10" s="1"/>
  <c r="B58" i="10"/>
  <c r="I58" i="10" s="1"/>
  <c r="K57" i="10"/>
  <c r="F57" i="10"/>
  <c r="E57" i="10"/>
  <c r="C57" i="10"/>
  <c r="B57" i="10"/>
  <c r="F56" i="10"/>
  <c r="G56" i="10" s="1"/>
  <c r="I56" i="10" s="1"/>
  <c r="E56" i="10"/>
  <c r="C56" i="10"/>
  <c r="K56" i="10" s="1"/>
  <c r="B56" i="10"/>
  <c r="G55" i="10"/>
  <c r="F55" i="10"/>
  <c r="E55" i="10"/>
  <c r="C55" i="10"/>
  <c r="K55" i="10" s="1"/>
  <c r="B55" i="10"/>
  <c r="I55" i="10" s="1"/>
  <c r="F54" i="10"/>
  <c r="G54" i="10" s="1"/>
  <c r="E54" i="10"/>
  <c r="C54" i="10"/>
  <c r="B54" i="10"/>
  <c r="K53" i="10"/>
  <c r="F53" i="10"/>
  <c r="E53" i="10"/>
  <c r="C53" i="10"/>
  <c r="B53" i="10"/>
  <c r="F52" i="10"/>
  <c r="G52" i="10" s="1"/>
  <c r="I52" i="10" s="1"/>
  <c r="E52" i="10"/>
  <c r="C52" i="10"/>
  <c r="K52" i="10" s="1"/>
  <c r="B52" i="10"/>
  <c r="G51" i="10"/>
  <c r="F51" i="10"/>
  <c r="E51" i="10"/>
  <c r="C51" i="10"/>
  <c r="K51" i="10" s="1"/>
  <c r="B51" i="10"/>
  <c r="I51" i="10" s="1"/>
  <c r="F50" i="10"/>
  <c r="G50" i="10" s="1"/>
  <c r="E50" i="10"/>
  <c r="C50" i="10"/>
  <c r="B50" i="10"/>
  <c r="K49" i="10"/>
  <c r="F49" i="10"/>
  <c r="G49" i="10" s="1"/>
  <c r="E49" i="10"/>
  <c r="C49" i="10"/>
  <c r="B49" i="10"/>
  <c r="I48" i="10"/>
  <c r="F48" i="10"/>
  <c r="E48" i="10"/>
  <c r="G48" i="10" s="1"/>
  <c r="C48" i="10"/>
  <c r="K48" i="10" s="1"/>
  <c r="B48" i="10"/>
  <c r="G47" i="10"/>
  <c r="F47" i="10"/>
  <c r="E47" i="10"/>
  <c r="C47" i="10"/>
  <c r="K47" i="10" s="1"/>
  <c r="B47" i="10"/>
  <c r="I47" i="10" s="1"/>
  <c r="F46" i="10"/>
  <c r="G46" i="10" s="1"/>
  <c r="E46" i="10"/>
  <c r="C46" i="10"/>
  <c r="K46" i="10" s="1"/>
  <c r="B46" i="10"/>
  <c r="K45" i="10"/>
  <c r="F45" i="10"/>
  <c r="E45" i="10"/>
  <c r="C45" i="10"/>
  <c r="B45" i="10"/>
  <c r="F44" i="10"/>
  <c r="G44" i="10" s="1"/>
  <c r="I44" i="10" s="1"/>
  <c r="E44" i="10"/>
  <c r="C44" i="10"/>
  <c r="K44" i="10" s="1"/>
  <c r="B44" i="10"/>
  <c r="G43" i="10"/>
  <c r="F43" i="10"/>
  <c r="E43" i="10"/>
  <c r="C43" i="10"/>
  <c r="K43" i="10" s="1"/>
  <c r="B43" i="10"/>
  <c r="I43" i="10" s="1"/>
  <c r="F42" i="10"/>
  <c r="G42" i="10" s="1"/>
  <c r="E42" i="10"/>
  <c r="C42" i="10"/>
  <c r="K42" i="10" s="1"/>
  <c r="B42" i="10"/>
  <c r="I42" i="10" s="1"/>
  <c r="K41" i="10"/>
  <c r="F41" i="10"/>
  <c r="E41" i="10"/>
  <c r="C41" i="10"/>
  <c r="B41" i="10"/>
  <c r="F40" i="10"/>
  <c r="G40" i="10" s="1"/>
  <c r="I40" i="10" s="1"/>
  <c r="E40" i="10"/>
  <c r="C40" i="10"/>
  <c r="K40" i="10" s="1"/>
  <c r="B40" i="10"/>
  <c r="G39" i="10"/>
  <c r="F39" i="10"/>
  <c r="E39" i="10"/>
  <c r="C39" i="10"/>
  <c r="K39" i="10" s="1"/>
  <c r="B39" i="10"/>
  <c r="I39" i="10" s="1"/>
  <c r="F38" i="10"/>
  <c r="G38" i="10" s="1"/>
  <c r="E38" i="10"/>
  <c r="C38" i="10"/>
  <c r="B38" i="10"/>
  <c r="K37" i="10"/>
  <c r="F37" i="10"/>
  <c r="E37" i="10"/>
  <c r="C37" i="10"/>
  <c r="B37" i="10"/>
  <c r="F36" i="10"/>
  <c r="G36" i="10" s="1"/>
  <c r="I36" i="10" s="1"/>
  <c r="E36" i="10"/>
  <c r="C36" i="10"/>
  <c r="K36" i="10" s="1"/>
  <c r="B36" i="10"/>
  <c r="G35" i="10"/>
  <c r="F35" i="10"/>
  <c r="E35" i="10"/>
  <c r="C35" i="10"/>
  <c r="K35" i="10" s="1"/>
  <c r="B35" i="10"/>
  <c r="I35" i="10" s="1"/>
  <c r="F34" i="10"/>
  <c r="G34" i="10" s="1"/>
  <c r="E34" i="10"/>
  <c r="C34" i="10"/>
  <c r="B34" i="10"/>
  <c r="K33" i="10"/>
  <c r="F33" i="10"/>
  <c r="G33" i="10" s="1"/>
  <c r="E33" i="10"/>
  <c r="C33" i="10"/>
  <c r="B33" i="10"/>
  <c r="I32" i="10"/>
  <c r="F32" i="10"/>
  <c r="E32" i="10"/>
  <c r="G32" i="10" s="1"/>
  <c r="C32" i="10"/>
  <c r="K32" i="10" s="1"/>
  <c r="B32" i="10"/>
  <c r="G31" i="10"/>
  <c r="F31" i="10"/>
  <c r="E31" i="10"/>
  <c r="C31" i="10"/>
  <c r="K31" i="10" s="1"/>
  <c r="B31" i="10"/>
  <c r="I31" i="10" s="1"/>
  <c r="F30" i="10"/>
  <c r="G30" i="10" s="1"/>
  <c r="E30" i="10"/>
  <c r="C30" i="10"/>
  <c r="K30" i="10" s="1"/>
  <c r="B30" i="10"/>
  <c r="K29" i="10"/>
  <c r="F29" i="10"/>
  <c r="E29" i="10"/>
  <c r="C29" i="10"/>
  <c r="B29" i="10"/>
  <c r="F28" i="10"/>
  <c r="G28" i="10" s="1"/>
  <c r="I28" i="10" s="1"/>
  <c r="E28" i="10"/>
  <c r="C28" i="10"/>
  <c r="K28" i="10" s="1"/>
  <c r="B28" i="10"/>
  <c r="G27" i="10"/>
  <c r="F27" i="10"/>
  <c r="E27" i="10"/>
  <c r="C27" i="10"/>
  <c r="K27" i="10" s="1"/>
  <c r="B27" i="10"/>
  <c r="I27" i="10" s="1"/>
  <c r="F26" i="10"/>
  <c r="G26" i="10" s="1"/>
  <c r="E26" i="10"/>
  <c r="C26" i="10"/>
  <c r="K26" i="10" s="1"/>
  <c r="B26" i="10"/>
  <c r="I26" i="10" s="1"/>
  <c r="K25" i="10"/>
  <c r="F25" i="10"/>
  <c r="E25" i="10"/>
  <c r="C25" i="10"/>
  <c r="B25" i="10"/>
  <c r="F24" i="10"/>
  <c r="G24" i="10" s="1"/>
  <c r="I24" i="10" s="1"/>
  <c r="E24" i="10"/>
  <c r="C24" i="10"/>
  <c r="K24" i="10" s="1"/>
  <c r="B24" i="10"/>
  <c r="G23" i="10"/>
  <c r="F23" i="10"/>
  <c r="E23" i="10"/>
  <c r="C23" i="10"/>
  <c r="K23" i="10" s="1"/>
  <c r="B23" i="10"/>
  <c r="I23" i="10" s="1"/>
  <c r="F22" i="10"/>
  <c r="G22" i="10" s="1"/>
  <c r="E22" i="10"/>
  <c r="C22" i="10"/>
  <c r="B22" i="10"/>
  <c r="K21" i="10"/>
  <c r="F21" i="10"/>
  <c r="E21" i="10"/>
  <c r="C21" i="10"/>
  <c r="B21" i="10"/>
  <c r="F20" i="10"/>
  <c r="G20" i="10" s="1"/>
  <c r="I20" i="10" s="1"/>
  <c r="E20" i="10"/>
  <c r="C20" i="10"/>
  <c r="K20" i="10" s="1"/>
  <c r="B20" i="10"/>
  <c r="G19" i="10"/>
  <c r="F19" i="10"/>
  <c r="E19" i="10"/>
  <c r="C19" i="10"/>
  <c r="K19" i="10" s="1"/>
  <c r="B19" i="10"/>
  <c r="I19" i="10" s="1"/>
  <c r="F18" i="10"/>
  <c r="G18" i="10" s="1"/>
  <c r="E18" i="10"/>
  <c r="C18" i="10"/>
  <c r="B18" i="10"/>
  <c r="K17" i="10"/>
  <c r="F17" i="10"/>
  <c r="G17" i="10" s="1"/>
  <c r="E17" i="10"/>
  <c r="C17" i="10"/>
  <c r="B17" i="10"/>
  <c r="I16" i="10"/>
  <c r="F16" i="10"/>
  <c r="G16" i="10" s="1"/>
  <c r="E16" i="10"/>
  <c r="C16" i="10"/>
  <c r="K16" i="10" s="1"/>
  <c r="B16" i="10"/>
  <c r="G15" i="10"/>
  <c r="F15" i="10"/>
  <c r="E15" i="10"/>
  <c r="C15" i="10"/>
  <c r="K15" i="10" s="1"/>
  <c r="B15" i="10"/>
  <c r="I15" i="10" s="1"/>
  <c r="F14" i="10"/>
  <c r="G14" i="10" s="1"/>
  <c r="E14" i="10"/>
  <c r="C14" i="10"/>
  <c r="K14" i="10" s="1"/>
  <c r="B14" i="10"/>
  <c r="K13" i="10"/>
  <c r="F13" i="10"/>
  <c r="E13" i="10"/>
  <c r="C13" i="10"/>
  <c r="B13" i="10"/>
  <c r="F12" i="10"/>
  <c r="G12" i="10" s="1"/>
  <c r="I12" i="10" s="1"/>
  <c r="E12" i="10"/>
  <c r="C12" i="10"/>
  <c r="K12" i="10" s="1"/>
  <c r="B12" i="10"/>
  <c r="G11" i="10"/>
  <c r="F11" i="10"/>
  <c r="E11" i="10"/>
  <c r="C11" i="10"/>
  <c r="K11" i="10" s="1"/>
  <c r="B11" i="10"/>
  <c r="I11" i="10" s="1"/>
  <c r="F10" i="10"/>
  <c r="G10" i="10" s="1"/>
  <c r="E10" i="10"/>
  <c r="C10" i="10"/>
  <c r="K10" i="10" s="1"/>
  <c r="B10" i="10"/>
  <c r="I10" i="10" s="1"/>
  <c r="K9" i="10"/>
  <c r="F9" i="10"/>
  <c r="E9" i="10"/>
  <c r="C9" i="10"/>
  <c r="B9" i="10"/>
  <c r="F8" i="10"/>
  <c r="G8" i="10" s="1"/>
  <c r="I8" i="10" s="1"/>
  <c r="E8" i="10"/>
  <c r="C8" i="10"/>
  <c r="K8" i="10" s="1"/>
  <c r="B8" i="10"/>
  <c r="G7" i="10"/>
  <c r="F7" i="10"/>
  <c r="E7" i="10"/>
  <c r="C7" i="10"/>
  <c r="K7" i="10" s="1"/>
  <c r="B7" i="10"/>
  <c r="I7" i="10" s="1"/>
  <c r="F6" i="10"/>
  <c r="G6" i="10" s="1"/>
  <c r="E6" i="10"/>
  <c r="C6" i="10"/>
  <c r="B6" i="10"/>
  <c r="K5" i="10"/>
  <c r="F5" i="10"/>
  <c r="E5" i="10"/>
  <c r="C5" i="10"/>
  <c r="B5" i="10"/>
  <c r="F4" i="10"/>
  <c r="E4" i="10"/>
  <c r="C4" i="10"/>
  <c r="K4" i="10" s="1"/>
  <c r="B4" i="10"/>
  <c r="F3" i="10"/>
  <c r="E3" i="10"/>
  <c r="C3" i="10"/>
  <c r="B3" i="10"/>
  <c r="K71" i="7"/>
  <c r="J71" i="7"/>
  <c r="D71" i="7"/>
  <c r="F71" i="7" s="1"/>
  <c r="H71" i="7" s="1"/>
  <c r="C71" i="7"/>
  <c r="B71" i="7"/>
  <c r="A71" i="7"/>
  <c r="I60" i="18" l="1"/>
  <c r="N60" i="18" s="1"/>
  <c r="O59" i="15"/>
  <c r="I6" i="10"/>
  <c r="G57" i="10"/>
  <c r="I57" i="10" s="1"/>
  <c r="I66" i="10"/>
  <c r="K70" i="10"/>
  <c r="I5" i="10"/>
  <c r="I21" i="10"/>
  <c r="I53" i="10"/>
  <c r="G13" i="10"/>
  <c r="I13" i="10" s="1"/>
  <c r="I17" i="10"/>
  <c r="I22" i="10"/>
  <c r="G29" i="10"/>
  <c r="I33" i="10"/>
  <c r="I38" i="10"/>
  <c r="G45" i="10"/>
  <c r="I45" i="10" s="1"/>
  <c r="I49" i="10"/>
  <c r="I54" i="10"/>
  <c r="G61" i="10"/>
  <c r="I65" i="10"/>
  <c r="I70" i="10"/>
  <c r="G4" i="10"/>
  <c r="I4" i="10" s="1"/>
  <c r="K6" i="10"/>
  <c r="G9" i="10"/>
  <c r="I9" i="10" s="1"/>
  <c r="I18" i="10"/>
  <c r="K22" i="10"/>
  <c r="G25" i="10"/>
  <c r="I25" i="10" s="1"/>
  <c r="I29" i="10"/>
  <c r="I34" i="10"/>
  <c r="K38" i="10"/>
  <c r="G41" i="10"/>
  <c r="I41" i="10" s="1"/>
  <c r="I50" i="10"/>
  <c r="K54" i="10"/>
  <c r="I61" i="10"/>
  <c r="G5" i="10"/>
  <c r="I14" i="10"/>
  <c r="K18" i="10"/>
  <c r="G21" i="10"/>
  <c r="I30" i="10"/>
  <c r="K34" i="10"/>
  <c r="G37" i="10"/>
  <c r="I37" i="10" s="1"/>
  <c r="I46" i="10"/>
  <c r="K50" i="10"/>
  <c r="G53" i="10"/>
  <c r="I62" i="10"/>
  <c r="K66" i="10"/>
  <c r="G69" i="10"/>
  <c r="I69" i="10" s="1"/>
  <c r="M71" i="7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A51" i="21"/>
  <c r="A52" i="21" s="1"/>
  <c r="A53" i="21" s="1"/>
  <c r="A54" i="21" s="1"/>
  <c r="A55" i="21" s="1"/>
  <c r="A56" i="21" s="1"/>
  <c r="A57" i="21" s="1"/>
  <c r="A58" i="21" s="1"/>
  <c r="A59" i="18"/>
  <c r="A53" i="18"/>
  <c r="A54" i="18" s="1"/>
  <c r="A55" i="18" s="1"/>
  <c r="A56" i="18" s="1"/>
  <c r="A57" i="18" s="1"/>
  <c r="A58" i="18" s="1"/>
  <c r="F41" i="15"/>
  <c r="F29" i="15"/>
  <c r="F28" i="15"/>
  <c r="F25" i="15"/>
  <c r="F24" i="15"/>
  <c r="F21" i="15"/>
  <c r="F20" i="15"/>
  <c r="F17" i="15"/>
  <c r="F16" i="15"/>
  <c r="F13" i="15"/>
  <c r="F12" i="15"/>
  <c r="F9" i="15"/>
  <c r="F8" i="15"/>
  <c r="F5" i="15"/>
  <c r="F4" i="15"/>
  <c r="A52" i="15"/>
  <c r="A53" i="15" s="1"/>
  <c r="A54" i="15" s="1"/>
  <c r="A55" i="15" s="1"/>
  <c r="A56" i="15" s="1"/>
  <c r="A57" i="15" s="1"/>
  <c r="A58" i="15" s="1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D51" i="7" s="1"/>
  <c r="C50" i="7"/>
  <c r="C49" i="7"/>
  <c r="C48" i="7"/>
  <c r="C47" i="7"/>
  <c r="C46" i="7"/>
  <c r="C45" i="7"/>
  <c r="C44" i="7"/>
  <c r="C43" i="7"/>
  <c r="D43" i="7" s="1"/>
  <c r="C42" i="7"/>
  <c r="C41" i="7"/>
  <c r="C40" i="7"/>
  <c r="C39" i="7"/>
  <c r="C38" i="7"/>
  <c r="C37" i="7"/>
  <c r="C36" i="7"/>
  <c r="C35" i="7"/>
  <c r="D35" i="7" s="1"/>
  <c r="E23" i="15" s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D19" i="7" s="1"/>
  <c r="E7" i="15" s="1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D3" i="7" s="1"/>
  <c r="F3" i="7" s="1"/>
  <c r="H3" i="7" s="1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A87" i="16"/>
  <c r="A88" i="16" s="1"/>
  <c r="A89" i="16" s="1"/>
  <c r="D57" i="7" l="1"/>
  <c r="F57" i="7" s="1"/>
  <c r="H57" i="7" s="1"/>
  <c r="M57" i="7" s="1"/>
  <c r="C3" i="21"/>
  <c r="C11" i="21"/>
  <c r="C27" i="2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C40" i="21"/>
  <c r="F40" i="21" s="1"/>
  <c r="C44" i="21"/>
  <c r="F44" i="21" s="1"/>
  <c r="C48" i="21"/>
  <c r="C52" i="2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49" i="21"/>
  <c r="F53" i="21"/>
  <c r="C56" i="21"/>
  <c r="F56" i="21" s="1"/>
  <c r="C10" i="21"/>
  <c r="F10" i="21" s="1"/>
  <c r="F25" i="7"/>
  <c r="H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M17" i="7"/>
  <c r="M25" i="7"/>
  <c r="E45" i="15"/>
  <c r="F46" i="15"/>
  <c r="F54" i="15"/>
  <c r="D14" i="18"/>
  <c r="D22" i="18"/>
  <c r="F17" i="7"/>
  <c r="H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F19" i="7"/>
  <c r="H19" i="7" s="1"/>
  <c r="M19" i="7" s="1"/>
  <c r="D8" i="18"/>
  <c r="F35" i="7"/>
  <c r="H35" i="7" s="1"/>
  <c r="M35" i="7" s="1"/>
  <c r="D24" i="18"/>
  <c r="F43" i="7"/>
  <c r="H43" i="7" s="1"/>
  <c r="D32" i="18"/>
  <c r="F51" i="7"/>
  <c r="H51" i="7" s="1"/>
  <c r="D40" i="18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11" i="21"/>
  <c r="F27" i="21"/>
  <c r="F4" i="21"/>
  <c r="F8" i="21"/>
  <c r="F36" i="21"/>
  <c r="F48" i="21"/>
  <c r="F52" i="21"/>
  <c r="E30" i="15"/>
  <c r="E34" i="15"/>
  <c r="E38" i="15"/>
  <c r="D47" i="7"/>
  <c r="D36" i="18" s="1"/>
  <c r="M43" i="7"/>
  <c r="M51" i="7"/>
  <c r="E31" i="15"/>
  <c r="E39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9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D46" i="18" l="1"/>
  <c r="F38" i="7"/>
  <c r="H38" i="7" s="1"/>
  <c r="M38" i="7" s="1"/>
  <c r="D27" i="18"/>
  <c r="E26" i="15"/>
  <c r="F39" i="7"/>
  <c r="H39" i="7" s="1"/>
  <c r="M39" i="7" s="1"/>
  <c r="D28" i="18"/>
  <c r="E27" i="15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E2" i="15"/>
  <c r="F69" i="7"/>
  <c r="H69" i="7" s="1"/>
  <c r="M69" i="7" s="1"/>
  <c r="D58" i="18"/>
  <c r="L58" i="18" s="1"/>
  <c r="Q58" i="18" s="1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F64" i="7"/>
  <c r="H64" i="7" s="1"/>
  <c r="M64" i="7" s="1"/>
  <c r="D53" i="18"/>
  <c r="L53" i="18" s="1"/>
  <c r="Q53" i="18" s="1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L55" i="18" s="1"/>
  <c r="Q55" i="18" s="1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L56" i="18" s="1"/>
  <c r="Q56" i="18" s="1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2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G43" i="15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G33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26" i="15"/>
  <c r="G11" i="15"/>
  <c r="H78" i="16"/>
  <c r="I78" i="16" s="1"/>
  <c r="H74" i="16"/>
  <c r="I74" i="16" s="1"/>
  <c r="H70" i="16"/>
  <c r="I70" i="16" s="1"/>
  <c r="H68" i="16"/>
  <c r="I68" i="16" s="1"/>
  <c r="G6" i="15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57" i="18" l="1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V4" i="10"/>
  <c r="P4" i="10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57" i="15" l="1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G60" i="18" l="1"/>
  <c r="K60" i="18"/>
  <c r="P60" i="18" s="1"/>
  <c r="R2" i="15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N5" i="10"/>
  <c r="M6" i="10"/>
  <c r="Y6" i="10" s="1"/>
  <c r="Y5" i="10"/>
  <c r="T6" i="10"/>
  <c r="S7" i="10"/>
  <c r="M7" i="10" l="1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Y14" i="10"/>
  <c r="I4" i="21"/>
  <c r="K4" i="21" s="1"/>
  <c r="H3" i="15"/>
  <c r="N3" i="15" s="1"/>
  <c r="O3" i="15" s="1"/>
  <c r="C4" i="18"/>
  <c r="N14" i="10"/>
  <c r="M15" i="10"/>
  <c r="T15" i="10"/>
  <c r="S16" i="10"/>
  <c r="J3" i="18" l="1"/>
  <c r="O3" i="18" s="1"/>
  <c r="J60" i="18"/>
  <c r="O60" i="18" s="1"/>
  <c r="Y15" i="10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9" i="10" s="1"/>
  <c r="T68" i="10"/>
  <c r="N66" i="10"/>
  <c r="M67" i="10"/>
  <c r="K56" i="18" l="1"/>
  <c r="P56" i="18" s="1"/>
  <c r="G56" i="18"/>
  <c r="J56" i="18" s="1"/>
  <c r="O56" i="18" s="1"/>
  <c r="C57" i="18"/>
  <c r="I57" i="21"/>
  <c r="K57" i="21" s="1"/>
  <c r="H56" i="15"/>
  <c r="N56" i="15" s="1"/>
  <c r="O56" i="15" s="1"/>
  <c r="V3" i="10"/>
  <c r="W8" i="10" s="1"/>
  <c r="M68" i="10"/>
  <c r="N67" i="10"/>
  <c r="I58" i="21" l="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I59" i="21" l="1"/>
  <c r="K59" i="21" s="1"/>
  <c r="K62" i="21" s="1"/>
  <c r="C59" i="18"/>
  <c r="H58" i="15"/>
  <c r="N58" i="15" s="1"/>
  <c r="O58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K58" i="18"/>
  <c r="P58" i="18" s="1"/>
  <c r="G58" i="18"/>
  <c r="J58" i="18" s="1"/>
  <c r="O58" i="18" s="1"/>
  <c r="N69" i="10"/>
  <c r="P3" i="10" s="1"/>
  <c r="K59" i="18" l="1"/>
  <c r="P59" i="18" s="1"/>
  <c r="G59" i="18"/>
  <c r="J59" i="18" s="1"/>
  <c r="O59" i="18" s="1"/>
  <c r="Q8" i="10" l="1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<sst xmlns="http://schemas.openxmlformats.org/spreadsheetml/2006/main" count="126" uniqueCount="87">
  <si>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</si>
  <si>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</si>
  <si>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</si>
  <si>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</si>
  <si>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</si>
  <si>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</si>
  <si>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</si>
  <si>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</si>
  <si>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</si>
  <si>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</si>
  <si>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</si>
  <si>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</si>
  <si>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</si>
  <si>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</si>
  <si>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</si>
  <si>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</si>
  <si>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</si>
  <si>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</si>
  <si>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</si>
  <si>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</si>
  <si>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</si>
  <si>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</si>
  <si>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</si>
  <si>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</si>
  <si>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</si>
  <si>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</si>
  <si>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</si>
  <si>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</si>
  <si>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</si>
  <si>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</si>
  <si>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</si>
  <si>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</si>
  <si>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</si>
  <si>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</si>
  <si>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</si>
  <si>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</si>
  <si>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</si>
  <si>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</si>
  <si>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</si>
  <si>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</si>
  <si>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</si>
  <si>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</si>
  <si>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</si>
  <si>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</si>
  <si>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</si>
  <si>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</si>
  <si>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</si>
  <si>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</si>
  <si>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</si>
  <si>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</si>
  <si>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</si>
  <si>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</si>
  <si>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</si>
  <si>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</si>
  <si>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</si>
  <si>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</si>
  <si>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</si>
  <si>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</si>
  <si>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K1965/K1950=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</si>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</sst>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/>
    <xf numFmtId="2" fontId="0" fillId="0" borderId="0" xfId="0" applyNumberForma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/>
    <xf numFmtId="166" fontId="3" fillId="0" borderId="0" xfId="0" applyNumberFormat="1" applyFont="1" applyBorder="1"/>
    <xf numFmtId="167" fontId="4" fillId="0" borderId="0" xfId="0" applyNumberFormat="1" applyFont="1" applyBorder="1"/>
    <xf numFmtId="0" fontId="3" fillId="0" borderId="0" xfId="0" applyFont="1" applyFill="1" applyBorder="1"/>
    <xf numFmtId="0" fontId="3" fillId="0" borderId="0" xfId="0" applyFont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Fill="1" applyBorder="1"/>
    <xf numFmtId="166" fontId="4" fillId="0" borderId="0" xfId="0" applyNumberFormat="1" applyFont="1"/>
    <xf numFmtId="3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data'!$A$3:$A$70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xVal>
          <c:yVal>
            <c:numRef>
              <c:f>'capital stock data'!$M$3:$M$70</c:f>
              <c:numCache>
                <c:formatCode>#,##0.0</c:formatCode>
                <c:ptCount val="68"/>
                <c:pt idx="0">
                  <c:v>5502.0146695835874</c:v>
                </c:pt>
                <c:pt idx="1">
                  <c:v>5718.5402189079532</c:v>
                </c:pt>
                <c:pt idx="2">
                  <c:v>5991.1531055098949</c:v>
                </c:pt>
                <c:pt idx="3">
                  <c:v>6235.6587063999141</c:v>
                </c:pt>
                <c:pt idx="4">
                  <c:v>6495.7663795903645</c:v>
                </c:pt>
                <c:pt idx="5">
                  <c:v>6711.2355724442286</c:v>
                </c:pt>
                <c:pt idx="6">
                  <c:v>7004.1697792253071</c:v>
                </c:pt>
                <c:pt idx="7">
                  <c:v>7303.0212440107716</c:v>
                </c:pt>
                <c:pt idx="8">
                  <c:v>7575.4897639560559</c:v>
                </c:pt>
                <c:pt idx="9">
                  <c:v>7798.4268421359457</c:v>
                </c:pt>
                <c:pt idx="10">
                  <c:v>8109.9199814939411</c:v>
                </c:pt>
                <c:pt idx="11">
                  <c:v>8400.0134282321687</c:v>
                </c:pt>
                <c:pt idx="12">
                  <c:v>8690.1834581034727</c:v>
                </c:pt>
                <c:pt idx="13">
                  <c:v>9032.27535999256</c:v>
                </c:pt>
                <c:pt idx="14">
                  <c:v>9393.5825285725932</c:v>
                </c:pt>
                <c:pt idx="15">
                  <c:v>9784.0324185778645</c:v>
                </c:pt>
                <c:pt idx="16">
                  <c:v>10243.251526329017</c:v>
                </c:pt>
                <c:pt idx="17">
                  <c:v>10760.699265377425</c:v>
                </c:pt>
                <c:pt idx="18">
                  <c:v>11233.108335255398</c:v>
                </c:pt>
                <c:pt idx="19">
                  <c:v>11716.558358314938</c:v>
                </c:pt>
                <c:pt idx="20">
                  <c:v>12204.198716271585</c:v>
                </c:pt>
                <c:pt idx="21">
                  <c:v>12593.223228479455</c:v>
                </c:pt>
                <c:pt idx="22">
                  <c:v>13021.601046956423</c:v>
                </c:pt>
                <c:pt idx="23">
                  <c:v>13520.944385586936</c:v>
                </c:pt>
                <c:pt idx="24">
                  <c:v>14104.17169777579</c:v>
                </c:pt>
                <c:pt idx="25">
                  <c:v>14612.122584387262</c:v>
                </c:pt>
                <c:pt idx="26">
                  <c:v>14953.034560459992</c:v>
                </c:pt>
                <c:pt idx="27">
                  <c:v>15441.626690173896</c:v>
                </c:pt>
                <c:pt idx="28">
                  <c:v>16056.576524392114</c:v>
                </c:pt>
                <c:pt idx="29">
                  <c:v>16804.509223286805</c:v>
                </c:pt>
                <c:pt idx="30">
                  <c:v>17581.87547127224</c:v>
                </c:pt>
                <c:pt idx="31">
                  <c:v>18190.39200284861</c:v>
                </c:pt>
                <c:pt idx="32">
                  <c:v>18872.413078566522</c:v>
                </c:pt>
                <c:pt idx="33">
                  <c:v>19336.398392192939</c:v>
                </c:pt>
                <c:pt idx="34">
                  <c:v>19856.733710124423</c:v>
                </c:pt>
                <c:pt idx="35">
                  <c:v>20680.057987013468</c:v>
                </c:pt>
                <c:pt idx="36">
                  <c:v>21465.812681724547</c:v>
                </c:pt>
                <c:pt idx="37">
                  <c:v>22238.112031319262</c:v>
                </c:pt>
                <c:pt idx="38">
                  <c:v>23025.250782857667</c:v>
                </c:pt>
                <c:pt idx="39">
                  <c:v>23782.805667946199</c:v>
                </c:pt>
                <c:pt idx="40">
                  <c:v>24544.163773302535</c:v>
                </c:pt>
                <c:pt idx="41">
                  <c:v>25210.463015066452</c:v>
                </c:pt>
                <c:pt idx="42">
                  <c:v>25705.214682752194</c:v>
                </c:pt>
                <c:pt idx="43">
                  <c:v>26235.826856026139</c:v>
                </c:pt>
                <c:pt idx="44">
                  <c:v>26822.233589920343</c:v>
                </c:pt>
                <c:pt idx="45">
                  <c:v>27549.817565518097</c:v>
                </c:pt>
                <c:pt idx="46">
                  <c:v>28295.828651755051</c:v>
                </c:pt>
                <c:pt idx="47">
                  <c:v>29133.458703365242</c:v>
                </c:pt>
                <c:pt idx="48">
                  <c:v>30113.046425075874</c:v>
                </c:pt>
                <c:pt idx="49">
                  <c:v>31220.509235503054</c:v>
                </c:pt>
                <c:pt idx="50">
                  <c:v>32456.69186039273</c:v>
                </c:pt>
                <c:pt idx="51">
                  <c:v>33780.236378686044</c:v>
                </c:pt>
                <c:pt idx="52">
                  <c:v>34863.325123234143</c:v>
                </c:pt>
                <c:pt idx="53">
                  <c:v>35874.809211101514</c:v>
                </c:pt>
                <c:pt idx="54">
                  <c:v>36919.195395923649</c:v>
                </c:pt>
                <c:pt idx="55">
                  <c:v>38152.786526338583</c:v>
                </c:pt>
                <c:pt idx="56">
                  <c:v>39540.835675315408</c:v>
                </c:pt>
                <c:pt idx="57">
                  <c:v>40976.447813957522</c:v>
                </c:pt>
                <c:pt idx="58">
                  <c:v>42252.903703372605</c:v>
                </c:pt>
                <c:pt idx="59">
                  <c:v>43224.397130571691</c:v>
                </c:pt>
                <c:pt idx="60">
                  <c:v>43554.768027027465</c:v>
                </c:pt>
                <c:pt idx="61">
                  <c:v>44082.788552938982</c:v>
                </c:pt>
                <c:pt idx="62">
                  <c:v>44684.20060159445</c:v>
                </c:pt>
                <c:pt idx="63">
                  <c:v>45469.192639482921</c:v>
                </c:pt>
                <c:pt idx="64">
                  <c:v>46335.544165048239</c:v>
                </c:pt>
                <c:pt idx="65">
                  <c:v>47298.468910374278</c:v>
                </c:pt>
                <c:pt idx="66">
                  <c:v>48355.172143495256</c:v>
                </c:pt>
                <c:pt idx="67">
                  <c:v>49283.882112534498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data'!$A$3:$A$70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xVal>
          <c:yVal>
            <c:numRef>
              <c:f>'capital stock data'!$S$3:$S$70</c:f>
              <c:numCache>
                <c:formatCode>#,##0.00</c:formatCode>
                <c:ptCount val="68"/>
                <c:pt idx="0">
                  <c:v>5456.9570249048083</c:v>
                </c:pt>
                <c:pt idx="1">
                  <c:v>5675.1665645465109</c:v>
                </c:pt>
                <c:pt idx="2">
                  <c:v>5949.3390521652618</c:v>
                </c:pt>
                <c:pt idx="3">
                  <c:v>6195.2785603722323</c:v>
                </c:pt>
                <c:pt idx="4">
                  <c:v>6456.7054705300316</c:v>
                </c:pt>
                <c:pt idx="5">
                  <c:v>6673.3832828585746</c:v>
                </c:pt>
                <c:pt idx="6">
                  <c:v>6967.4280898991237</c:v>
                </c:pt>
                <c:pt idx="7">
                  <c:v>7267.2862651934265</c:v>
                </c:pt>
                <c:pt idx="8">
                  <c:v>7540.6624739851641</c:v>
                </c:pt>
                <c:pt idx="9">
                  <c:v>7764.4175207539947</c:v>
                </c:pt>
                <c:pt idx="10">
                  <c:v>8076.6510665005599</c:v>
                </c:pt>
                <c:pt idx="11">
                  <c:v>8367.3987442324924</c:v>
                </c:pt>
                <c:pt idx="12">
                  <c:v>8658.1446972578196</c:v>
                </c:pt>
                <c:pt idx="13">
                  <c:v>9000.7385219272655</c:v>
                </c:pt>
                <c:pt idx="14">
                  <c:v>9362.4701359532755</c:v>
                </c:pt>
                <c:pt idx="15">
                  <c:v>9753.2684698068297</c:v>
                </c:pt>
                <c:pt idx="16">
                  <c:v>10212.759969066945</c:v>
                </c:pt>
                <c:pt idx="17">
                  <c:v>10730.398231100095</c:v>
                </c:pt>
                <c:pt idx="18">
                  <c:v>11202.911994354883</c:v>
                </c:pt>
                <c:pt idx="19">
                  <c:v>11686.392170682626</c:v>
                </c:pt>
                <c:pt idx="20">
                  <c:v>12173.990645446082</c:v>
                </c:pt>
                <c:pt idx="21">
                  <c:v>12562.904600784568</c:v>
                </c:pt>
                <c:pt idx="22">
                  <c:v>12991.121331055721</c:v>
                </c:pt>
                <c:pt idx="23">
                  <c:v>13490.25010843157</c:v>
                </c:pt>
                <c:pt idx="24">
                  <c:v>14073.202005197094</c:v>
                </c:pt>
                <c:pt idx="25">
                  <c:v>14580.807767681377</c:v>
                </c:pt>
                <c:pt idx="26">
                  <c:v>14921.319712934759</c:v>
                </c:pt>
                <c:pt idx="27">
                  <c:v>15409.484248260807</c:v>
                </c:pt>
                <c:pt idx="28">
                  <c:v>16023.958947529687</c:v>
                </c:pt>
                <c:pt idx="29">
                  <c:v>16771.353199443605</c:v>
                </c:pt>
                <c:pt idx="30">
                  <c:v>17548.101822337445</c:v>
                </c:pt>
                <c:pt idx="31">
                  <c:v>18155.921632817477</c:v>
                </c:pt>
                <c:pt idx="32">
                  <c:v>18837.195832169386</c:v>
                </c:pt>
                <c:pt idx="33">
                  <c:v>19300.376180473777</c:v>
                </c:pt>
                <c:pt idx="34">
                  <c:v>19819.883386120593</c:v>
                </c:pt>
                <c:pt idx="35">
                  <c:v>20642.349477694966</c:v>
                </c:pt>
                <c:pt idx="36">
                  <c:v>21427.173467894991</c:v>
                </c:pt>
                <c:pt idx="37">
                  <c:v>22198.479061983515</c:v>
                </c:pt>
                <c:pt idx="38">
                  <c:v>22984.56644286279</c:v>
                </c:pt>
                <c:pt idx="39">
                  <c:v>23741.013359466677</c:v>
                </c:pt>
                <c:pt idx="40">
                  <c:v>24501.214326220535</c:v>
                </c:pt>
                <c:pt idx="41">
                  <c:v>25166.309417339486</c:v>
                </c:pt>
                <c:pt idx="42">
                  <c:v>25659.826352282933</c:v>
                </c:pt>
                <c:pt idx="43">
                  <c:v>26189.199868664051</c:v>
                </c:pt>
                <c:pt idx="44">
                  <c:v>26774.359017884439</c:v>
                </c:pt>
                <c:pt idx="45">
                  <c:v>27500.678851636996</c:v>
                </c:pt>
                <c:pt idx="46">
                  <c:v>28245.389601468647</c:v>
                </c:pt>
                <c:pt idx="47">
                  <c:v>29081.682435866736</c:v>
                </c:pt>
                <c:pt idx="48">
                  <c:v>30059.884756965632</c:v>
                </c:pt>
                <c:pt idx="49">
                  <c:v>31165.895976550295</c:v>
                </c:pt>
                <c:pt idx="50">
                  <c:v>32400.545856532422</c:v>
                </c:pt>
                <c:pt idx="51">
                  <c:v>33722.462214299492</c:v>
                </c:pt>
                <c:pt idx="52">
                  <c:v>34803.819927939068</c:v>
                </c:pt>
                <c:pt idx="53">
                  <c:v>35813.510789743414</c:v>
                </c:pt>
                <c:pt idx="54">
                  <c:v>36856.055406511536</c:v>
                </c:pt>
                <c:pt idx="55">
                  <c:v>38087.754503500444</c:v>
                </c:pt>
                <c:pt idx="56">
                  <c:v>39473.836395134604</c:v>
                </c:pt>
                <c:pt idx="57">
                  <c:v>40907.387717332254</c:v>
                </c:pt>
                <c:pt idx="58">
                  <c:v>42181.687467390242</c:v>
                </c:pt>
                <c:pt idx="59">
                  <c:v>43150.95785692332</c:v>
                </c:pt>
                <c:pt idx="60">
                  <c:v>43479.086898734786</c:v>
                </c:pt>
                <c:pt idx="61">
                  <c:v>44004.941115939044</c:v>
                </c:pt>
                <c:pt idx="62">
                  <c:v>44604.229464605465</c:v>
                </c:pt>
                <c:pt idx="63">
                  <c:v>45387.127378130041</c:v>
                </c:pt>
                <c:pt idx="64">
                  <c:v>46251.386001014158</c:v>
                </c:pt>
                <c:pt idx="65">
                  <c:v>47212.207154851108</c:v>
                </c:pt>
                <c:pt idx="66">
                  <c:v>48266.782639447389</c:v>
                </c:pt>
                <c:pt idx="67">
                  <c:v>49193.32838427637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7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alpha!$H$33:$H$90</c:f>
              <c:numCache>
                <c:formatCode>General</c:formatCode>
                <c:ptCount val="58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0.60975069590325137</c:v>
                </c:pt>
                <c:pt idx="55">
                  <c:v>0.61077316202246579</c:v>
                </c:pt>
                <c:pt idx="56">
                  <c:v>0.60959196867279841</c:v>
                </c:pt>
                <c:pt idx="57">
                  <c:v>0.61181313501882173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beta'!$K$2:$K$59</c:f>
              <c:numCache>
                <c:formatCode>0.0000</c:formatCode>
                <c:ptCount val="58"/>
                <c:pt idx="0">
                  <c:v>0.39773948005449222</c:v>
                </c:pt>
                <c:pt idx="1">
                  <c:v>0.39645364712458803</c:v>
                </c:pt>
                <c:pt idx="2">
                  <c:v>0.39582042516963095</c:v>
                </c:pt>
                <c:pt idx="3">
                  <c:v>0.39588079521260378</c:v>
                </c:pt>
                <c:pt idx="4">
                  <c:v>0.3952106519508703</c:v>
                </c:pt>
                <c:pt idx="5">
                  <c:v>0.39373312126185794</c:v>
                </c:pt>
                <c:pt idx="6">
                  <c:v>0.39074855975845474</c:v>
                </c:pt>
                <c:pt idx="7">
                  <c:v>0.39041056700019233</c:v>
                </c:pt>
                <c:pt idx="8">
                  <c:v>0.38898128093793488</c:v>
                </c:pt>
                <c:pt idx="9">
                  <c:v>0.38882850442612815</c:v>
                </c:pt>
                <c:pt idx="10">
                  <c:v>0.38823696319211581</c:v>
                </c:pt>
                <c:pt idx="11">
                  <c:v>0.38559717099631974</c:v>
                </c:pt>
                <c:pt idx="12">
                  <c:v>0.38486025815478259</c:v>
                </c:pt>
                <c:pt idx="13">
                  <c:v>0.38206389211229341</c:v>
                </c:pt>
                <c:pt idx="14">
                  <c:v>0.37889045096462132</c:v>
                </c:pt>
                <c:pt idx="15">
                  <c:v>0.38272900846343672</c:v>
                </c:pt>
                <c:pt idx="16">
                  <c:v>0.37784679984341157</c:v>
                </c:pt>
                <c:pt idx="17">
                  <c:v>0.37307643772116511</c:v>
                </c:pt>
                <c:pt idx="18">
                  <c:v>0.36832504397825455</c:v>
                </c:pt>
                <c:pt idx="19">
                  <c:v>0.36564907424123955</c:v>
                </c:pt>
                <c:pt idx="20">
                  <c:v>0.36786083592030389</c:v>
                </c:pt>
                <c:pt idx="21">
                  <c:v>0.3642734457090005</c:v>
                </c:pt>
                <c:pt idx="22">
                  <c:v>0.36939201672252409</c:v>
                </c:pt>
                <c:pt idx="23">
                  <c:v>0.37105328764349738</c:v>
                </c:pt>
                <c:pt idx="24">
                  <c:v>0.36368938783347149</c:v>
                </c:pt>
                <c:pt idx="25">
                  <c:v>0.36473501442724515</c:v>
                </c:pt>
                <c:pt idx="26">
                  <c:v>0.36377157737002419</c:v>
                </c:pt>
                <c:pt idx="27">
                  <c:v>0.3648214214832553</c:v>
                </c:pt>
                <c:pt idx="28">
                  <c:v>0.36658150671995465</c:v>
                </c:pt>
                <c:pt idx="29">
                  <c:v>0.3689815524595107</c:v>
                </c:pt>
                <c:pt idx="30">
                  <c:v>0.37025773942595414</c:v>
                </c:pt>
                <c:pt idx="31">
                  <c:v>0.37134154352009335</c:v>
                </c:pt>
                <c:pt idx="32">
                  <c:v>0.37195858028068218</c:v>
                </c:pt>
                <c:pt idx="33">
                  <c:v>0.37218220010491049</c:v>
                </c:pt>
                <c:pt idx="34">
                  <c:v>0.37081162568656817</c:v>
                </c:pt>
                <c:pt idx="35">
                  <c:v>0.37183028218891567</c:v>
                </c:pt>
                <c:pt idx="36">
                  <c:v>0.36884294047207072</c:v>
                </c:pt>
                <c:pt idx="37">
                  <c:v>0.3693638890958616</c:v>
                </c:pt>
                <c:pt idx="38">
                  <c:v>0.36812966528137303</c:v>
                </c:pt>
                <c:pt idx="39">
                  <c:v>0.36648588429071854</c:v>
                </c:pt>
                <c:pt idx="40">
                  <c:v>0.36401406394485208</c:v>
                </c:pt>
                <c:pt idx="41">
                  <c:v>0.36510703241086895</c:v>
                </c:pt>
                <c:pt idx="42">
                  <c:v>0.36594894188748645</c:v>
                </c:pt>
                <c:pt idx="43">
                  <c:v>0.36496250103788569</c:v>
                </c:pt>
                <c:pt idx="44">
                  <c:v>0.36282904888970663</c:v>
                </c:pt>
                <c:pt idx="45">
                  <c:v>0.36082659672096834</c:v>
                </c:pt>
                <c:pt idx="46">
                  <c:v>0.36085630665553886</c:v>
                </c:pt>
                <c:pt idx="47">
                  <c:v>0.3629507092885339</c:v>
                </c:pt>
                <c:pt idx="48">
                  <c:v>0.36604509605336344</c:v>
                </c:pt>
                <c:pt idx="49">
                  <c:v>0.371740974521926</c:v>
                </c:pt>
                <c:pt idx="50">
                  <c:v>0.37196913403495702</c:v>
                </c:pt>
                <c:pt idx="51">
                  <c:v>0.37308400570925299</c:v>
                </c:pt>
                <c:pt idx="52">
                  <c:v>0.37035579561975057</c:v>
                </c:pt>
                <c:pt idx="53">
                  <c:v>0.36900903356372405</c:v>
                </c:pt>
                <c:pt idx="54">
                  <c:v>0.36823179898489339</c:v>
                </c:pt>
                <c:pt idx="55">
                  <c:v>0.36769391945710261</c:v>
                </c:pt>
                <c:pt idx="56">
                  <c:v>0.3695192577946913</c:v>
                </c:pt>
                <c:pt idx="57">
                  <c:v>0.36851770065166034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beta'!$O$3:$O$59</c:f>
              <c:numCache>
                <c:formatCode>General</c:formatCode>
                <c:ptCount val="57"/>
                <c:pt idx="0">
                  <c:v>0.94233085091001978</c:v>
                </c:pt>
                <c:pt idx="1">
                  <c:v>0.9629818680005956</c:v>
                </c:pt>
                <c:pt idx="2">
                  <c:v>0.95316898953472384</c:v>
                </c:pt>
                <c:pt idx="3">
                  <c:v>0.96471134841358708</c:v>
                </c:pt>
                <c:pt idx="4">
                  <c:v>0.95882866583015425</c:v>
                </c:pt>
                <c:pt idx="5">
                  <c:v>0.96164817273778824</c:v>
                </c:pt>
                <c:pt idx="6">
                  <c:v>0.94719337866664932</c:v>
                </c:pt>
                <c:pt idx="7">
                  <c:v>0.95776137171657727</c:v>
                </c:pt>
                <c:pt idx="8">
                  <c:v>0.9399051791602584</c:v>
                </c:pt>
                <c:pt idx="9">
                  <c:v>0.93489056304909057</c:v>
                </c:pt>
                <c:pt idx="10">
                  <c:v>0.93937236003861535</c:v>
                </c:pt>
                <c:pt idx="11">
                  <c:v>0.95297436030297777</c:v>
                </c:pt>
                <c:pt idx="12">
                  <c:v>0.95300134548458504</c:v>
                </c:pt>
                <c:pt idx="13">
                  <c:v>0.9194686689626661</c:v>
                </c:pt>
                <c:pt idx="14">
                  <c:v>0.94823294487258858</c:v>
                </c:pt>
                <c:pt idx="15">
                  <c:v>0.94591759058941682</c:v>
                </c:pt>
                <c:pt idx="16">
                  <c:v>0.94030590815368298</c:v>
                </c:pt>
                <c:pt idx="17">
                  <c:v>0.94854097580666974</c:v>
                </c:pt>
                <c:pt idx="18">
                  <c:v>0.94167024526962839</c:v>
                </c:pt>
                <c:pt idx="19">
                  <c:v>0.94169603797020629</c:v>
                </c:pt>
                <c:pt idx="20">
                  <c:v>0.93450533186054485</c:v>
                </c:pt>
                <c:pt idx="21">
                  <c:v>0.93920536833271029</c:v>
                </c:pt>
                <c:pt idx="22">
                  <c:v>0.96724203282677501</c:v>
                </c:pt>
                <c:pt idx="23">
                  <c:v>0.95253194259058438</c:v>
                </c:pt>
                <c:pt idx="24">
                  <c:v>0.97201444442915641</c:v>
                </c:pt>
                <c:pt idx="25">
                  <c:v>0.95989551184526811</c:v>
                </c:pt>
                <c:pt idx="26">
                  <c:v>0.95590187422020267</c:v>
                </c:pt>
                <c:pt idx="27">
                  <c:v>0.97021788109209128</c:v>
                </c:pt>
                <c:pt idx="28">
                  <c:v>0.95903649654550316</c:v>
                </c:pt>
                <c:pt idx="29">
                  <c:v>0.95218646064618118</c:v>
                </c:pt>
                <c:pt idx="30">
                  <c:v>0.94181220075107286</c:v>
                </c:pt>
                <c:pt idx="31">
                  <c:v>0.95727970073069535</c:v>
                </c:pt>
                <c:pt idx="32">
                  <c:v>0.94520796349402081</c:v>
                </c:pt>
                <c:pt idx="33">
                  <c:v>0.94794183187028247</c:v>
                </c:pt>
                <c:pt idx="34">
                  <c:v>0.94632592684983607</c:v>
                </c:pt>
                <c:pt idx="35">
                  <c:v>0.94979175723601805</c:v>
                </c:pt>
                <c:pt idx="36">
                  <c:v>0.95072703782117851</c:v>
                </c:pt>
                <c:pt idx="37">
                  <c:v>0.95156970144317821</c:v>
                </c:pt>
                <c:pt idx="38">
                  <c:v>0.95375885933142746</c:v>
                </c:pt>
                <c:pt idx="39">
                  <c:v>0.95040199243346335</c:v>
                </c:pt>
                <c:pt idx="40">
                  <c:v>0.94684476583085098</c:v>
                </c:pt>
                <c:pt idx="41">
                  <c:v>0.9428411140191747</c:v>
                </c:pt>
                <c:pt idx="42">
                  <c:v>0.9471432289703996</c:v>
                </c:pt>
                <c:pt idx="43">
                  <c:v>0.94394290331877051</c:v>
                </c:pt>
                <c:pt idx="44">
                  <c:v>0.94340496301813803</c:v>
                </c:pt>
                <c:pt idx="45">
                  <c:v>0.94520684010728795</c:v>
                </c:pt>
                <c:pt idx="46">
                  <c:v>0.95186449627925662</c:v>
                </c:pt>
                <c:pt idx="47">
                  <c:v>0.94299311376142503</c:v>
                </c:pt>
                <c:pt idx="48">
                  <c:v>0.94664898256447383</c:v>
                </c:pt>
                <c:pt idx="49">
                  <c:v>0.94309691555552388</c:v>
                </c:pt>
                <c:pt idx="50">
                  <c:v>0.93999786727270851</c:v>
                </c:pt>
                <c:pt idx="51">
                  <c:v>0.93890624822718105</c:v>
                </c:pt>
                <c:pt idx="52">
                  <c:v>0.94114844548792453</c:v>
                </c:pt>
                <c:pt idx="53">
                  <c:v>0.94647485831103428</c:v>
                </c:pt>
                <c:pt idx="54">
                  <c:v>0.95073582633285991</c:v>
                </c:pt>
                <c:pt idx="55">
                  <c:v>0.95107113934187704</c:v>
                </c:pt>
                <c:pt idx="56">
                  <c:v>0.9450096007905624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beta'!$R$2:$R$59</c:f>
              <c:numCache>
                <c:formatCode>General</c:formatCode>
                <c:ptCount val="58"/>
                <c:pt idx="0" formatCode="0.000000">
                  <c:v>0.37398462838668095</c:v>
                </c:pt>
                <c:pt idx="1">
                  <c:v>0.37398462838668095</c:v>
                </c:pt>
                <c:pt idx="2">
                  <c:v>0.37398462838668095</c:v>
                </c:pt>
                <c:pt idx="3">
                  <c:v>0.37398462838668095</c:v>
                </c:pt>
                <c:pt idx="4">
                  <c:v>0.37398462838668095</c:v>
                </c:pt>
                <c:pt idx="5">
                  <c:v>0.37398462838668095</c:v>
                </c:pt>
                <c:pt idx="6">
                  <c:v>0.37398462838668095</c:v>
                </c:pt>
                <c:pt idx="7">
                  <c:v>0.37398462838668095</c:v>
                </c:pt>
                <c:pt idx="8">
                  <c:v>0.37398462838668095</c:v>
                </c:pt>
                <c:pt idx="9">
                  <c:v>0.37398462838668095</c:v>
                </c:pt>
                <c:pt idx="10">
                  <c:v>0.37398462838668095</c:v>
                </c:pt>
                <c:pt idx="11">
                  <c:v>0.37398462838668095</c:v>
                </c:pt>
                <c:pt idx="12">
                  <c:v>0.37398462838668095</c:v>
                </c:pt>
                <c:pt idx="13">
                  <c:v>0.37398462838668095</c:v>
                </c:pt>
                <c:pt idx="14">
                  <c:v>0.37398462838668095</c:v>
                </c:pt>
                <c:pt idx="15">
                  <c:v>0.37398462838668095</c:v>
                </c:pt>
                <c:pt idx="16">
                  <c:v>0.37398462838668095</c:v>
                </c:pt>
                <c:pt idx="17">
                  <c:v>0.37398462838668095</c:v>
                </c:pt>
                <c:pt idx="18">
                  <c:v>0.37398462838668095</c:v>
                </c:pt>
                <c:pt idx="19">
                  <c:v>0.37398462838668095</c:v>
                </c:pt>
                <c:pt idx="20">
                  <c:v>0.37398462838668095</c:v>
                </c:pt>
                <c:pt idx="21">
                  <c:v>0.37398462838668095</c:v>
                </c:pt>
                <c:pt idx="22">
                  <c:v>0.37398462838668095</c:v>
                </c:pt>
                <c:pt idx="23">
                  <c:v>0.37398462838668095</c:v>
                </c:pt>
                <c:pt idx="24">
                  <c:v>0.37398462838668095</c:v>
                </c:pt>
                <c:pt idx="25">
                  <c:v>0.37398462838668095</c:v>
                </c:pt>
                <c:pt idx="26">
                  <c:v>0.37398462838668095</c:v>
                </c:pt>
                <c:pt idx="27">
                  <c:v>0.37398462838668095</c:v>
                </c:pt>
                <c:pt idx="28">
                  <c:v>0.37398462838668095</c:v>
                </c:pt>
                <c:pt idx="29">
                  <c:v>0.37398462838668095</c:v>
                </c:pt>
                <c:pt idx="30">
                  <c:v>0.37398462838668095</c:v>
                </c:pt>
                <c:pt idx="31">
                  <c:v>0.37398462838668095</c:v>
                </c:pt>
                <c:pt idx="32">
                  <c:v>0.37398462838668095</c:v>
                </c:pt>
                <c:pt idx="33">
                  <c:v>0.37398462838668095</c:v>
                </c:pt>
                <c:pt idx="34">
                  <c:v>0.37398462838668095</c:v>
                </c:pt>
                <c:pt idx="35">
                  <c:v>0.37398462838668095</c:v>
                </c:pt>
                <c:pt idx="36">
                  <c:v>0.37398462838668095</c:v>
                </c:pt>
                <c:pt idx="37">
                  <c:v>0.37398462838668095</c:v>
                </c:pt>
                <c:pt idx="38">
                  <c:v>0.37398462838668095</c:v>
                </c:pt>
                <c:pt idx="39">
                  <c:v>0.37398462838668095</c:v>
                </c:pt>
                <c:pt idx="40">
                  <c:v>0.37398462838668095</c:v>
                </c:pt>
                <c:pt idx="41">
                  <c:v>0.37398462838668095</c:v>
                </c:pt>
                <c:pt idx="42">
                  <c:v>0.37398462838668095</c:v>
                </c:pt>
                <c:pt idx="43">
                  <c:v>0.37398462838668095</c:v>
                </c:pt>
                <c:pt idx="44">
                  <c:v>0.37398462838668095</c:v>
                </c:pt>
                <c:pt idx="45">
                  <c:v>0.37398462838668095</c:v>
                </c:pt>
                <c:pt idx="46">
                  <c:v>0.37398462838668095</c:v>
                </c:pt>
                <c:pt idx="47">
                  <c:v>0.37398462838668095</c:v>
                </c:pt>
                <c:pt idx="48">
                  <c:v>0.37398462838668095</c:v>
                </c:pt>
                <c:pt idx="49">
                  <c:v>0.37398462838668095</c:v>
                </c:pt>
                <c:pt idx="50">
                  <c:v>0.37398462838668095</c:v>
                </c:pt>
                <c:pt idx="51">
                  <c:v>0.37398462838668095</c:v>
                </c:pt>
                <c:pt idx="52">
                  <c:v>0.37398462838668095</c:v>
                </c:pt>
                <c:pt idx="53">
                  <c:v>0.37398462838668095</c:v>
                </c:pt>
                <c:pt idx="54">
                  <c:v>0.37398462838668095</c:v>
                </c:pt>
                <c:pt idx="55">
                  <c:v>0.37398462838668095</c:v>
                </c:pt>
                <c:pt idx="56">
                  <c:v>0.37398462838668095</c:v>
                </c:pt>
                <c:pt idx="57">
                  <c:v>0.37398462838668095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beta'!$S$3:$S$59</c:f>
              <c:numCache>
                <c:formatCode>General</c:formatCode>
                <c:ptCount val="57"/>
                <c:pt idx="0" formatCode="0.000000">
                  <c:v>0.94876292019316022</c:v>
                </c:pt>
                <c:pt idx="1">
                  <c:v>0.94876292019316022</c:v>
                </c:pt>
                <c:pt idx="2">
                  <c:v>0.94876292019316022</c:v>
                </c:pt>
                <c:pt idx="3">
                  <c:v>0.94876292019316022</c:v>
                </c:pt>
                <c:pt idx="4">
                  <c:v>0.94876292019316022</c:v>
                </c:pt>
                <c:pt idx="5">
                  <c:v>0.94876292019316022</c:v>
                </c:pt>
                <c:pt idx="6">
                  <c:v>0.94876292019316022</c:v>
                </c:pt>
                <c:pt idx="7">
                  <c:v>0.94876292019316022</c:v>
                </c:pt>
                <c:pt idx="8">
                  <c:v>0.94876292019316022</c:v>
                </c:pt>
                <c:pt idx="9">
                  <c:v>0.94876292019316022</c:v>
                </c:pt>
                <c:pt idx="10">
                  <c:v>0.94876292019316022</c:v>
                </c:pt>
                <c:pt idx="11">
                  <c:v>0.94876292019316022</c:v>
                </c:pt>
                <c:pt idx="12">
                  <c:v>0.94876292019316022</c:v>
                </c:pt>
                <c:pt idx="13">
                  <c:v>0.94876292019316022</c:v>
                </c:pt>
                <c:pt idx="14">
                  <c:v>0.94876292019316022</c:v>
                </c:pt>
                <c:pt idx="15">
                  <c:v>0.94876292019316022</c:v>
                </c:pt>
                <c:pt idx="16">
                  <c:v>0.94876292019316022</c:v>
                </c:pt>
                <c:pt idx="17">
                  <c:v>0.94876292019316022</c:v>
                </c:pt>
                <c:pt idx="18">
                  <c:v>0.94876292019316022</c:v>
                </c:pt>
                <c:pt idx="19">
                  <c:v>0.94876292019316022</c:v>
                </c:pt>
                <c:pt idx="20">
                  <c:v>0.94876292019316022</c:v>
                </c:pt>
                <c:pt idx="21">
                  <c:v>0.94876292019316022</c:v>
                </c:pt>
                <c:pt idx="22">
                  <c:v>0.94876292019316022</c:v>
                </c:pt>
                <c:pt idx="23">
                  <c:v>0.94876292019316022</c:v>
                </c:pt>
                <c:pt idx="24">
                  <c:v>0.94876292019316022</c:v>
                </c:pt>
                <c:pt idx="25">
                  <c:v>0.94876292019316022</c:v>
                </c:pt>
                <c:pt idx="26">
                  <c:v>0.94876292019316022</c:v>
                </c:pt>
                <c:pt idx="27">
                  <c:v>0.94876292019316022</c:v>
                </c:pt>
                <c:pt idx="28">
                  <c:v>0.94876292019316022</c:v>
                </c:pt>
                <c:pt idx="29">
                  <c:v>0.94876292019316022</c:v>
                </c:pt>
                <c:pt idx="30">
                  <c:v>0.94876292019316022</c:v>
                </c:pt>
                <c:pt idx="31">
                  <c:v>0.94876292019316022</c:v>
                </c:pt>
                <c:pt idx="32">
                  <c:v>0.94876292019316022</c:v>
                </c:pt>
                <c:pt idx="33">
                  <c:v>0.94876292019316022</c:v>
                </c:pt>
                <c:pt idx="34">
                  <c:v>0.94876292019316022</c:v>
                </c:pt>
                <c:pt idx="35">
                  <c:v>0.94876292019316022</c:v>
                </c:pt>
                <c:pt idx="36">
                  <c:v>0.94876292019316022</c:v>
                </c:pt>
                <c:pt idx="37">
                  <c:v>0.94876292019316022</c:v>
                </c:pt>
                <c:pt idx="38">
                  <c:v>0.94876292019316022</c:v>
                </c:pt>
                <c:pt idx="39">
                  <c:v>0.94876292019316022</c:v>
                </c:pt>
                <c:pt idx="40">
                  <c:v>0.94876292019316022</c:v>
                </c:pt>
                <c:pt idx="41">
                  <c:v>0.94876292019316022</c:v>
                </c:pt>
                <c:pt idx="42">
                  <c:v>0.94876292019316022</c:v>
                </c:pt>
                <c:pt idx="43">
                  <c:v>0.94876292019316022</c:v>
                </c:pt>
                <c:pt idx="44">
                  <c:v>0.94876292019316022</c:v>
                </c:pt>
                <c:pt idx="45">
                  <c:v>0.94876292019316022</c:v>
                </c:pt>
                <c:pt idx="46">
                  <c:v>0.94876292019316022</c:v>
                </c:pt>
                <c:pt idx="47">
                  <c:v>0.94876292019316022</c:v>
                </c:pt>
                <c:pt idx="48">
                  <c:v>0.94876292019316022</c:v>
                </c:pt>
                <c:pt idx="49">
                  <c:v>0.94876292019316022</c:v>
                </c:pt>
                <c:pt idx="50">
                  <c:v>0.94876292019316022</c:v>
                </c:pt>
                <c:pt idx="51">
                  <c:v>0.94876292019316022</c:v>
                </c:pt>
                <c:pt idx="52">
                  <c:v>0.94876292019316022</c:v>
                </c:pt>
                <c:pt idx="53">
                  <c:v>0.94876292019316022</c:v>
                </c:pt>
                <c:pt idx="54">
                  <c:v>0.94876292019316022</c:v>
                </c:pt>
                <c:pt idx="55">
                  <c:v>0.94876292019316022</c:v>
                </c:pt>
                <c:pt idx="56">
                  <c:v>0.94876292019316022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beta'!$T$2:$T$59</c:f>
              <c:numCache>
                <c:formatCode>General</c:formatCode>
                <c:ptCount val="58"/>
                <c:pt idx="0">
                  <c:v>0.63671561426125634</c:v>
                </c:pt>
                <c:pt idx="1">
                  <c:v>0.63671561426125634</c:v>
                </c:pt>
                <c:pt idx="2">
                  <c:v>0.63671561426125634</c:v>
                </c:pt>
                <c:pt idx="3">
                  <c:v>0.63671561426125634</c:v>
                </c:pt>
                <c:pt idx="4">
                  <c:v>0.63671561426125634</c:v>
                </c:pt>
                <c:pt idx="5">
                  <c:v>0.63671561426125634</c:v>
                </c:pt>
                <c:pt idx="6">
                  <c:v>0.63671561426125634</c:v>
                </c:pt>
                <c:pt idx="7">
                  <c:v>0.63671561426125634</c:v>
                </c:pt>
                <c:pt idx="8">
                  <c:v>0.63671561426125634</c:v>
                </c:pt>
                <c:pt idx="9">
                  <c:v>0.63671561426125634</c:v>
                </c:pt>
                <c:pt idx="10">
                  <c:v>0.63671561426125634</c:v>
                </c:pt>
                <c:pt idx="11">
                  <c:v>0.63671561426125634</c:v>
                </c:pt>
                <c:pt idx="12">
                  <c:v>0.63671561426125634</c:v>
                </c:pt>
                <c:pt idx="13">
                  <c:v>0.63671561426125634</c:v>
                </c:pt>
                <c:pt idx="14">
                  <c:v>0.63671561426125634</c:v>
                </c:pt>
                <c:pt idx="15">
                  <c:v>0.63671561426125634</c:v>
                </c:pt>
                <c:pt idx="16">
                  <c:v>0.63671561426125634</c:v>
                </c:pt>
                <c:pt idx="17">
                  <c:v>0.63671561426125634</c:v>
                </c:pt>
                <c:pt idx="18">
                  <c:v>0.63671561426125634</c:v>
                </c:pt>
                <c:pt idx="19">
                  <c:v>0.63671561426125634</c:v>
                </c:pt>
                <c:pt idx="20">
                  <c:v>0.63671561426125634</c:v>
                </c:pt>
                <c:pt idx="21">
                  <c:v>0.63671561426125634</c:v>
                </c:pt>
                <c:pt idx="22">
                  <c:v>0.63671561426125634</c:v>
                </c:pt>
                <c:pt idx="23">
                  <c:v>0.63671561426125634</c:v>
                </c:pt>
                <c:pt idx="24">
                  <c:v>0.63671561426125634</c:v>
                </c:pt>
                <c:pt idx="25">
                  <c:v>0.63671561426125634</c:v>
                </c:pt>
                <c:pt idx="26">
                  <c:v>0.63671561426125634</c:v>
                </c:pt>
                <c:pt idx="27">
                  <c:v>0.63671561426125634</c:v>
                </c:pt>
                <c:pt idx="28">
                  <c:v>0.63671561426125634</c:v>
                </c:pt>
                <c:pt idx="29">
                  <c:v>0.63671561426125634</c:v>
                </c:pt>
                <c:pt idx="30">
                  <c:v>0.63671561426125634</c:v>
                </c:pt>
                <c:pt idx="31">
                  <c:v>0.63671561426125634</c:v>
                </c:pt>
                <c:pt idx="32">
                  <c:v>0.63671561426125634</c:v>
                </c:pt>
                <c:pt idx="33">
                  <c:v>0.63671561426125634</c:v>
                </c:pt>
                <c:pt idx="34">
                  <c:v>0.63671561426125634</c:v>
                </c:pt>
                <c:pt idx="35">
                  <c:v>0.63671561426125634</c:v>
                </c:pt>
                <c:pt idx="36">
                  <c:v>0.63671561426125634</c:v>
                </c:pt>
                <c:pt idx="37">
                  <c:v>0.63671561426125634</c:v>
                </c:pt>
                <c:pt idx="38">
                  <c:v>0.63671561426125634</c:v>
                </c:pt>
                <c:pt idx="39">
                  <c:v>0.63671561426125634</c:v>
                </c:pt>
                <c:pt idx="40">
                  <c:v>0.63671561426125634</c:v>
                </c:pt>
                <c:pt idx="41">
                  <c:v>0.63671561426125634</c:v>
                </c:pt>
                <c:pt idx="42">
                  <c:v>0.63671561426125634</c:v>
                </c:pt>
                <c:pt idx="43">
                  <c:v>0.63671561426125634</c:v>
                </c:pt>
                <c:pt idx="44">
                  <c:v>0.63671561426125634</c:v>
                </c:pt>
                <c:pt idx="45">
                  <c:v>0.63671561426125634</c:v>
                </c:pt>
                <c:pt idx="46">
                  <c:v>0.63671561426125634</c:v>
                </c:pt>
                <c:pt idx="47">
                  <c:v>0.63671561426125634</c:v>
                </c:pt>
                <c:pt idx="48">
                  <c:v>0.63671561426125634</c:v>
                </c:pt>
                <c:pt idx="49">
                  <c:v>0.63671561426125634</c:v>
                </c:pt>
                <c:pt idx="50">
                  <c:v>0.63671561426125634</c:v>
                </c:pt>
                <c:pt idx="51">
                  <c:v>0.63671561426125634</c:v>
                </c:pt>
                <c:pt idx="52">
                  <c:v>0.63671561426125634</c:v>
                </c:pt>
                <c:pt idx="53">
                  <c:v>0.63671561426125634</c:v>
                </c:pt>
                <c:pt idx="54">
                  <c:v>0.63671561426125634</c:v>
                </c:pt>
                <c:pt idx="55">
                  <c:v>0.63671561426125634</c:v>
                </c:pt>
                <c:pt idx="56">
                  <c:v>0.63671561426125634</c:v>
                </c:pt>
                <c:pt idx="57">
                  <c:v>0.63671561426125634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7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alpha!$A$2:$A$90</c:f>
              <c:numCache>
                <c:formatCode>General</c:formatCode>
                <c:ptCount val="8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</c:numCache>
            </c:numRef>
          </c:xVal>
          <c:yVal>
            <c:numRef>
              <c:f>alpha!$I$2:$I$90</c:f>
              <c:numCache>
                <c:formatCode>General</c:formatCode>
                <c:ptCount val="89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0.39024930409674863</c:v>
                </c:pt>
                <c:pt idx="86">
                  <c:v>0.38922683797753421</c:v>
                </c:pt>
                <c:pt idx="87">
                  <c:v>0.39040803132720159</c:v>
                </c:pt>
                <c:pt idx="88">
                  <c:v>0.38818686498117827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alpha!$A$2:$A$90</c:f>
              <c:numCache>
                <c:formatCode>General</c:formatCode>
                <c:ptCount val="89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</c:numCache>
            </c:numRef>
          </c:xVal>
          <c:yVal>
            <c:numRef>
              <c:f>alpha!$J$2:$J$90</c:f>
              <c:numCache>
                <c:formatCode>General</c:formatCode>
                <c:ptCount val="89"/>
                <c:pt idx="0">
                  <c:v>0.36328438573874366</c:v>
                </c:pt>
                <c:pt idx="1">
                  <c:v>0.36328438573874366</c:v>
                </c:pt>
                <c:pt idx="2">
                  <c:v>0.36328438573874366</c:v>
                </c:pt>
                <c:pt idx="3">
                  <c:v>0.36328438573874366</c:v>
                </c:pt>
                <c:pt idx="4">
                  <c:v>0.36328438573874366</c:v>
                </c:pt>
                <c:pt idx="5">
                  <c:v>0.36328438573874366</c:v>
                </c:pt>
                <c:pt idx="6">
                  <c:v>0.36328438573874366</c:v>
                </c:pt>
                <c:pt idx="7">
                  <c:v>0.36328438573874366</c:v>
                </c:pt>
                <c:pt idx="8">
                  <c:v>0.36328438573874366</c:v>
                </c:pt>
                <c:pt idx="9">
                  <c:v>0.36328438573874366</c:v>
                </c:pt>
                <c:pt idx="10">
                  <c:v>0.36328438573874366</c:v>
                </c:pt>
                <c:pt idx="11">
                  <c:v>0.36328438573874366</c:v>
                </c:pt>
                <c:pt idx="12">
                  <c:v>0.36328438573874366</c:v>
                </c:pt>
                <c:pt idx="13">
                  <c:v>0.36328438573874366</c:v>
                </c:pt>
                <c:pt idx="14">
                  <c:v>0.36328438573874366</c:v>
                </c:pt>
                <c:pt idx="15">
                  <c:v>0.36328438573874366</c:v>
                </c:pt>
                <c:pt idx="16">
                  <c:v>0.36328438573874366</c:v>
                </c:pt>
                <c:pt idx="17">
                  <c:v>0.36328438573874366</c:v>
                </c:pt>
                <c:pt idx="18">
                  <c:v>0.36328438573874366</c:v>
                </c:pt>
                <c:pt idx="19">
                  <c:v>0.36328438573874366</c:v>
                </c:pt>
                <c:pt idx="20">
                  <c:v>0.36328438573874366</c:v>
                </c:pt>
                <c:pt idx="21">
                  <c:v>0.36328438573874366</c:v>
                </c:pt>
                <c:pt idx="22">
                  <c:v>0.36328438573874366</c:v>
                </c:pt>
                <c:pt idx="23">
                  <c:v>0.36328438573874366</c:v>
                </c:pt>
                <c:pt idx="24">
                  <c:v>0.36328438573874366</c:v>
                </c:pt>
                <c:pt idx="25">
                  <c:v>0.36328438573874366</c:v>
                </c:pt>
                <c:pt idx="26">
                  <c:v>0.36328438573874366</c:v>
                </c:pt>
                <c:pt idx="27">
                  <c:v>0.36328438573874366</c:v>
                </c:pt>
                <c:pt idx="28">
                  <c:v>0.36328438573874366</c:v>
                </c:pt>
                <c:pt idx="29">
                  <c:v>0.36328438573874366</c:v>
                </c:pt>
                <c:pt idx="30">
                  <c:v>0.36328438573874366</c:v>
                </c:pt>
                <c:pt idx="31">
                  <c:v>0.36328438573874366</c:v>
                </c:pt>
                <c:pt idx="32">
                  <c:v>0.36328438573874366</c:v>
                </c:pt>
                <c:pt idx="33">
                  <c:v>0.36328438573874366</c:v>
                </c:pt>
                <c:pt idx="34">
                  <c:v>0.36328438573874366</c:v>
                </c:pt>
                <c:pt idx="35">
                  <c:v>0.36328438573874366</c:v>
                </c:pt>
                <c:pt idx="36">
                  <c:v>0.36328438573874366</c:v>
                </c:pt>
                <c:pt idx="37">
                  <c:v>0.36328438573874366</c:v>
                </c:pt>
                <c:pt idx="38">
                  <c:v>0.36328438573874366</c:v>
                </c:pt>
                <c:pt idx="39">
                  <c:v>0.36328438573874366</c:v>
                </c:pt>
                <c:pt idx="40">
                  <c:v>0.36328438573874366</c:v>
                </c:pt>
                <c:pt idx="41">
                  <c:v>0.36328438573874366</c:v>
                </c:pt>
                <c:pt idx="42">
                  <c:v>0.36328438573874366</c:v>
                </c:pt>
                <c:pt idx="43">
                  <c:v>0.36328438573874366</c:v>
                </c:pt>
                <c:pt idx="44">
                  <c:v>0.36328438573874366</c:v>
                </c:pt>
                <c:pt idx="45">
                  <c:v>0.36328438573874366</c:v>
                </c:pt>
                <c:pt idx="46">
                  <c:v>0.36328438573874366</c:v>
                </c:pt>
                <c:pt idx="47">
                  <c:v>0.36328438573874366</c:v>
                </c:pt>
                <c:pt idx="48">
                  <c:v>0.36328438573874366</c:v>
                </c:pt>
                <c:pt idx="49">
                  <c:v>0.36328438573874366</c:v>
                </c:pt>
                <c:pt idx="50">
                  <c:v>0.36328438573874366</c:v>
                </c:pt>
                <c:pt idx="51">
                  <c:v>0.36328438573874366</c:v>
                </c:pt>
                <c:pt idx="52">
                  <c:v>0.36328438573874366</c:v>
                </c:pt>
                <c:pt idx="53">
                  <c:v>0.36328438573874366</c:v>
                </c:pt>
                <c:pt idx="54">
                  <c:v>0.36328438573874366</c:v>
                </c:pt>
                <c:pt idx="55">
                  <c:v>0.36328438573874366</c:v>
                </c:pt>
                <c:pt idx="56">
                  <c:v>0.36328438573874366</c:v>
                </c:pt>
                <c:pt idx="57">
                  <c:v>0.36328438573874366</c:v>
                </c:pt>
                <c:pt idx="58">
                  <c:v>0.36328438573874366</c:v>
                </c:pt>
                <c:pt idx="59">
                  <c:v>0.36328438573874366</c:v>
                </c:pt>
                <c:pt idx="60">
                  <c:v>0.36328438573874366</c:v>
                </c:pt>
                <c:pt idx="61">
                  <c:v>0.36328438573874366</c:v>
                </c:pt>
                <c:pt idx="62">
                  <c:v>0.36328438573874366</c:v>
                </c:pt>
                <c:pt idx="63">
                  <c:v>0.36328438573874366</c:v>
                </c:pt>
                <c:pt idx="64">
                  <c:v>0.36328438573874366</c:v>
                </c:pt>
                <c:pt idx="65">
                  <c:v>0.36328438573874366</c:v>
                </c:pt>
                <c:pt idx="66">
                  <c:v>0.36328438573874366</c:v>
                </c:pt>
                <c:pt idx="67">
                  <c:v>0.36328438573874366</c:v>
                </c:pt>
                <c:pt idx="68">
                  <c:v>0.36328438573874366</c:v>
                </c:pt>
                <c:pt idx="69">
                  <c:v>0.36328438573874366</c:v>
                </c:pt>
                <c:pt idx="70">
                  <c:v>0.36328438573874366</c:v>
                </c:pt>
                <c:pt idx="71">
                  <c:v>0.36328438573874366</c:v>
                </c:pt>
                <c:pt idx="72">
                  <c:v>0.36328438573874366</c:v>
                </c:pt>
                <c:pt idx="73">
                  <c:v>0.36328438573874366</c:v>
                </c:pt>
                <c:pt idx="74">
                  <c:v>0.36328438573874366</c:v>
                </c:pt>
                <c:pt idx="75">
                  <c:v>0.36328438573874366</c:v>
                </c:pt>
                <c:pt idx="76">
                  <c:v>0.36328438573874366</c:v>
                </c:pt>
                <c:pt idx="77">
                  <c:v>0.36328438573874366</c:v>
                </c:pt>
                <c:pt idx="78">
                  <c:v>0.36328438573874366</c:v>
                </c:pt>
                <c:pt idx="79">
                  <c:v>0.36328438573874366</c:v>
                </c:pt>
                <c:pt idx="80">
                  <c:v>0.36328438573874366</c:v>
                </c:pt>
                <c:pt idx="81">
                  <c:v>0.36328438573874366</c:v>
                </c:pt>
                <c:pt idx="82">
                  <c:v>0.36328438573874366</c:v>
                </c:pt>
                <c:pt idx="83">
                  <c:v>0.36328438573874366</c:v>
                </c:pt>
                <c:pt idx="84">
                  <c:v>0.36328438573874366</c:v>
                </c:pt>
                <c:pt idx="85">
                  <c:v>0.36328438573874366</c:v>
                </c:pt>
                <c:pt idx="86">
                  <c:v>0.36328438573874366</c:v>
                </c:pt>
                <c:pt idx="87">
                  <c:v>0.36328438573874366</c:v>
                </c:pt>
                <c:pt idx="88">
                  <c:v>0.36328438573874366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7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accounting'!$I$3:$I$60</c:f>
              <c:numCache>
                <c:formatCode>General</c:formatCode>
                <c:ptCount val="58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266.4503579317709</c:v>
                </c:pt>
                <c:pt idx="55">
                  <c:v>273.29725702907967</c:v>
                </c:pt>
                <c:pt idx="56">
                  <c:v>276.385850674501</c:v>
                </c:pt>
                <c:pt idx="57">
                  <c:v>281.36085881795827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accounting'!$J$3:$J$60</c:f>
              <c:numCache>
                <c:formatCode>General</c:formatCode>
                <c:ptCount val="58"/>
                <c:pt idx="0">
                  <c:v>100</c:v>
                </c:pt>
                <c:pt idx="1">
                  <c:v>102.31356133997656</c:v>
                </c:pt>
                <c:pt idx="2">
                  <c:v>107.48992157269075</c:v>
                </c:pt>
                <c:pt idx="3">
                  <c:v>111.18825278978852</c:v>
                </c:pt>
                <c:pt idx="4">
                  <c:v>116.43500662317898</c:v>
                </c:pt>
                <c:pt idx="5">
                  <c:v>121.57094799105042</c:v>
                </c:pt>
                <c:pt idx="6">
                  <c:v>125.73591348742571</c:v>
                </c:pt>
                <c:pt idx="7">
                  <c:v>125.91094230214954</c:v>
                </c:pt>
                <c:pt idx="8">
                  <c:v>130.07717485134998</c:v>
                </c:pt>
                <c:pt idx="9">
                  <c:v>129.84009837167812</c:v>
                </c:pt>
                <c:pt idx="10">
                  <c:v>129.35184142145752</c:v>
                </c:pt>
                <c:pt idx="11">
                  <c:v>134.33775371948818</c:v>
                </c:pt>
                <c:pt idx="12">
                  <c:v>138.9391837984395</c:v>
                </c:pt>
                <c:pt idx="13">
                  <c:v>142.50399185420687</c:v>
                </c:pt>
                <c:pt idx="14">
                  <c:v>137.58220602919789</c:v>
                </c:pt>
                <c:pt idx="15">
                  <c:v>137.97833975586224</c:v>
                </c:pt>
                <c:pt idx="16">
                  <c:v>144.06076860321909</c:v>
                </c:pt>
                <c:pt idx="17">
                  <c:v>146.87832004525001</c:v>
                </c:pt>
                <c:pt idx="18">
                  <c:v>149.47478786323552</c:v>
                </c:pt>
                <c:pt idx="19">
                  <c:v>148.63963558790624</c:v>
                </c:pt>
                <c:pt idx="20">
                  <c:v>144.8486129571329</c:v>
                </c:pt>
                <c:pt idx="21">
                  <c:v>146.74108481373403</c:v>
                </c:pt>
                <c:pt idx="22">
                  <c:v>142.58715761557551</c:v>
                </c:pt>
                <c:pt idx="23">
                  <c:v>148.48402430879381</c:v>
                </c:pt>
                <c:pt idx="24">
                  <c:v>155.89331967276902</c:v>
                </c:pt>
                <c:pt idx="25">
                  <c:v>159.7501088114318</c:v>
                </c:pt>
                <c:pt idx="26">
                  <c:v>163.34453951116933</c:v>
                </c:pt>
                <c:pt idx="27">
                  <c:v>164.04598087029058</c:v>
                </c:pt>
                <c:pt idx="28">
                  <c:v>167.05750797358775</c:v>
                </c:pt>
                <c:pt idx="29">
                  <c:v>169.03919326272327</c:v>
                </c:pt>
                <c:pt idx="30">
                  <c:v>169.73851876714707</c:v>
                </c:pt>
                <c:pt idx="31">
                  <c:v>169.99181164323875</c:v>
                </c:pt>
                <c:pt idx="32">
                  <c:v>177.08737771081405</c:v>
                </c:pt>
                <c:pt idx="33">
                  <c:v>179.06707327309806</c:v>
                </c:pt>
                <c:pt idx="34">
                  <c:v>183.40535022455083</c:v>
                </c:pt>
                <c:pt idx="35">
                  <c:v>183.81364256923578</c:v>
                </c:pt>
                <c:pt idx="36">
                  <c:v>189.66089564243327</c:v>
                </c:pt>
                <c:pt idx="37">
                  <c:v>194.09541990383977</c:v>
                </c:pt>
                <c:pt idx="38">
                  <c:v>199.42474234536175</c:v>
                </c:pt>
                <c:pt idx="39">
                  <c:v>206.55133124222536</c:v>
                </c:pt>
                <c:pt idx="40">
                  <c:v>211.95890488987627</c:v>
                </c:pt>
                <c:pt idx="41">
                  <c:v>213.20773556663715</c:v>
                </c:pt>
                <c:pt idx="42">
                  <c:v>217.28408972736042</c:v>
                </c:pt>
                <c:pt idx="43">
                  <c:v>224.08387905830077</c:v>
                </c:pt>
                <c:pt idx="44">
                  <c:v>230.93947224393889</c:v>
                </c:pt>
                <c:pt idx="45">
                  <c:v>236.07311000818015</c:v>
                </c:pt>
                <c:pt idx="46">
                  <c:v>237.37225533174447</c:v>
                </c:pt>
                <c:pt idx="47">
                  <c:v>238.01241862982187</c:v>
                </c:pt>
                <c:pt idx="48">
                  <c:v>236.38314051969184</c:v>
                </c:pt>
                <c:pt idx="49">
                  <c:v>236.40318469284068</c:v>
                </c:pt>
                <c:pt idx="50">
                  <c:v>244.54062608842827</c:v>
                </c:pt>
                <c:pt idx="51">
                  <c:v>245.0215240431028</c:v>
                </c:pt>
                <c:pt idx="52">
                  <c:v>247.23377609644444</c:v>
                </c:pt>
                <c:pt idx="53">
                  <c:v>248.54355955695038</c:v>
                </c:pt>
                <c:pt idx="54">
                  <c:v>250.85449395704194</c:v>
                </c:pt>
                <c:pt idx="55">
                  <c:v>254.07923131465662</c:v>
                </c:pt>
                <c:pt idx="56">
                  <c:v>253.76624005071585</c:v>
                </c:pt>
                <c:pt idx="57">
                  <c:v>257.14330743424091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accounting'!$K$3:$K$60</c:f>
              <c:numCache>
                <c:formatCode>General</c:formatCode>
                <c:ptCount val="58"/>
                <c:pt idx="0">
                  <c:v>100</c:v>
                </c:pt>
                <c:pt idx="1">
                  <c:v>100.56253264939927</c:v>
                </c:pt>
                <c:pt idx="2">
                  <c:v>99.109635650012891</c:v>
                </c:pt>
                <c:pt idx="3">
                  <c:v>98.882653272651226</c:v>
                </c:pt>
                <c:pt idx="4">
                  <c:v>97.939819816338996</c:v>
                </c:pt>
                <c:pt idx="5">
                  <c:v>96.705512755107279</c:v>
                </c:pt>
                <c:pt idx="6">
                  <c:v>95.716958706063934</c:v>
                </c:pt>
                <c:pt idx="7">
                  <c:v>96.938480978015079</c:v>
                </c:pt>
                <c:pt idx="8">
                  <c:v>96.661166143008117</c:v>
                </c:pt>
                <c:pt idx="9">
                  <c:v>97.290132157400834</c:v>
                </c:pt>
                <c:pt idx="10">
                  <c:v>99.474635690360486</c:v>
                </c:pt>
                <c:pt idx="11">
                  <c:v>99.416525677067128</c:v>
                </c:pt>
                <c:pt idx="12">
                  <c:v>98.411850501458275</c:v>
                </c:pt>
                <c:pt idx="13">
                  <c:v>97.445752436143408</c:v>
                </c:pt>
                <c:pt idx="14">
                  <c:v>100.13141650135707</c:v>
                </c:pt>
                <c:pt idx="15">
                  <c:v>102.29327163432713</c:v>
                </c:pt>
                <c:pt idx="16">
                  <c:v>100.59068446562245</c:v>
                </c:pt>
                <c:pt idx="17">
                  <c:v>99.844391928686903</c:v>
                </c:pt>
                <c:pt idx="18">
                  <c:v>99.003487710481636</c:v>
                </c:pt>
                <c:pt idx="19">
                  <c:v>99.817872447498104</c:v>
                </c:pt>
                <c:pt idx="20">
                  <c:v>102.57718337856335</c:v>
                </c:pt>
                <c:pt idx="21">
                  <c:v>103.10318415593601</c:v>
                </c:pt>
                <c:pt idx="22">
                  <c:v>106.39000120309856</c:v>
                </c:pt>
                <c:pt idx="23">
                  <c:v>105.15096154690922</c:v>
                </c:pt>
                <c:pt idx="24">
                  <c:v>102.58420778071292</c:v>
                </c:pt>
                <c:pt idx="25">
                  <c:v>102.57109680934467</c:v>
                </c:pt>
                <c:pt idx="26">
                  <c:v>102.76154319054808</c:v>
                </c:pt>
                <c:pt idx="27">
                  <c:v>102.83986183654325</c:v>
                </c:pt>
                <c:pt idx="28">
                  <c:v>102.48035205500834</c:v>
                </c:pt>
                <c:pt idx="29">
                  <c:v>102.26442249209488</c:v>
                </c:pt>
                <c:pt idx="30">
                  <c:v>103.01561288206868</c:v>
                </c:pt>
                <c:pt idx="31">
                  <c:v>104.66670124693786</c:v>
                </c:pt>
                <c:pt idx="32">
                  <c:v>103.76388166535074</c:v>
                </c:pt>
                <c:pt idx="33">
                  <c:v>103.3665414942204</c:v>
                </c:pt>
                <c:pt idx="34">
                  <c:v>102.34584663426138</c:v>
                </c:pt>
                <c:pt idx="35">
                  <c:v>102.3619552470447</c:v>
                </c:pt>
                <c:pt idx="36">
                  <c:v>101.76144516888066</c:v>
                </c:pt>
                <c:pt idx="37">
                  <c:v>100.93231924052648</c:v>
                </c:pt>
                <c:pt idx="38">
                  <c:v>100.3141285701852</c:v>
                </c:pt>
                <c:pt idx="39">
                  <c:v>99.725165255032792</c:v>
                </c:pt>
                <c:pt idx="40">
                  <c:v>99.633352135610849</c:v>
                </c:pt>
                <c:pt idx="41">
                  <c:v>101.35548012911637</c:v>
                </c:pt>
                <c:pt idx="42">
                  <c:v>102.18538539458481</c:v>
                </c:pt>
                <c:pt idx="43">
                  <c:v>102.20809747319794</c:v>
                </c:pt>
                <c:pt idx="44">
                  <c:v>101.70845719191124</c:v>
                </c:pt>
                <c:pt idx="45">
                  <c:v>101.61206111184147</c:v>
                </c:pt>
                <c:pt idx="46">
                  <c:v>102.05278245741974</c:v>
                </c:pt>
                <c:pt idx="47">
                  <c:v>103.05190763446524</c:v>
                </c:pt>
                <c:pt idx="48">
                  <c:v>104.95323807462162</c:v>
                </c:pt>
                <c:pt idx="49">
                  <c:v>107.89357607958084</c:v>
                </c:pt>
                <c:pt idx="50">
                  <c:v>106.80942552240069</c:v>
                </c:pt>
                <c:pt idx="51">
                  <c:v>106.60613137031898</c:v>
                </c:pt>
                <c:pt idx="52">
                  <c:v>106.0785294273133</c:v>
                </c:pt>
                <c:pt idx="53">
                  <c:v>106.02781166210498</c:v>
                </c:pt>
                <c:pt idx="54">
                  <c:v>105.70467986730623</c:v>
                </c:pt>
                <c:pt idx="55">
                  <c:v>105.2332975642118</c:v>
                </c:pt>
                <c:pt idx="56">
                  <c:v>105.62698548325838</c:v>
                </c:pt>
                <c:pt idx="57">
                  <c:v>105.45211546120838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accounting'!$L$3:$L$60</c:f>
              <c:numCache>
                <c:formatCode>General</c:formatCode>
                <c:ptCount val="58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100.48476173465583</c:v>
                </c:pt>
                <c:pt idx="55">
                  <c:v>102.21459836328097</c:v>
                </c:pt>
                <c:pt idx="56">
                  <c:v>103.111493050284</c:v>
                </c:pt>
                <c:pt idx="57">
                  <c:v>103.76076352630552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7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00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accounting'!$I$3:$I$60</c:f>
              <c:numCache>
                <c:formatCode>General</c:formatCode>
                <c:ptCount val="58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266.4503579317709</c:v>
                </c:pt>
                <c:pt idx="55">
                  <c:v>273.29725702907967</c:v>
                </c:pt>
                <c:pt idx="56">
                  <c:v>276.385850674501</c:v>
                </c:pt>
                <c:pt idx="57">
                  <c:v>281.36085881795827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accounting'!$J$3:$J$60</c:f>
              <c:numCache>
                <c:formatCode>General</c:formatCode>
                <c:ptCount val="58"/>
                <c:pt idx="0">
                  <c:v>100</c:v>
                </c:pt>
                <c:pt idx="1">
                  <c:v>102.31356133997656</c:v>
                </c:pt>
                <c:pt idx="2">
                  <c:v>107.48992157269075</c:v>
                </c:pt>
                <c:pt idx="3">
                  <c:v>111.18825278978852</c:v>
                </c:pt>
                <c:pt idx="4">
                  <c:v>116.43500662317898</c:v>
                </c:pt>
                <c:pt idx="5">
                  <c:v>121.57094799105042</c:v>
                </c:pt>
                <c:pt idx="6">
                  <c:v>125.73591348742571</c:v>
                </c:pt>
                <c:pt idx="7">
                  <c:v>125.91094230214954</c:v>
                </c:pt>
                <c:pt idx="8">
                  <c:v>130.07717485134998</c:v>
                </c:pt>
                <c:pt idx="9">
                  <c:v>129.84009837167812</c:v>
                </c:pt>
                <c:pt idx="10">
                  <c:v>129.35184142145752</c:v>
                </c:pt>
                <c:pt idx="11">
                  <c:v>134.33775371948818</c:v>
                </c:pt>
                <c:pt idx="12">
                  <c:v>138.9391837984395</c:v>
                </c:pt>
                <c:pt idx="13">
                  <c:v>142.50399185420687</c:v>
                </c:pt>
                <c:pt idx="14">
                  <c:v>137.58220602919789</c:v>
                </c:pt>
                <c:pt idx="15">
                  <c:v>137.97833975586224</c:v>
                </c:pt>
                <c:pt idx="16">
                  <c:v>144.06076860321909</c:v>
                </c:pt>
                <c:pt idx="17">
                  <c:v>146.87832004525001</c:v>
                </c:pt>
                <c:pt idx="18">
                  <c:v>149.47478786323552</c:v>
                </c:pt>
                <c:pt idx="19">
                  <c:v>148.63963558790624</c:v>
                </c:pt>
                <c:pt idx="20">
                  <c:v>144.8486129571329</c:v>
                </c:pt>
                <c:pt idx="21">
                  <c:v>146.74108481373403</c:v>
                </c:pt>
                <c:pt idx="22">
                  <c:v>142.58715761557551</c:v>
                </c:pt>
                <c:pt idx="23">
                  <c:v>148.48402430879381</c:v>
                </c:pt>
                <c:pt idx="24">
                  <c:v>155.89331967276902</c:v>
                </c:pt>
                <c:pt idx="25">
                  <c:v>159.7501088114318</c:v>
                </c:pt>
                <c:pt idx="26">
                  <c:v>163.34453951116933</c:v>
                </c:pt>
                <c:pt idx="27">
                  <c:v>164.04598087029058</c:v>
                </c:pt>
                <c:pt idx="28">
                  <c:v>167.05750797358775</c:v>
                </c:pt>
                <c:pt idx="29">
                  <c:v>169.03919326272327</c:v>
                </c:pt>
                <c:pt idx="30">
                  <c:v>169.73851876714707</c:v>
                </c:pt>
                <c:pt idx="31">
                  <c:v>169.99181164323875</c:v>
                </c:pt>
                <c:pt idx="32">
                  <c:v>177.08737771081405</c:v>
                </c:pt>
                <c:pt idx="33">
                  <c:v>179.06707327309806</c:v>
                </c:pt>
                <c:pt idx="34">
                  <c:v>183.40535022455083</c:v>
                </c:pt>
                <c:pt idx="35">
                  <c:v>183.81364256923578</c:v>
                </c:pt>
                <c:pt idx="36">
                  <c:v>189.66089564243327</c:v>
                </c:pt>
                <c:pt idx="37">
                  <c:v>194.09541990383977</c:v>
                </c:pt>
                <c:pt idx="38">
                  <c:v>199.42474234536175</c:v>
                </c:pt>
                <c:pt idx="39">
                  <c:v>206.55133124222536</c:v>
                </c:pt>
                <c:pt idx="40">
                  <c:v>211.95890488987627</c:v>
                </c:pt>
                <c:pt idx="41">
                  <c:v>213.20773556663715</c:v>
                </c:pt>
                <c:pt idx="42">
                  <c:v>217.28408972736042</c:v>
                </c:pt>
                <c:pt idx="43">
                  <c:v>224.08387905830077</c:v>
                </c:pt>
                <c:pt idx="44">
                  <c:v>230.93947224393889</c:v>
                </c:pt>
                <c:pt idx="45">
                  <c:v>236.07311000818015</c:v>
                </c:pt>
                <c:pt idx="46">
                  <c:v>237.37225533174447</c:v>
                </c:pt>
                <c:pt idx="47">
                  <c:v>238.01241862982187</c:v>
                </c:pt>
                <c:pt idx="48">
                  <c:v>236.38314051969184</c:v>
                </c:pt>
                <c:pt idx="49">
                  <c:v>236.40318469284068</c:v>
                </c:pt>
                <c:pt idx="50">
                  <c:v>244.54062608842827</c:v>
                </c:pt>
                <c:pt idx="51">
                  <c:v>245.0215240431028</c:v>
                </c:pt>
                <c:pt idx="52">
                  <c:v>247.23377609644444</c:v>
                </c:pt>
                <c:pt idx="53">
                  <c:v>248.54355955695038</c:v>
                </c:pt>
                <c:pt idx="54">
                  <c:v>250.85449395704194</c:v>
                </c:pt>
                <c:pt idx="55">
                  <c:v>254.07923131465662</c:v>
                </c:pt>
                <c:pt idx="56">
                  <c:v>253.76624005071585</c:v>
                </c:pt>
                <c:pt idx="57">
                  <c:v>257.14330743424091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accounting'!$K$3:$K$60</c:f>
              <c:numCache>
                <c:formatCode>General</c:formatCode>
                <c:ptCount val="58"/>
                <c:pt idx="0">
                  <c:v>100</c:v>
                </c:pt>
                <c:pt idx="1">
                  <c:v>100.56253264939927</c:v>
                </c:pt>
                <c:pt idx="2">
                  <c:v>99.109635650012891</c:v>
                </c:pt>
                <c:pt idx="3">
                  <c:v>98.882653272651226</c:v>
                </c:pt>
                <c:pt idx="4">
                  <c:v>97.939819816338996</c:v>
                </c:pt>
                <c:pt idx="5">
                  <c:v>96.705512755107279</c:v>
                </c:pt>
                <c:pt idx="6">
                  <c:v>95.716958706063934</c:v>
                </c:pt>
                <c:pt idx="7">
                  <c:v>96.938480978015079</c:v>
                </c:pt>
                <c:pt idx="8">
                  <c:v>96.661166143008117</c:v>
                </c:pt>
                <c:pt idx="9">
                  <c:v>97.290132157400834</c:v>
                </c:pt>
                <c:pt idx="10">
                  <c:v>99.474635690360486</c:v>
                </c:pt>
                <c:pt idx="11">
                  <c:v>99.416525677067128</c:v>
                </c:pt>
                <c:pt idx="12">
                  <c:v>98.411850501458275</c:v>
                </c:pt>
                <c:pt idx="13">
                  <c:v>97.445752436143408</c:v>
                </c:pt>
                <c:pt idx="14">
                  <c:v>100.13141650135707</c:v>
                </c:pt>
                <c:pt idx="15">
                  <c:v>102.29327163432713</c:v>
                </c:pt>
                <c:pt idx="16">
                  <c:v>100.59068446562245</c:v>
                </c:pt>
                <c:pt idx="17">
                  <c:v>99.844391928686903</c:v>
                </c:pt>
                <c:pt idx="18">
                  <c:v>99.003487710481636</c:v>
                </c:pt>
                <c:pt idx="19">
                  <c:v>99.817872447498104</c:v>
                </c:pt>
                <c:pt idx="20">
                  <c:v>102.57718337856335</c:v>
                </c:pt>
                <c:pt idx="21">
                  <c:v>103.10318415593601</c:v>
                </c:pt>
                <c:pt idx="22">
                  <c:v>106.39000120309856</c:v>
                </c:pt>
                <c:pt idx="23">
                  <c:v>105.15096154690922</c:v>
                </c:pt>
                <c:pt idx="24">
                  <c:v>102.58420778071292</c:v>
                </c:pt>
                <c:pt idx="25">
                  <c:v>102.57109680934467</c:v>
                </c:pt>
                <c:pt idx="26">
                  <c:v>102.76154319054808</c:v>
                </c:pt>
                <c:pt idx="27">
                  <c:v>102.83986183654325</c:v>
                </c:pt>
                <c:pt idx="28">
                  <c:v>102.48035205500834</c:v>
                </c:pt>
                <c:pt idx="29">
                  <c:v>102.26442249209488</c:v>
                </c:pt>
                <c:pt idx="30">
                  <c:v>103.01561288206868</c:v>
                </c:pt>
                <c:pt idx="31">
                  <c:v>104.66670124693786</c:v>
                </c:pt>
                <c:pt idx="32">
                  <c:v>103.76388166535074</c:v>
                </c:pt>
                <c:pt idx="33">
                  <c:v>103.3665414942204</c:v>
                </c:pt>
                <c:pt idx="34">
                  <c:v>102.34584663426138</c:v>
                </c:pt>
                <c:pt idx="35">
                  <c:v>102.3619552470447</c:v>
                </c:pt>
                <c:pt idx="36">
                  <c:v>101.76144516888066</c:v>
                </c:pt>
                <c:pt idx="37">
                  <c:v>100.93231924052648</c:v>
                </c:pt>
                <c:pt idx="38">
                  <c:v>100.3141285701852</c:v>
                </c:pt>
                <c:pt idx="39">
                  <c:v>99.725165255032792</c:v>
                </c:pt>
                <c:pt idx="40">
                  <c:v>99.633352135610849</c:v>
                </c:pt>
                <c:pt idx="41">
                  <c:v>101.35548012911637</c:v>
                </c:pt>
                <c:pt idx="42">
                  <c:v>102.18538539458481</c:v>
                </c:pt>
                <c:pt idx="43">
                  <c:v>102.20809747319794</c:v>
                </c:pt>
                <c:pt idx="44">
                  <c:v>101.70845719191124</c:v>
                </c:pt>
                <c:pt idx="45">
                  <c:v>101.61206111184147</c:v>
                </c:pt>
                <c:pt idx="46">
                  <c:v>102.05278245741974</c:v>
                </c:pt>
                <c:pt idx="47">
                  <c:v>103.05190763446524</c:v>
                </c:pt>
                <c:pt idx="48">
                  <c:v>104.95323807462162</c:v>
                </c:pt>
                <c:pt idx="49">
                  <c:v>107.89357607958084</c:v>
                </c:pt>
                <c:pt idx="50">
                  <c:v>106.80942552240069</c:v>
                </c:pt>
                <c:pt idx="51">
                  <c:v>106.60613137031898</c:v>
                </c:pt>
                <c:pt idx="52">
                  <c:v>106.0785294273133</c:v>
                </c:pt>
                <c:pt idx="53">
                  <c:v>106.02781166210498</c:v>
                </c:pt>
                <c:pt idx="54">
                  <c:v>105.70467986730623</c:v>
                </c:pt>
                <c:pt idx="55">
                  <c:v>105.2332975642118</c:v>
                </c:pt>
                <c:pt idx="56">
                  <c:v>105.62698548325838</c:v>
                </c:pt>
                <c:pt idx="57">
                  <c:v>105.45211546120838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'growth accounting'!$L$3:$L$60</c:f>
              <c:numCache>
                <c:formatCode>General</c:formatCode>
                <c:ptCount val="58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100.48476173465583</c:v>
                </c:pt>
                <c:pt idx="55">
                  <c:v>102.21459836328097</c:v>
                </c:pt>
                <c:pt idx="56">
                  <c:v>103.111493050284</c:v>
                </c:pt>
                <c:pt idx="57">
                  <c:v>103.76076352630552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7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'interest rates'!$F$3:$F$60</c:f>
              <c:numCache>
                <c:formatCode>0.00</c:formatCode>
                <c:ptCount val="58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6.8686108363024134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3.7345634114090309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2.2284571813223186</c:v>
                </c:pt>
                <c:pt idx="55">
                  <c:v>2.7875229560336168</c:v>
                </c:pt>
                <c:pt idx="56">
                  <c:v>2.5444758575105419</c:v>
                </c:pt>
                <c:pt idx="57">
                  <c:v>1.8081895933668601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rates'!$A$3:$A$60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'interest rates'!$K$3:$K$60</c:f>
              <c:numCache>
                <c:formatCode>0.00</c:formatCode>
                <c:ptCount val="58"/>
                <c:pt idx="0">
                  <c:v>9.1026986184410763</c:v>
                </c:pt>
                <c:pt idx="1">
                  <c:v>8.9598294366263325</c:v>
                </c:pt>
                <c:pt idx="2">
                  <c:v>9.3334048201916957</c:v>
                </c:pt>
                <c:pt idx="3">
                  <c:v>9.3931354636859012</c:v>
                </c:pt>
                <c:pt idx="4">
                  <c:v>9.6453327724634885</c:v>
                </c:pt>
                <c:pt idx="5">
                  <c:v>9.9857714191224964</c:v>
                </c:pt>
                <c:pt idx="6">
                  <c:v>10.267179513158526</c:v>
                </c:pt>
                <c:pt idx="7">
                  <c:v>9.9206011955830373</c:v>
                </c:pt>
                <c:pt idx="8">
                  <c:v>9.9982258867017304</c:v>
                </c:pt>
                <c:pt idx="9">
                  <c:v>9.823043340645313</c:v>
                </c:pt>
                <c:pt idx="10">
                  <c:v>9.238140453808116</c:v>
                </c:pt>
                <c:pt idx="11">
                  <c:v>9.253242647902491</c:v>
                </c:pt>
                <c:pt idx="12">
                  <c:v>9.5182385345241762</c:v>
                </c:pt>
                <c:pt idx="13">
                  <c:v>9.7801789927972393</c:v>
                </c:pt>
                <c:pt idx="14">
                  <c:v>9.0691242672636339</c:v>
                </c:pt>
                <c:pt idx="15">
                  <c:v>8.533761062456966</c:v>
                </c:pt>
                <c:pt idx="16">
                  <c:v>8.9527373222073567</c:v>
                </c:pt>
                <c:pt idx="17">
                  <c:v>9.1426108237134489</c:v>
                </c:pt>
                <c:pt idx="18">
                  <c:v>9.3612908369529819</c:v>
                </c:pt>
                <c:pt idx="19">
                  <c:v>9.1494299411512774</c:v>
                </c:pt>
                <c:pt idx="20">
                  <c:v>8.4657524451382589</c:v>
                </c:pt>
                <c:pt idx="21">
                  <c:v>8.3411135140041885</c:v>
                </c:pt>
                <c:pt idx="22">
                  <c:v>7.6003767952322914</c:v>
                </c:pt>
                <c:pt idx="23">
                  <c:v>7.8721372661472557</c:v>
                </c:pt>
                <c:pt idx="24">
                  <c:v>8.4640763755598893</c:v>
                </c:pt>
                <c:pt idx="25">
                  <c:v>8.4672049969787277</c:v>
                </c:pt>
                <c:pt idx="26">
                  <c:v>8.4218673893347216</c:v>
                </c:pt>
                <c:pt idx="27">
                  <c:v>8.4032899112594812</c:v>
                </c:pt>
                <c:pt idx="28">
                  <c:v>8.4888892842471275</c:v>
                </c:pt>
                <c:pt idx="29">
                  <c:v>8.540700727336068</c:v>
                </c:pt>
                <c:pt idx="30">
                  <c:v>8.3617425384113151</c:v>
                </c:pt>
                <c:pt idx="31">
                  <c:v>7.9807640520997012</c:v>
                </c:pt>
                <c:pt idx="32">
                  <c:v>8.1870161663306593</c:v>
                </c:pt>
                <c:pt idx="33">
                  <c:v>8.2793645166118921</c:v>
                </c:pt>
                <c:pt idx="34">
                  <c:v>8.5211279853071744</c:v>
                </c:pt>
                <c:pt idx="35">
                  <c:v>8.5172608729161858</c:v>
                </c:pt>
                <c:pt idx="36">
                  <c:v>8.662563386938249</c:v>
                </c:pt>
                <c:pt idx="37">
                  <c:v>8.8671049704869134</c:v>
                </c:pt>
                <c:pt idx="38">
                  <c:v>9.0226459587813199</c:v>
                </c:pt>
                <c:pt idx="39">
                  <c:v>9.1733075481641855</c:v>
                </c:pt>
                <c:pt idx="40">
                  <c:v>9.1970151753002405</c:v>
                </c:pt>
                <c:pt idx="41">
                  <c:v>8.7621376430782192</c:v>
                </c:pt>
                <c:pt idx="42">
                  <c:v>8.5597407448751746</c:v>
                </c:pt>
                <c:pt idx="43">
                  <c:v>8.5542652606466838</c:v>
                </c:pt>
                <c:pt idx="44">
                  <c:v>8.6754981106324571</c:v>
                </c:pt>
                <c:pt idx="45">
                  <c:v>8.6990766729883209</c:v>
                </c:pt>
                <c:pt idx="46">
                  <c:v>8.5917759758091297</c:v>
                </c:pt>
                <c:pt idx="47">
                  <c:v>8.3531867864802258</c:v>
                </c:pt>
                <c:pt idx="48">
                  <c:v>7.9163229416805647</c:v>
                </c:pt>
                <c:pt idx="49">
                  <c:v>7.2820759694894512</c:v>
                </c:pt>
                <c:pt idx="50">
                  <c:v>7.5103449575349863</c:v>
                </c:pt>
                <c:pt idx="51">
                  <c:v>7.553861450776739</c:v>
                </c:pt>
                <c:pt idx="52">
                  <c:v>7.66787081465064</c:v>
                </c:pt>
                <c:pt idx="53">
                  <c:v>7.6789127387651144</c:v>
                </c:pt>
                <c:pt idx="54">
                  <c:v>7.7496055054481596</c:v>
                </c:pt>
                <c:pt idx="55">
                  <c:v>7.8538048319100637</c:v>
                </c:pt>
                <c:pt idx="56">
                  <c:v>7.7666918252599944</c:v>
                </c:pt>
                <c:pt idx="57">
                  <c:v>7.805275558634067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7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0.38562</cdr:x>
      <cdr:y>0.59636</cdr:y>
    </cdr:from>
    <cdr:to>
      <cdr:x>0.73897</cdr:x>
      <cdr:y>0.6425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9458" y="3747695"/>
          <a:ext cx="3059978" cy="289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0.6807</cdr:x>
      <cdr:y>0.68089</cdr:y>
    </cdr:from>
    <cdr:to>
      <cdr:x>0.71195</cdr:x>
      <cdr:y>0.77639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30787" y="3965840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0.84944</cdr:x>
      <cdr:y>0.66231</cdr:y>
    </cdr:from>
    <cdr:to>
      <cdr:x>0.92869</cdr:x>
      <cdr:y>0.78656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76223" y="385762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0.79232</cdr:x>
      <cdr:y>0.35625</cdr:y>
    </cdr:from>
    <cdr:to>
      <cdr:x>0.83757</cdr:x>
      <cdr:y>0.4295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86937" y="2074960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0.69766</cdr:x>
      <cdr:y>0.20244</cdr:y>
    </cdr:from>
    <cdr:to>
      <cdr:x>0.72891</cdr:x>
      <cdr:y>0.29794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76065" y="1179131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4"/>
  <sheetViews>
    <sheetView zoomScaleNormal="100" workbookViewId="0">
      <selection activeCell="D101" sqref="D101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/>
  </cols>
  <sheetData>
    <row r="1" spans="1:23" ht="13" x14ac:dyDescent="0.3">
      <c r="A1" s="26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5" t="s">
        <v>44</v>
      </c>
      <c r="L1" s="25" t="s">
        <v>44</v>
      </c>
      <c r="N1" s="21" t="s">
        <v>44</v>
      </c>
      <c r="P1" s="21" t="s">
        <v>44</v>
      </c>
      <c r="R1" s="21" t="s">
        <v>47</v>
      </c>
      <c r="T1" s="26" t="s">
        <v>68</v>
      </c>
      <c r="U1" s="3" t="s">
        <v>68</v>
      </c>
      <c r="V1" s="3" t="s">
        <v>44</v>
      </c>
      <c r="W1" s="26" t="s">
        <v>44</v>
      </c>
    </row>
    <row r="2" spans="1:23" ht="13" x14ac:dyDescent="0.3">
      <c r="A2" s="26" t="s">
        <v>43</v>
      </c>
      <c r="C2" s="3" t="s">
        <v>61</v>
      </c>
      <c r="E2" s="29" t="s">
        <v>51</v>
      </c>
      <c r="G2" s="3" t="s">
        <v>62</v>
      </c>
      <c r="I2" s="21" t="s">
        <v>45</v>
      </c>
      <c r="J2" s="21" t="s">
        <v>46</v>
      </c>
      <c r="K2" s="30">
        <v>3.5</v>
      </c>
      <c r="L2" s="31">
        <v>3.13</v>
      </c>
      <c r="N2" s="30">
        <v>5.0999999999999996</v>
      </c>
      <c r="P2" s="30">
        <v>5.0999999999999996</v>
      </c>
      <c r="R2" s="21" t="s">
        <v>49</v>
      </c>
      <c r="T2" s="26" t="s">
        <v>69</v>
      </c>
      <c r="U2" s="3" t="s">
        <v>69</v>
      </c>
      <c r="V2" s="26" t="s">
        <v>63</v>
      </c>
      <c r="W2" s="26" t="s">
        <v>66</v>
      </c>
    </row>
    <row r="3" spans="1:23" ht="13" x14ac:dyDescent="0.3">
      <c r="A3" s="26" t="s">
        <v>4</v>
      </c>
      <c r="C3" s="3" t="s">
        <v>85</v>
      </c>
      <c r="E3" s="29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6" t="s">
        <v>72</v>
      </c>
      <c r="U3" s="3" t="s">
        <v>70</v>
      </c>
      <c r="V3" s="26" t="s">
        <v>64</v>
      </c>
      <c r="W3" s="26" t="s">
        <v>67</v>
      </c>
    </row>
    <row r="4" spans="1:23" ht="13" x14ac:dyDescent="0.3">
      <c r="A4" s="26"/>
      <c r="C4" s="3" t="s">
        <v>50</v>
      </c>
      <c r="E4" s="29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65</v>
      </c>
      <c r="T4" s="26" t="s">
        <v>73</v>
      </c>
      <c r="U4" s="3" t="s">
        <v>71</v>
      </c>
      <c r="V4" s="26" t="s">
        <v>50</v>
      </c>
      <c r="W4" s="26"/>
    </row>
    <row r="5" spans="1:23" ht="13" x14ac:dyDescent="0.3">
      <c r="A5" s="26">
        <v>1929</v>
      </c>
      <c r="C5" s="33">
        <v>1109448</v>
      </c>
      <c r="D5"/>
      <c r="E5" s="17">
        <v>37699</v>
      </c>
      <c r="F5" s="17"/>
      <c r="G5" s="33">
        <v>104556</v>
      </c>
      <c r="H5"/>
      <c r="I5" s="17">
        <v>51444</v>
      </c>
      <c r="J5" s="13">
        <v>9009</v>
      </c>
      <c r="K5" s="33">
        <v>6824</v>
      </c>
      <c r="L5" s="21"/>
      <c r="M5"/>
      <c r="N5" s="33">
        <v>20073</v>
      </c>
      <c r="O5" s="16"/>
      <c r="P5" s="33">
        <v>10409</v>
      </c>
      <c r="R5" s="27">
        <v>4.7249999999999996</v>
      </c>
      <c r="S5" s="12"/>
      <c r="T5" s="22"/>
    </row>
    <row r="6" spans="1:23" ht="13" x14ac:dyDescent="0.3">
      <c r="A6" s="26">
        <v>1930</v>
      </c>
      <c r="C6" s="33">
        <v>1015058</v>
      </c>
      <c r="D6"/>
      <c r="E6" s="17">
        <v>35590</v>
      </c>
      <c r="F6" s="17"/>
      <c r="G6" s="33">
        <v>92160</v>
      </c>
      <c r="H6"/>
      <c r="I6" s="17">
        <v>47207</v>
      </c>
      <c r="J6" s="13">
        <v>7007</v>
      </c>
      <c r="K6" s="33">
        <v>6971</v>
      </c>
      <c r="L6" s="21"/>
      <c r="M6"/>
      <c r="N6" s="33">
        <v>14683</v>
      </c>
      <c r="O6" s="16"/>
      <c r="P6" s="33">
        <v>10217</v>
      </c>
      <c r="R6" s="27">
        <v>4.5466666666666669</v>
      </c>
      <c r="S6" s="12"/>
      <c r="T6" s="22"/>
    </row>
    <row r="7" spans="1:23" ht="13" x14ac:dyDescent="0.3">
      <c r="A7" s="26">
        <v>1931</v>
      </c>
      <c r="C7" s="33">
        <v>950037</v>
      </c>
      <c r="D7"/>
      <c r="E7" s="17">
        <v>32724</v>
      </c>
      <c r="F7" s="17"/>
      <c r="G7" s="33">
        <v>77391</v>
      </c>
      <c r="H7"/>
      <c r="I7" s="17">
        <v>40112</v>
      </c>
      <c r="J7" s="13">
        <v>5323</v>
      </c>
      <c r="K7" s="33">
        <v>6669</v>
      </c>
      <c r="L7" s="21"/>
      <c r="M7"/>
      <c r="N7" s="33">
        <v>9635</v>
      </c>
      <c r="O7" s="16"/>
      <c r="P7" s="33">
        <v>9514</v>
      </c>
      <c r="R7" s="27">
        <v>4.5774999999999997</v>
      </c>
      <c r="S7" s="12"/>
      <c r="T7" s="22"/>
    </row>
    <row r="8" spans="1:23" ht="13" x14ac:dyDescent="0.3">
      <c r="A8" s="26">
        <v>1932</v>
      </c>
      <c r="C8" s="33">
        <v>827495</v>
      </c>
      <c r="D8"/>
      <c r="E8" s="17">
        <v>29445</v>
      </c>
      <c r="F8" s="17"/>
      <c r="G8" s="33">
        <v>59522</v>
      </c>
      <c r="H8"/>
      <c r="I8" s="17">
        <v>31378</v>
      </c>
      <c r="J8" s="13">
        <v>3450</v>
      </c>
      <c r="K8" s="33">
        <v>6570</v>
      </c>
      <c r="L8" s="21"/>
      <c r="M8"/>
      <c r="N8" s="33">
        <v>4081</v>
      </c>
      <c r="O8" s="16"/>
      <c r="P8" s="33">
        <v>8338</v>
      </c>
      <c r="R8" s="27">
        <v>5.0066666666666668</v>
      </c>
      <c r="S8" s="12"/>
      <c r="T8" s="22"/>
    </row>
    <row r="9" spans="1:23" ht="13" x14ac:dyDescent="0.3">
      <c r="A9" s="26">
        <v>1933</v>
      </c>
      <c r="C9" s="33">
        <v>817265</v>
      </c>
      <c r="D9"/>
      <c r="E9" s="17">
        <v>30940</v>
      </c>
      <c r="F9" s="17"/>
      <c r="G9" s="33">
        <v>57154</v>
      </c>
      <c r="H9"/>
      <c r="I9" s="17">
        <v>29823</v>
      </c>
      <c r="J9" s="13">
        <v>4012</v>
      </c>
      <c r="K9" s="33">
        <v>6864</v>
      </c>
      <c r="L9" s="21"/>
      <c r="M9"/>
      <c r="N9" s="33">
        <v>4306</v>
      </c>
      <c r="O9" s="16"/>
      <c r="P9" s="33">
        <v>8012</v>
      </c>
      <c r="R9" s="27">
        <v>4.4891666666666667</v>
      </c>
      <c r="S9" s="12"/>
      <c r="T9" s="22"/>
    </row>
    <row r="10" spans="1:23" ht="13" x14ac:dyDescent="0.3">
      <c r="A10" s="26">
        <v>1934</v>
      </c>
      <c r="C10" s="33">
        <v>905594</v>
      </c>
      <c r="D10"/>
      <c r="E10" s="17">
        <v>34238</v>
      </c>
      <c r="F10" s="17"/>
      <c r="G10" s="33">
        <v>66800</v>
      </c>
      <c r="H10"/>
      <c r="I10" s="17">
        <v>34589</v>
      </c>
      <c r="J10" s="13">
        <v>4927</v>
      </c>
      <c r="K10" s="33">
        <v>7625</v>
      </c>
      <c r="L10" s="21"/>
      <c r="M10"/>
      <c r="N10" s="33">
        <v>6967</v>
      </c>
      <c r="O10" s="16"/>
      <c r="P10" s="33">
        <v>8430</v>
      </c>
      <c r="R10" s="27">
        <v>4.003333333333333</v>
      </c>
      <c r="S10" s="12"/>
      <c r="T10" s="22"/>
    </row>
    <row r="11" spans="1:23" ht="13" x14ac:dyDescent="0.3">
      <c r="A11" s="26">
        <v>1935</v>
      </c>
      <c r="C11" s="33">
        <v>986231</v>
      </c>
      <c r="D11"/>
      <c r="E11" s="17">
        <v>35577</v>
      </c>
      <c r="F11" s="17"/>
      <c r="G11" s="33">
        <v>74241</v>
      </c>
      <c r="H11"/>
      <c r="I11" s="17">
        <v>37708</v>
      </c>
      <c r="J11" s="13">
        <v>5679</v>
      </c>
      <c r="K11" s="33">
        <v>7990</v>
      </c>
      <c r="L11" s="21"/>
      <c r="M11"/>
      <c r="N11" s="33">
        <v>10222</v>
      </c>
      <c r="O11" s="16"/>
      <c r="P11" s="33">
        <v>8480</v>
      </c>
      <c r="R11" s="27">
        <v>3.6024999999999996</v>
      </c>
      <c r="S11" s="12"/>
      <c r="T11" s="22"/>
    </row>
    <row r="12" spans="1:23" ht="13" x14ac:dyDescent="0.3">
      <c r="A12" s="26">
        <v>1936</v>
      </c>
      <c r="C12" s="33">
        <v>1113291</v>
      </c>
      <c r="D12"/>
      <c r="E12" s="17">
        <v>38599</v>
      </c>
      <c r="F12" s="17"/>
      <c r="G12" s="33">
        <v>84830</v>
      </c>
      <c r="H12"/>
      <c r="I12" s="17">
        <v>43333</v>
      </c>
      <c r="J12" s="13">
        <v>6929</v>
      </c>
      <c r="K12" s="33">
        <v>8461</v>
      </c>
      <c r="L12" s="21"/>
      <c r="M12"/>
      <c r="N12" s="33">
        <v>13621</v>
      </c>
      <c r="O12" s="16"/>
      <c r="P12" s="33">
        <v>8801</v>
      </c>
      <c r="R12" s="27">
        <v>3.2358333333333338</v>
      </c>
      <c r="S12" s="12"/>
      <c r="T12" s="22"/>
    </row>
    <row r="13" spans="1:23" ht="13" x14ac:dyDescent="0.3">
      <c r="A13" s="26">
        <v>1937</v>
      </c>
      <c r="C13" s="33">
        <v>1170344</v>
      </c>
      <c r="D13"/>
      <c r="E13" s="17">
        <v>39701</v>
      </c>
      <c r="F13" s="17"/>
      <c r="G13" s="33">
        <v>93003</v>
      </c>
      <c r="H13"/>
      <c r="I13" s="17">
        <v>48359</v>
      </c>
      <c r="J13" s="13">
        <v>7362</v>
      </c>
      <c r="K13" s="33">
        <v>8941</v>
      </c>
      <c r="L13" s="21"/>
      <c r="M13"/>
      <c r="N13" s="33">
        <v>16866</v>
      </c>
      <c r="O13" s="16"/>
      <c r="P13" s="33">
        <v>9767</v>
      </c>
      <c r="R13" s="27">
        <v>3.2633333333333341</v>
      </c>
      <c r="S13" s="12"/>
      <c r="T13" s="22"/>
    </row>
    <row r="14" spans="1:23" ht="13" x14ac:dyDescent="0.3">
      <c r="A14" s="26">
        <v>1938</v>
      </c>
      <c r="C14" s="33">
        <v>1131564</v>
      </c>
      <c r="D14"/>
      <c r="E14" s="17">
        <v>38322</v>
      </c>
      <c r="F14" s="17"/>
      <c r="G14" s="33">
        <v>87352</v>
      </c>
      <c r="H14"/>
      <c r="I14" s="17">
        <v>45467</v>
      </c>
      <c r="J14" s="13">
        <v>6816</v>
      </c>
      <c r="K14" s="33">
        <v>8932</v>
      </c>
      <c r="L14" s="21"/>
      <c r="M14"/>
      <c r="N14" s="33">
        <v>12234</v>
      </c>
      <c r="O14" s="16"/>
      <c r="P14" s="33">
        <v>10042</v>
      </c>
      <c r="R14" s="27">
        <v>3.1924999999999994</v>
      </c>
      <c r="S14" s="12"/>
      <c r="T14" s="22"/>
    </row>
    <row r="15" spans="1:23" ht="13" x14ac:dyDescent="0.3">
      <c r="A15" s="26">
        <v>1939</v>
      </c>
      <c r="C15" s="33">
        <v>1222375</v>
      </c>
      <c r="D15"/>
      <c r="E15" s="17">
        <v>39633</v>
      </c>
      <c r="F15" s="17"/>
      <c r="G15" s="33">
        <v>93437</v>
      </c>
      <c r="H15"/>
      <c r="I15" s="17">
        <v>48609</v>
      </c>
      <c r="J15" s="13">
        <v>7700</v>
      </c>
      <c r="K15" s="33">
        <v>9146</v>
      </c>
      <c r="L15" s="21"/>
      <c r="M15"/>
      <c r="N15" s="33">
        <v>14819</v>
      </c>
      <c r="O15" s="16"/>
      <c r="P15" s="33">
        <v>10103</v>
      </c>
      <c r="R15" s="27">
        <v>3.0058333333333329</v>
      </c>
      <c r="S15" s="12"/>
      <c r="T15" s="22"/>
    </row>
    <row r="16" spans="1:23" ht="13" x14ac:dyDescent="0.3">
      <c r="A16" s="26">
        <v>1940</v>
      </c>
      <c r="C16" s="33">
        <v>1330151</v>
      </c>
      <c r="D16"/>
      <c r="E16" s="17">
        <v>41437</v>
      </c>
      <c r="F16" s="17"/>
      <c r="G16" s="33">
        <v>102899</v>
      </c>
      <c r="H16"/>
      <c r="I16" s="17">
        <v>52808</v>
      </c>
      <c r="J16" s="13">
        <v>8650</v>
      </c>
      <c r="K16" s="33">
        <v>9795</v>
      </c>
      <c r="L16" s="21"/>
      <c r="M16"/>
      <c r="N16" s="33">
        <v>19013</v>
      </c>
      <c r="O16" s="16"/>
      <c r="P16" s="33">
        <v>10577</v>
      </c>
      <c r="R16" s="27">
        <v>2.8408333333333329</v>
      </c>
      <c r="S16" s="12"/>
      <c r="T16" s="22"/>
    </row>
    <row r="17" spans="1:23" ht="13" x14ac:dyDescent="0.3">
      <c r="A17" s="26">
        <v>1941</v>
      </c>
      <c r="C17" s="33">
        <v>1565778</v>
      </c>
      <c r="D17"/>
      <c r="E17" s="17">
        <v>45785</v>
      </c>
      <c r="F17" s="17"/>
      <c r="G17" s="33">
        <v>129309</v>
      </c>
      <c r="H17"/>
      <c r="I17" s="17">
        <v>66249</v>
      </c>
      <c r="J17" s="13">
        <v>11701</v>
      </c>
      <c r="K17" s="33">
        <v>11054</v>
      </c>
      <c r="L17" s="21"/>
      <c r="M17"/>
      <c r="N17" s="33">
        <v>30164</v>
      </c>
      <c r="O17" s="16"/>
      <c r="P17" s="33">
        <v>12062</v>
      </c>
      <c r="R17" s="27">
        <v>2.7675000000000001</v>
      </c>
      <c r="S17" s="12"/>
      <c r="T17" s="22"/>
    </row>
    <row r="18" spans="1:23" ht="13" x14ac:dyDescent="0.3">
      <c r="A18" s="26">
        <v>1942</v>
      </c>
      <c r="C18" s="33">
        <v>1861500</v>
      </c>
      <c r="D18"/>
      <c r="E18" s="17">
        <v>50219</v>
      </c>
      <c r="F18" s="17"/>
      <c r="G18" s="33">
        <v>165952</v>
      </c>
      <c r="H18"/>
      <c r="I18" s="17">
        <v>88103</v>
      </c>
      <c r="J18" s="13">
        <v>14507</v>
      </c>
      <c r="K18" s="33">
        <v>11512</v>
      </c>
      <c r="L18" s="21"/>
      <c r="M18"/>
      <c r="N18" s="33">
        <v>40747</v>
      </c>
      <c r="O18" s="16"/>
      <c r="P18" s="33">
        <v>14911</v>
      </c>
      <c r="R18" s="27">
        <v>2.8258333333333332</v>
      </c>
      <c r="S18" s="12"/>
      <c r="T18" s="22"/>
    </row>
    <row r="19" spans="1:23" ht="13" x14ac:dyDescent="0.3">
      <c r="A19" s="26">
        <v>1943</v>
      </c>
      <c r="C19" s="33">
        <v>2178390</v>
      </c>
      <c r="D19"/>
      <c r="E19" s="17">
        <v>55995</v>
      </c>
      <c r="F19" s="17"/>
      <c r="G19" s="33">
        <v>203084</v>
      </c>
      <c r="H19"/>
      <c r="I19" s="17">
        <v>112770</v>
      </c>
      <c r="J19" s="13">
        <v>17191</v>
      </c>
      <c r="K19" s="33">
        <v>12431</v>
      </c>
      <c r="L19" s="21"/>
      <c r="M19"/>
      <c r="N19" s="33">
        <v>47296</v>
      </c>
      <c r="O19" s="16"/>
      <c r="P19" s="33">
        <v>18031</v>
      </c>
      <c r="R19" s="27">
        <v>2.7300000000000004</v>
      </c>
      <c r="S19" s="12"/>
      <c r="T19" s="22"/>
    </row>
    <row r="20" spans="1:23" ht="13" x14ac:dyDescent="0.3">
      <c r="A20" s="26">
        <v>1944</v>
      </c>
      <c r="C20" s="33">
        <v>2351627</v>
      </c>
      <c r="D20"/>
      <c r="E20" s="17">
        <v>57221</v>
      </c>
      <c r="F20" s="17"/>
      <c r="G20" s="33">
        <v>224447</v>
      </c>
      <c r="H20"/>
      <c r="I20" s="17">
        <v>124400</v>
      </c>
      <c r="J20" s="13">
        <v>18332</v>
      </c>
      <c r="K20" s="33">
        <v>13711</v>
      </c>
      <c r="L20" s="21"/>
      <c r="M20"/>
      <c r="N20" s="33">
        <v>47331</v>
      </c>
      <c r="O20" s="16"/>
      <c r="P20" s="33">
        <v>21341</v>
      </c>
      <c r="R20" s="27">
        <v>2.7241666666666666</v>
      </c>
      <c r="S20" s="12"/>
      <c r="T20" s="22"/>
    </row>
    <row r="21" spans="1:23" ht="13" x14ac:dyDescent="0.3">
      <c r="A21" s="26">
        <v>1945</v>
      </c>
      <c r="C21" s="33">
        <v>2328626</v>
      </c>
      <c r="D21"/>
      <c r="E21" s="17">
        <v>55548</v>
      </c>
      <c r="F21" s="17"/>
      <c r="G21" s="33">
        <v>228007</v>
      </c>
      <c r="H21"/>
      <c r="I21" s="17">
        <v>126393</v>
      </c>
      <c r="J21" s="13">
        <v>19430</v>
      </c>
      <c r="K21" s="33">
        <v>15095</v>
      </c>
      <c r="L21" s="21"/>
      <c r="M21"/>
      <c r="N21" s="33">
        <v>37708</v>
      </c>
      <c r="O21" s="16"/>
      <c r="P21" s="33">
        <v>23107</v>
      </c>
      <c r="R21" s="27">
        <v>2.6233333333333335</v>
      </c>
      <c r="S21" s="12"/>
      <c r="T21" s="22"/>
    </row>
    <row r="22" spans="1:23" ht="13" x14ac:dyDescent="0.3">
      <c r="A22" s="26">
        <v>1946</v>
      </c>
      <c r="C22" s="33">
        <v>2058375</v>
      </c>
      <c r="D22"/>
      <c r="E22" s="17">
        <v>49643</v>
      </c>
      <c r="F22" s="17"/>
      <c r="G22" s="33">
        <v>227535</v>
      </c>
      <c r="H22"/>
      <c r="I22" s="17">
        <v>122590</v>
      </c>
      <c r="J22" s="13">
        <v>23495</v>
      </c>
      <c r="K22" s="33">
        <v>16832</v>
      </c>
      <c r="L22" s="21"/>
      <c r="M22"/>
      <c r="N22" s="33">
        <v>37836</v>
      </c>
      <c r="O22" s="16"/>
      <c r="P22" s="33">
        <v>25690</v>
      </c>
      <c r="R22" s="27">
        <v>2.5266666666666664</v>
      </c>
      <c r="S22" s="12"/>
      <c r="T22" s="22"/>
    </row>
    <row r="23" spans="1:23" ht="13" x14ac:dyDescent="0.3">
      <c r="A23" s="26">
        <v>1947</v>
      </c>
      <c r="C23" s="33">
        <v>2034814</v>
      </c>
      <c r="D23"/>
      <c r="E23" s="17">
        <v>49936</v>
      </c>
      <c r="F23" s="17"/>
      <c r="G23" s="33">
        <v>249616</v>
      </c>
      <c r="H23"/>
      <c r="I23" s="17">
        <v>132491</v>
      </c>
      <c r="J23" s="13">
        <v>21992</v>
      </c>
      <c r="K23" s="33">
        <v>18106</v>
      </c>
      <c r="L23" s="21"/>
      <c r="M23"/>
      <c r="N23" s="33">
        <v>42816</v>
      </c>
      <c r="O23" s="16"/>
      <c r="P23" s="33">
        <v>29121</v>
      </c>
      <c r="R23" s="27">
        <v>2.6108333333333329</v>
      </c>
      <c r="S23" s="12"/>
      <c r="T23" s="22"/>
    </row>
    <row r="24" spans="1:23" ht="13" x14ac:dyDescent="0.3">
      <c r="A24" s="26">
        <v>1948</v>
      </c>
      <c r="C24" s="33">
        <v>2118512</v>
      </c>
      <c r="D24"/>
      <c r="E24" s="17">
        <v>51332</v>
      </c>
      <c r="F24" s="17"/>
      <c r="G24" s="33">
        <v>274468</v>
      </c>
      <c r="H24"/>
      <c r="I24" s="33">
        <v>144313</v>
      </c>
      <c r="J24" s="13">
        <v>23322</v>
      </c>
      <c r="K24" s="33">
        <v>19726</v>
      </c>
      <c r="L24" s="21"/>
      <c r="M24"/>
      <c r="N24" s="33">
        <v>58829</v>
      </c>
      <c r="O24" s="16"/>
      <c r="P24" s="33">
        <v>31326</v>
      </c>
      <c r="R24" s="27">
        <v>2.8166666666666664</v>
      </c>
      <c r="S24" s="12"/>
      <c r="T24" s="22"/>
      <c r="V24" s="17">
        <v>99119</v>
      </c>
      <c r="W24" s="17">
        <v>10211</v>
      </c>
    </row>
    <row r="25" spans="1:23" ht="13" x14ac:dyDescent="0.3">
      <c r="A25" s="26">
        <v>1949</v>
      </c>
      <c r="C25" s="33">
        <v>2106559</v>
      </c>
      <c r="D25"/>
      <c r="E25" s="13">
        <v>50358</v>
      </c>
      <c r="F25" s="17"/>
      <c r="G25" s="33">
        <v>272475</v>
      </c>
      <c r="H25"/>
      <c r="I25" s="33">
        <v>144334</v>
      </c>
      <c r="J25" s="13">
        <v>22340</v>
      </c>
      <c r="K25" s="33">
        <v>20904</v>
      </c>
      <c r="L25" s="21"/>
      <c r="M25"/>
      <c r="N25" s="33">
        <v>50414</v>
      </c>
      <c r="O25" s="16"/>
      <c r="P25" s="33">
        <v>32284</v>
      </c>
      <c r="R25" s="27">
        <v>2.6600000000000006</v>
      </c>
      <c r="S25" s="12"/>
      <c r="T25" s="22"/>
      <c r="V25" s="17">
        <v>95610</v>
      </c>
      <c r="W25" s="17">
        <v>10064</v>
      </c>
    </row>
    <row r="26" spans="1:23" ht="13" x14ac:dyDescent="0.3">
      <c r="A26" s="26">
        <v>1950</v>
      </c>
      <c r="C26" s="33">
        <v>2289546</v>
      </c>
      <c r="D26"/>
      <c r="E26" s="13">
        <v>52424</v>
      </c>
      <c r="F26" s="17"/>
      <c r="G26" s="33">
        <v>299827</v>
      </c>
      <c r="H26"/>
      <c r="I26" s="33">
        <v>158269</v>
      </c>
      <c r="J26" s="13">
        <v>25810</v>
      </c>
      <c r="K26" s="33">
        <v>22950</v>
      </c>
      <c r="L26" s="21"/>
      <c r="M26"/>
      <c r="N26" s="33">
        <v>67986</v>
      </c>
      <c r="O26" s="16"/>
      <c r="P26" s="33">
        <v>33394</v>
      </c>
      <c r="R26" s="27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6">
        <v>1951</v>
      </c>
      <c r="C27" s="33">
        <v>2473758</v>
      </c>
      <c r="D27"/>
      <c r="E27" s="13">
        <v>56415</v>
      </c>
      <c r="F27" s="17"/>
      <c r="G27" s="33">
        <v>346914</v>
      </c>
      <c r="H27"/>
      <c r="I27" s="33">
        <v>185705</v>
      </c>
      <c r="J27" s="13">
        <v>27828</v>
      </c>
      <c r="K27" s="33">
        <v>24745</v>
      </c>
      <c r="L27" s="21"/>
      <c r="M27"/>
      <c r="N27" s="33">
        <v>82341</v>
      </c>
      <c r="O27" s="16"/>
      <c r="P27" s="33">
        <v>37726</v>
      </c>
      <c r="R27" s="27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6">
        <v>1952</v>
      </c>
      <c r="C28" s="33">
        <v>2574898</v>
      </c>
      <c r="D28"/>
      <c r="E28" s="13">
        <v>57702</v>
      </c>
      <c r="F28" s="17"/>
      <c r="G28" s="33">
        <v>367341</v>
      </c>
      <c r="H28"/>
      <c r="I28" s="33">
        <v>201088</v>
      </c>
      <c r="J28" s="13">
        <v>28630</v>
      </c>
      <c r="K28" s="33">
        <v>27121</v>
      </c>
      <c r="L28" s="21"/>
      <c r="M28"/>
      <c r="N28" s="33">
        <v>81894</v>
      </c>
      <c r="O28" s="16"/>
      <c r="P28" s="33">
        <v>40606</v>
      </c>
      <c r="R28" s="27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6">
        <v>1953</v>
      </c>
      <c r="C29" s="33">
        <v>2695614</v>
      </c>
      <c r="D29"/>
      <c r="E29" s="13">
        <v>58918</v>
      </c>
      <c r="F29" s="17"/>
      <c r="G29" s="33">
        <v>389218</v>
      </c>
      <c r="H29"/>
      <c r="I29" s="33">
        <v>215245</v>
      </c>
      <c r="J29" s="13">
        <v>30029</v>
      </c>
      <c r="K29" s="33">
        <v>29101</v>
      </c>
      <c r="L29" s="21"/>
      <c r="M29"/>
      <c r="N29" s="33">
        <v>87080</v>
      </c>
      <c r="O29" s="16"/>
      <c r="P29" s="33">
        <v>43488</v>
      </c>
      <c r="R29" s="27">
        <v>3.1991666666666672</v>
      </c>
      <c r="S29" s="12"/>
      <c r="T29" s="22"/>
      <c r="V29" s="17">
        <v>112184</v>
      </c>
      <c r="W29" s="17">
        <v>9475</v>
      </c>
    </row>
    <row r="30" spans="1:23" ht="13" x14ac:dyDescent="0.3">
      <c r="A30" s="26">
        <v>1954</v>
      </c>
      <c r="C30" s="33">
        <v>2680023</v>
      </c>
      <c r="D30"/>
      <c r="E30" s="13">
        <v>57387</v>
      </c>
      <c r="F30" s="17"/>
      <c r="G30" s="33">
        <v>390549</v>
      </c>
      <c r="H30"/>
      <c r="I30" s="33">
        <v>214139</v>
      </c>
      <c r="J30" s="13">
        <v>30523</v>
      </c>
      <c r="K30" s="33">
        <v>28889</v>
      </c>
      <c r="L30" s="21"/>
      <c r="M30"/>
      <c r="N30" s="33">
        <v>83466</v>
      </c>
      <c r="O30" s="16"/>
      <c r="P30" s="33">
        <v>45981</v>
      </c>
      <c r="R30" s="27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6">
        <v>1955</v>
      </c>
      <c r="C31" s="33">
        <v>2871198</v>
      </c>
      <c r="D31"/>
      <c r="E31" s="13">
        <v>59080</v>
      </c>
      <c r="F31" s="17"/>
      <c r="G31" s="33">
        <v>425478</v>
      </c>
      <c r="H31"/>
      <c r="I31" s="33">
        <v>230571</v>
      </c>
      <c r="J31" s="13">
        <v>33799</v>
      </c>
      <c r="K31" s="33">
        <v>31467</v>
      </c>
      <c r="L31" s="21"/>
      <c r="M31"/>
      <c r="N31" s="33">
        <v>98112</v>
      </c>
      <c r="O31" s="16"/>
      <c r="P31" s="33">
        <v>48893</v>
      </c>
      <c r="R31" s="27">
        <v>3.0524999999999998</v>
      </c>
      <c r="S31" s="12"/>
      <c r="T31" s="22"/>
      <c r="V31" s="17">
        <v>111238</v>
      </c>
      <c r="W31" s="17">
        <v>9149</v>
      </c>
    </row>
    <row r="32" spans="1:23" ht="13" x14ac:dyDescent="0.3">
      <c r="A32" s="26">
        <v>1956</v>
      </c>
      <c r="C32" s="33">
        <v>2932388</v>
      </c>
      <c r="D32"/>
      <c r="E32" s="13">
        <v>60845</v>
      </c>
      <c r="F32" s="17"/>
      <c r="G32" s="33">
        <v>449353</v>
      </c>
      <c r="H32"/>
      <c r="I32" s="33">
        <v>249275</v>
      </c>
      <c r="J32" s="13">
        <v>35633</v>
      </c>
      <c r="K32" s="33">
        <v>34237</v>
      </c>
      <c r="L32" s="21"/>
      <c r="M32"/>
      <c r="N32" s="33">
        <v>104831</v>
      </c>
      <c r="O32" s="16"/>
      <c r="P32" s="33">
        <v>54127</v>
      </c>
      <c r="R32" s="27">
        <v>3.3641666666666663</v>
      </c>
      <c r="S32" s="12"/>
      <c r="T32" s="22"/>
      <c r="V32" s="17">
        <v>113637</v>
      </c>
      <c r="W32" s="17">
        <v>8981</v>
      </c>
    </row>
    <row r="33" spans="1:23" ht="13" x14ac:dyDescent="0.3">
      <c r="A33" s="26">
        <v>1957</v>
      </c>
      <c r="C33" s="33">
        <v>2994132</v>
      </c>
      <c r="D33"/>
      <c r="E33" s="13">
        <v>61308</v>
      </c>
      <c r="F33" s="17"/>
      <c r="G33" s="33">
        <v>474039</v>
      </c>
      <c r="H33"/>
      <c r="I33" s="33">
        <v>262576</v>
      </c>
      <c r="J33" s="13">
        <v>37498</v>
      </c>
      <c r="K33" s="33">
        <v>36616</v>
      </c>
      <c r="L33" s="21"/>
      <c r="M33"/>
      <c r="N33" s="33">
        <v>106735</v>
      </c>
      <c r="O33" s="16"/>
      <c r="P33" s="33">
        <v>58919</v>
      </c>
      <c r="R33" s="27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6">
        <v>1958</v>
      </c>
      <c r="C34" s="33">
        <v>2971951</v>
      </c>
      <c r="D34"/>
      <c r="E34" s="13">
        <v>59839</v>
      </c>
      <c r="F34" s="17"/>
      <c r="G34" s="33">
        <v>481229</v>
      </c>
      <c r="H34"/>
      <c r="I34" s="33">
        <v>264670</v>
      </c>
      <c r="J34" s="13">
        <v>37935</v>
      </c>
      <c r="K34" s="33">
        <v>37720</v>
      </c>
      <c r="L34" s="21"/>
      <c r="M34"/>
      <c r="N34" s="33">
        <v>103569</v>
      </c>
      <c r="O34" s="16"/>
      <c r="P34" s="33">
        <v>62454</v>
      </c>
      <c r="R34" s="27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6">
        <v>1959</v>
      </c>
      <c r="C35" s="33">
        <v>3178182</v>
      </c>
      <c r="D35"/>
      <c r="E35" s="13">
        <v>61587</v>
      </c>
      <c r="F35" s="17"/>
      <c r="G35" s="33">
        <v>521654</v>
      </c>
      <c r="H35"/>
      <c r="I35" s="33">
        <v>285829</v>
      </c>
      <c r="J35" s="13">
        <v>40509</v>
      </c>
      <c r="K35" s="33">
        <v>41052</v>
      </c>
      <c r="L35" s="21"/>
      <c r="M35"/>
      <c r="N35" s="33">
        <v>121532</v>
      </c>
      <c r="O35" s="16"/>
      <c r="P35" s="33">
        <v>65445</v>
      </c>
      <c r="R35" s="27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6">
        <v>1960</v>
      </c>
      <c r="C36" s="33">
        <v>3259971</v>
      </c>
      <c r="D36"/>
      <c r="E36" s="13">
        <v>62680</v>
      </c>
      <c r="F36" s="17"/>
      <c r="G36" s="33">
        <v>542382</v>
      </c>
      <c r="H36"/>
      <c r="I36" s="33">
        <v>301283</v>
      </c>
      <c r="J36" s="13">
        <v>40085</v>
      </c>
      <c r="K36" s="33">
        <v>44547</v>
      </c>
      <c r="L36" s="33">
        <v>1146</v>
      </c>
      <c r="M36"/>
      <c r="N36" s="33">
        <v>122481</v>
      </c>
      <c r="O36" s="16"/>
      <c r="P36" s="33">
        <v>67901</v>
      </c>
      <c r="R36" s="27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6">
        <v>1961</v>
      </c>
      <c r="C37" s="33">
        <v>3343546</v>
      </c>
      <c r="D37"/>
      <c r="E37" s="13">
        <v>62881</v>
      </c>
      <c r="F37" s="17"/>
      <c r="G37" s="33">
        <v>562210</v>
      </c>
      <c r="H37"/>
      <c r="I37" s="33">
        <v>310422</v>
      </c>
      <c r="J37" s="13">
        <v>42206</v>
      </c>
      <c r="K37" s="33">
        <v>46968</v>
      </c>
      <c r="L37" s="33">
        <v>2014</v>
      </c>
      <c r="M37"/>
      <c r="N37" s="33">
        <v>126481</v>
      </c>
      <c r="O37" s="16"/>
      <c r="P37" s="33">
        <v>70604</v>
      </c>
      <c r="R37" s="27">
        <v>4.3500000000000005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6">
        <v>1962</v>
      </c>
      <c r="C38" s="33">
        <v>3548409</v>
      </c>
      <c r="D38"/>
      <c r="E38" s="13">
        <v>64573</v>
      </c>
      <c r="F38" s="17"/>
      <c r="G38" s="33">
        <v>603921</v>
      </c>
      <c r="H38"/>
      <c r="I38" s="33">
        <v>332202</v>
      </c>
      <c r="J38" s="13">
        <v>44163</v>
      </c>
      <c r="K38" s="33">
        <v>50382</v>
      </c>
      <c r="L38" s="33">
        <v>2273</v>
      </c>
      <c r="M38"/>
      <c r="N38" s="33">
        <v>139574</v>
      </c>
      <c r="O38" s="16"/>
      <c r="P38" s="33">
        <v>74100</v>
      </c>
      <c r="R38" s="27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6">
        <v>1963</v>
      </c>
      <c r="C39" s="33">
        <v>3702944</v>
      </c>
      <c r="D39"/>
      <c r="E39" s="13">
        <v>65619</v>
      </c>
      <c r="F39" s="17"/>
      <c r="G39" s="33">
        <v>637451</v>
      </c>
      <c r="H39"/>
      <c r="I39" s="33">
        <v>350408</v>
      </c>
      <c r="J39" s="13">
        <v>45478</v>
      </c>
      <c r="K39" s="33">
        <v>53386</v>
      </c>
      <c r="L39" s="33">
        <v>2234</v>
      </c>
      <c r="M39"/>
      <c r="N39" s="33">
        <v>147722</v>
      </c>
      <c r="O39" s="16"/>
      <c r="P39" s="33">
        <v>78018</v>
      </c>
      <c r="R39" s="27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6">
        <v>1964</v>
      </c>
      <c r="C40" s="33">
        <v>3916280</v>
      </c>
      <c r="D40"/>
      <c r="E40" s="14">
        <v>67275</v>
      </c>
      <c r="F40" s="17"/>
      <c r="G40" s="33">
        <v>684460</v>
      </c>
      <c r="H40"/>
      <c r="I40" s="33">
        <v>375975</v>
      </c>
      <c r="J40" s="14">
        <v>49399</v>
      </c>
      <c r="K40" s="33">
        <v>57269</v>
      </c>
      <c r="L40" s="33">
        <v>2729</v>
      </c>
      <c r="M40"/>
      <c r="N40" s="33">
        <v>158542</v>
      </c>
      <c r="O40" s="16"/>
      <c r="P40" s="33">
        <v>82390</v>
      </c>
      <c r="R40" s="28">
        <v>4.4058333333333328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6">
        <v>1965</v>
      </c>
      <c r="C41" s="33">
        <v>4170750</v>
      </c>
      <c r="D41"/>
      <c r="E41" s="14">
        <v>69692</v>
      </c>
      <c r="F41" s="17"/>
      <c r="G41" s="33">
        <v>742289</v>
      </c>
      <c r="H41"/>
      <c r="I41" s="33">
        <v>405415</v>
      </c>
      <c r="J41" s="14">
        <v>52074</v>
      </c>
      <c r="K41" s="33">
        <v>60709</v>
      </c>
      <c r="L41" s="33">
        <v>3007</v>
      </c>
      <c r="M41"/>
      <c r="N41" s="33">
        <v>177508</v>
      </c>
      <c r="O41" s="16"/>
      <c r="P41" s="33">
        <v>88008</v>
      </c>
      <c r="R41" s="28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6">
        <v>1966</v>
      </c>
      <c r="C42" s="33">
        <v>4445853</v>
      </c>
      <c r="D42"/>
      <c r="E42" s="14">
        <v>73516</v>
      </c>
      <c r="F42" s="17"/>
      <c r="G42" s="33">
        <v>813414</v>
      </c>
      <c r="H42"/>
      <c r="I42" s="33">
        <v>449249</v>
      </c>
      <c r="J42" s="14">
        <v>55590</v>
      </c>
      <c r="K42" s="33">
        <v>63211</v>
      </c>
      <c r="L42" s="33">
        <v>3949</v>
      </c>
      <c r="M42"/>
      <c r="N42" s="33">
        <v>197755</v>
      </c>
      <c r="O42" s="16"/>
      <c r="P42" s="33">
        <v>95311</v>
      </c>
      <c r="R42" s="28">
        <v>5.1300000000000008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6">
        <v>1967</v>
      </c>
      <c r="C43" s="33">
        <v>4567781</v>
      </c>
      <c r="D43"/>
      <c r="E43" s="14">
        <v>75442</v>
      </c>
      <c r="F43" s="17"/>
      <c r="G43" s="33">
        <v>859958</v>
      </c>
      <c r="H43"/>
      <c r="I43" s="33">
        <v>481790</v>
      </c>
      <c r="J43" s="14">
        <v>58551</v>
      </c>
      <c r="K43" s="33">
        <v>67937</v>
      </c>
      <c r="L43" s="33">
        <v>3811</v>
      </c>
      <c r="M43"/>
      <c r="N43" s="33">
        <v>200369</v>
      </c>
      <c r="O43" s="16"/>
      <c r="P43" s="33">
        <v>103557</v>
      </c>
      <c r="R43" s="28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6">
        <v>1968</v>
      </c>
      <c r="C44" s="33">
        <v>4792315</v>
      </c>
      <c r="D44"/>
      <c r="E44" s="14">
        <v>77602</v>
      </c>
      <c r="F44" s="17"/>
      <c r="G44" s="33">
        <v>940651</v>
      </c>
      <c r="H44"/>
      <c r="I44" s="33">
        <v>530751</v>
      </c>
      <c r="J44" s="14">
        <v>63016</v>
      </c>
      <c r="K44" s="33">
        <v>76407</v>
      </c>
      <c r="L44" s="33">
        <v>4174</v>
      </c>
      <c r="M44"/>
      <c r="N44" s="33">
        <v>216169</v>
      </c>
      <c r="O44" s="16"/>
      <c r="P44" s="33">
        <v>113357</v>
      </c>
      <c r="R44" s="28">
        <v>6.1750000000000007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6">
        <v>1969</v>
      </c>
      <c r="C45" s="33">
        <v>4942067</v>
      </c>
      <c r="D45"/>
      <c r="E45" s="14">
        <v>79850</v>
      </c>
      <c r="F45" s="17"/>
      <c r="G45" s="33">
        <v>1017615</v>
      </c>
      <c r="H45"/>
      <c r="I45" s="33">
        <v>584458</v>
      </c>
      <c r="J45" s="14">
        <v>64995</v>
      </c>
      <c r="K45" s="33">
        <v>83856</v>
      </c>
      <c r="L45" s="33">
        <v>4534</v>
      </c>
      <c r="M45"/>
      <c r="N45" s="33">
        <v>233108</v>
      </c>
      <c r="O45" s="16"/>
      <c r="P45" s="33">
        <v>124896</v>
      </c>
      <c r="R45" s="28">
        <v>7.0291666666666659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6">
        <v>1970</v>
      </c>
      <c r="C46" s="33">
        <v>4951262</v>
      </c>
      <c r="D46"/>
      <c r="E46" s="14">
        <v>79750</v>
      </c>
      <c r="F46" s="17"/>
      <c r="G46" s="33">
        <v>1073303</v>
      </c>
      <c r="H46"/>
      <c r="I46" s="33">
        <v>623347</v>
      </c>
      <c r="J46" s="14">
        <v>65947</v>
      </c>
      <c r="K46" s="33">
        <v>91413</v>
      </c>
      <c r="L46" s="33">
        <v>4777</v>
      </c>
      <c r="M46"/>
      <c r="N46" s="33">
        <v>229845</v>
      </c>
      <c r="O46" s="16"/>
      <c r="P46" s="33">
        <v>136839</v>
      </c>
      <c r="R46" s="28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6">
        <v>1971</v>
      </c>
      <c r="C47" s="33">
        <v>5114325</v>
      </c>
      <c r="D47"/>
      <c r="E47" s="14">
        <v>79554</v>
      </c>
      <c r="F47" s="17"/>
      <c r="G47" s="33">
        <v>1164850</v>
      </c>
      <c r="H47"/>
      <c r="I47" s="33">
        <v>664995</v>
      </c>
      <c r="J47" s="14">
        <v>71830</v>
      </c>
      <c r="K47" s="33">
        <v>100493</v>
      </c>
      <c r="L47" s="33">
        <v>4675</v>
      </c>
      <c r="M47"/>
      <c r="N47" s="33">
        <v>255333</v>
      </c>
      <c r="O47" s="16"/>
      <c r="P47" s="33">
        <v>148926</v>
      </c>
      <c r="R47" s="28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6">
        <v>1972</v>
      </c>
      <c r="C48" s="33">
        <v>5383282</v>
      </c>
      <c r="D48"/>
      <c r="E48" s="14">
        <v>81583</v>
      </c>
      <c r="F48" s="17"/>
      <c r="G48" s="33">
        <v>1279110</v>
      </c>
      <c r="H48"/>
      <c r="I48" s="33">
        <v>731333</v>
      </c>
      <c r="J48" s="14">
        <v>78981</v>
      </c>
      <c r="K48" s="33">
        <v>107928</v>
      </c>
      <c r="L48" s="33">
        <v>6636</v>
      </c>
      <c r="M48"/>
      <c r="N48" s="33">
        <v>288831</v>
      </c>
      <c r="O48" s="16"/>
      <c r="P48" s="33">
        <v>161011</v>
      </c>
      <c r="R48" s="28">
        <v>7.2133333333333338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6">
        <v>1973</v>
      </c>
      <c r="C49" s="33">
        <v>5687207</v>
      </c>
      <c r="D49"/>
      <c r="E49" s="14">
        <v>85202</v>
      </c>
      <c r="F49" s="17"/>
      <c r="G49" s="33">
        <v>1425376</v>
      </c>
      <c r="H49"/>
      <c r="I49" s="33">
        <v>812683</v>
      </c>
      <c r="J49" s="14">
        <v>85516</v>
      </c>
      <c r="K49" s="33">
        <v>117220</v>
      </c>
      <c r="L49" s="33">
        <v>5230</v>
      </c>
      <c r="M49"/>
      <c r="N49" s="33">
        <v>332566</v>
      </c>
      <c r="O49" s="16"/>
      <c r="P49" s="33">
        <v>178686</v>
      </c>
      <c r="R49" s="28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6">
        <v>1974</v>
      </c>
      <c r="C50" s="33">
        <v>5656465</v>
      </c>
      <c r="D50"/>
      <c r="E50" s="14">
        <v>86573</v>
      </c>
      <c r="F50" s="17"/>
      <c r="G50" s="33">
        <v>1545243</v>
      </c>
      <c r="H50"/>
      <c r="I50" s="33">
        <v>887715</v>
      </c>
      <c r="J50" s="14">
        <v>92823</v>
      </c>
      <c r="K50" s="33">
        <v>124902</v>
      </c>
      <c r="L50" s="33">
        <v>3307</v>
      </c>
      <c r="M50"/>
      <c r="N50" s="33">
        <v>350692</v>
      </c>
      <c r="O50" s="16"/>
      <c r="P50" s="33">
        <v>206894</v>
      </c>
      <c r="R50" s="28">
        <v>8.5658333333333321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6">
        <v>1975</v>
      </c>
      <c r="C51" s="33">
        <v>5644843</v>
      </c>
      <c r="D51"/>
      <c r="E51" s="14">
        <v>85044</v>
      </c>
      <c r="F51" s="17"/>
      <c r="G51" s="33">
        <v>1684904</v>
      </c>
      <c r="H51"/>
      <c r="I51" s="33">
        <v>947230</v>
      </c>
      <c r="J51" s="14">
        <v>98882</v>
      </c>
      <c r="K51" s="33">
        <v>135292</v>
      </c>
      <c r="L51" s="33">
        <v>4494</v>
      </c>
      <c r="M51"/>
      <c r="N51" s="33">
        <v>341656</v>
      </c>
      <c r="O51" s="16"/>
      <c r="P51" s="33">
        <v>238510</v>
      </c>
      <c r="R51" s="28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6">
        <v>1976</v>
      </c>
      <c r="C52" s="33">
        <v>5948995</v>
      </c>
      <c r="D52"/>
      <c r="E52" s="14">
        <v>87402</v>
      </c>
      <c r="F52" s="17"/>
      <c r="G52" s="33">
        <v>1873412</v>
      </c>
      <c r="H52"/>
      <c r="I52" s="33">
        <v>1048347</v>
      </c>
      <c r="J52" s="14">
        <v>116219</v>
      </c>
      <c r="K52" s="33">
        <v>146388</v>
      </c>
      <c r="L52" s="33">
        <v>5125</v>
      </c>
      <c r="M52"/>
      <c r="N52" s="33">
        <v>412870</v>
      </c>
      <c r="O52" s="16"/>
      <c r="P52" s="33">
        <v>260226</v>
      </c>
      <c r="R52" s="28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6">
        <v>1977</v>
      </c>
      <c r="C53" s="33">
        <v>6224086</v>
      </c>
      <c r="D53"/>
      <c r="E53" s="14">
        <v>90421</v>
      </c>
      <c r="F53" s="17"/>
      <c r="G53" s="33">
        <v>2081826</v>
      </c>
      <c r="H53"/>
      <c r="I53" s="33">
        <v>1165825</v>
      </c>
      <c r="J53" s="14">
        <v>130657</v>
      </c>
      <c r="K53" s="33">
        <v>159664</v>
      </c>
      <c r="L53" s="33">
        <v>7100</v>
      </c>
      <c r="M53"/>
      <c r="N53" s="33">
        <v>489776</v>
      </c>
      <c r="O53" s="16"/>
      <c r="P53" s="33">
        <v>289832</v>
      </c>
      <c r="R53" s="28">
        <v>8.0241666666666678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6">
        <v>1978</v>
      </c>
      <c r="C54" s="33">
        <v>6568608</v>
      </c>
      <c r="D54"/>
      <c r="E54" s="14">
        <v>94777</v>
      </c>
      <c r="F54" s="17"/>
      <c r="G54" s="33">
        <v>2351599</v>
      </c>
      <c r="H54"/>
      <c r="I54" s="33">
        <v>1316765</v>
      </c>
      <c r="J54" s="14">
        <v>148340</v>
      </c>
      <c r="K54" s="33">
        <v>170898</v>
      </c>
      <c r="L54" s="33">
        <v>8936</v>
      </c>
      <c r="M54"/>
      <c r="N54" s="33">
        <v>583944</v>
      </c>
      <c r="O54" s="16"/>
      <c r="P54" s="33">
        <v>327196</v>
      </c>
      <c r="R54" s="28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6">
        <v>1979</v>
      </c>
      <c r="C55" s="33">
        <v>6776580</v>
      </c>
      <c r="D55"/>
      <c r="E55" s="14">
        <v>98017</v>
      </c>
      <c r="F55" s="17"/>
      <c r="G55" s="33">
        <v>2627334</v>
      </c>
      <c r="H55"/>
      <c r="I55" s="33">
        <v>1477231</v>
      </c>
      <c r="J55" s="14">
        <v>159103</v>
      </c>
      <c r="K55" s="33">
        <v>180101</v>
      </c>
      <c r="L55" s="33">
        <v>8531</v>
      </c>
      <c r="M55"/>
      <c r="N55" s="33">
        <v>659753</v>
      </c>
      <c r="O55" s="16"/>
      <c r="P55" s="33">
        <v>373882</v>
      </c>
      <c r="R55" s="28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6">
        <v>1980</v>
      </c>
      <c r="C56" s="33">
        <v>6759181</v>
      </c>
      <c r="D56"/>
      <c r="E56" s="14">
        <v>98370</v>
      </c>
      <c r="F56" s="17"/>
      <c r="G56" s="33">
        <v>2857307</v>
      </c>
      <c r="H56"/>
      <c r="I56" s="33">
        <v>1622247</v>
      </c>
      <c r="J56" s="14">
        <v>161702</v>
      </c>
      <c r="K56" s="33">
        <v>200330</v>
      </c>
      <c r="L56" s="33">
        <v>9800</v>
      </c>
      <c r="M56"/>
      <c r="N56" s="33">
        <v>666046</v>
      </c>
      <c r="O56" s="16"/>
      <c r="P56" s="33">
        <v>428432</v>
      </c>
      <c r="R56" s="28">
        <v>11.938333333333334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6">
        <v>1981</v>
      </c>
      <c r="C57" s="33">
        <v>6930710</v>
      </c>
      <c r="D57"/>
      <c r="E57" s="14">
        <v>99225</v>
      </c>
      <c r="F57" s="17"/>
      <c r="G57" s="33">
        <v>3207042</v>
      </c>
      <c r="H57"/>
      <c r="I57" s="33">
        <v>1792525</v>
      </c>
      <c r="J57" s="14">
        <v>157204</v>
      </c>
      <c r="K57" s="33">
        <v>235644</v>
      </c>
      <c r="L57" s="33">
        <v>11473</v>
      </c>
      <c r="M57"/>
      <c r="N57" s="33">
        <v>778569</v>
      </c>
      <c r="O57" s="16"/>
      <c r="P57" s="33">
        <v>487231</v>
      </c>
      <c r="R57" s="28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6">
        <v>1982</v>
      </c>
      <c r="C58" s="33">
        <v>6805758</v>
      </c>
      <c r="D58"/>
      <c r="E58" s="14">
        <v>97305</v>
      </c>
      <c r="F58" s="17"/>
      <c r="G58" s="33">
        <v>3343789</v>
      </c>
      <c r="H58"/>
      <c r="I58" s="33">
        <v>1892983</v>
      </c>
      <c r="J58" s="14">
        <v>154370</v>
      </c>
      <c r="K58" s="33">
        <v>240933</v>
      </c>
      <c r="L58" s="33">
        <v>15017</v>
      </c>
      <c r="M58"/>
      <c r="N58" s="33">
        <v>737977</v>
      </c>
      <c r="O58" s="16"/>
      <c r="P58" s="33">
        <v>536963</v>
      </c>
      <c r="R58" s="28">
        <v>13.787500000000001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6">
        <v>1983</v>
      </c>
      <c r="C59" s="33">
        <v>7117729</v>
      </c>
      <c r="D59"/>
      <c r="E59" s="14">
        <v>98041</v>
      </c>
      <c r="F59" s="17"/>
      <c r="G59" s="33">
        <v>3634038</v>
      </c>
      <c r="H59"/>
      <c r="I59" s="33">
        <v>2012489</v>
      </c>
      <c r="J59" s="14">
        <v>167796</v>
      </c>
      <c r="K59" s="33">
        <v>263281</v>
      </c>
      <c r="L59" s="33">
        <v>21304</v>
      </c>
      <c r="M59"/>
      <c r="N59" s="33">
        <v>808682</v>
      </c>
      <c r="O59" s="16"/>
      <c r="P59" s="33">
        <v>562624</v>
      </c>
      <c r="R59" s="28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6">
        <v>1984</v>
      </c>
      <c r="C60" s="33">
        <v>7632812</v>
      </c>
      <c r="D60"/>
      <c r="E60" s="14">
        <v>102458</v>
      </c>
      <c r="F60" s="17"/>
      <c r="G60" s="33">
        <v>4037613</v>
      </c>
      <c r="H60"/>
      <c r="I60" s="33">
        <v>2215872</v>
      </c>
      <c r="J60" s="14">
        <v>185279</v>
      </c>
      <c r="K60" s="33">
        <v>289773</v>
      </c>
      <c r="L60" s="33">
        <v>21065</v>
      </c>
      <c r="M60"/>
      <c r="N60" s="33">
        <v>1013272</v>
      </c>
      <c r="O60" s="16"/>
      <c r="P60" s="33">
        <v>598394</v>
      </c>
      <c r="R60" s="28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6">
        <v>1985</v>
      </c>
      <c r="C61" s="33">
        <v>7951074</v>
      </c>
      <c r="D61"/>
      <c r="E61" s="14">
        <v>104987</v>
      </c>
      <c r="F61" s="17"/>
      <c r="G61" s="33">
        <v>4338979</v>
      </c>
      <c r="H61"/>
      <c r="I61" s="33">
        <v>2387324</v>
      </c>
      <c r="J61" s="14">
        <v>189100</v>
      </c>
      <c r="K61" s="33">
        <v>308133</v>
      </c>
      <c r="L61" s="33">
        <v>21360</v>
      </c>
      <c r="M61"/>
      <c r="N61" s="33">
        <v>1049527</v>
      </c>
      <c r="O61" s="16"/>
      <c r="P61" s="33">
        <v>640137</v>
      </c>
      <c r="R61" s="28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6">
        <v>1986</v>
      </c>
      <c r="C62" s="33">
        <v>8226392</v>
      </c>
      <c r="D62"/>
      <c r="E62" s="14">
        <v>106873</v>
      </c>
      <c r="F62" s="17"/>
      <c r="G62" s="33">
        <v>4579631</v>
      </c>
      <c r="H62"/>
      <c r="I62" s="33">
        <v>2542063</v>
      </c>
      <c r="J62" s="14">
        <v>197927</v>
      </c>
      <c r="K62" s="33">
        <v>323373</v>
      </c>
      <c r="L62" s="33">
        <v>24895</v>
      </c>
      <c r="M62"/>
      <c r="N62" s="33">
        <v>1087233</v>
      </c>
      <c r="O62" s="16"/>
      <c r="P62" s="33">
        <v>685295</v>
      </c>
      <c r="R62" s="28">
        <v>9.0208333333333321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6">
        <v>1987</v>
      </c>
      <c r="C63" s="33">
        <v>8510990</v>
      </c>
      <c r="D63"/>
      <c r="E63" s="14">
        <v>109754</v>
      </c>
      <c r="F63" s="17"/>
      <c r="G63" s="33">
        <v>4855215</v>
      </c>
      <c r="H63"/>
      <c r="I63" s="33">
        <v>2722405</v>
      </c>
      <c r="J63" s="14">
        <v>228075</v>
      </c>
      <c r="K63" s="33">
        <v>347545</v>
      </c>
      <c r="L63" s="33">
        <v>30282</v>
      </c>
      <c r="M63"/>
      <c r="N63" s="33">
        <v>1146813</v>
      </c>
      <c r="O63" s="16"/>
      <c r="P63" s="33">
        <v>730385</v>
      </c>
      <c r="R63" s="28">
        <v>9.3758333333333344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6">
        <v>1988</v>
      </c>
      <c r="C64" s="33">
        <v>8866498</v>
      </c>
      <c r="D64"/>
      <c r="E64" s="14">
        <v>112864</v>
      </c>
      <c r="F64" s="17"/>
      <c r="G64" s="33">
        <v>5236438</v>
      </c>
      <c r="H64"/>
      <c r="I64" s="33">
        <v>2947987</v>
      </c>
      <c r="J64" s="14">
        <v>270406</v>
      </c>
      <c r="K64" s="33">
        <v>374464</v>
      </c>
      <c r="L64" s="33">
        <v>29501</v>
      </c>
      <c r="M64"/>
      <c r="N64" s="33">
        <v>1195364</v>
      </c>
      <c r="O64" s="16"/>
      <c r="P64" s="33">
        <v>784496</v>
      </c>
      <c r="R64" s="28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6">
        <v>1989</v>
      </c>
      <c r="C65" s="33">
        <v>9192134</v>
      </c>
      <c r="D65"/>
      <c r="E65" s="14">
        <v>115501</v>
      </c>
      <c r="F65" s="17"/>
      <c r="G65" s="33">
        <v>5641580</v>
      </c>
      <c r="H65"/>
      <c r="I65" s="33">
        <v>3139601</v>
      </c>
      <c r="J65" s="14">
        <v>280222</v>
      </c>
      <c r="K65" s="33">
        <v>398867</v>
      </c>
      <c r="L65" s="33">
        <v>27428</v>
      </c>
      <c r="M65"/>
      <c r="N65" s="33">
        <v>1270134</v>
      </c>
      <c r="O65" s="16"/>
      <c r="P65" s="33">
        <v>838258</v>
      </c>
      <c r="R65" s="28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6">
        <v>1990</v>
      </c>
      <c r="C66" s="33">
        <v>9365494</v>
      </c>
      <c r="D66"/>
      <c r="E66" s="14">
        <v>116964</v>
      </c>
      <c r="F66" s="17"/>
      <c r="G66" s="33">
        <v>5963144</v>
      </c>
      <c r="H66"/>
      <c r="I66" s="33">
        <v>3340373</v>
      </c>
      <c r="J66" s="14">
        <v>303745</v>
      </c>
      <c r="K66" s="33">
        <v>424990</v>
      </c>
      <c r="L66" s="33">
        <v>26994</v>
      </c>
      <c r="M66"/>
      <c r="N66" s="33">
        <v>1283818</v>
      </c>
      <c r="O66" s="16"/>
      <c r="P66" s="33">
        <v>888532</v>
      </c>
      <c r="R66" s="28">
        <v>9.3216666666666654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6">
        <v>1991</v>
      </c>
      <c r="C67" s="33">
        <v>9355355</v>
      </c>
      <c r="D67"/>
      <c r="E67" s="14">
        <v>115525</v>
      </c>
      <c r="F67" s="17"/>
      <c r="G67" s="33">
        <v>6158129</v>
      </c>
      <c r="H67"/>
      <c r="I67" s="33">
        <v>3450516</v>
      </c>
      <c r="J67" s="14">
        <v>313018</v>
      </c>
      <c r="K67" s="33">
        <v>457091</v>
      </c>
      <c r="L67" s="33">
        <v>27488</v>
      </c>
      <c r="M67"/>
      <c r="N67" s="33">
        <v>1238437</v>
      </c>
      <c r="O67" s="16"/>
      <c r="P67" s="33">
        <v>932393</v>
      </c>
      <c r="R67" s="28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6">
        <v>1992</v>
      </c>
      <c r="C68" s="33">
        <v>9684892</v>
      </c>
      <c r="D68"/>
      <c r="E68" s="14">
        <v>115968</v>
      </c>
      <c r="F68" s="17"/>
      <c r="G68" s="33">
        <v>6520327</v>
      </c>
      <c r="H68"/>
      <c r="I68" s="33">
        <v>3668246</v>
      </c>
      <c r="J68" s="14">
        <v>349741</v>
      </c>
      <c r="K68" s="33">
        <v>483375</v>
      </c>
      <c r="L68" s="33">
        <v>30088</v>
      </c>
      <c r="M68"/>
      <c r="N68" s="33">
        <v>1309124</v>
      </c>
      <c r="O68" s="16"/>
      <c r="P68" s="33">
        <v>960247</v>
      </c>
      <c r="R68" s="28">
        <v>8.1399999999999988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6">
        <v>1993</v>
      </c>
      <c r="C69" s="33">
        <v>9951502</v>
      </c>
      <c r="D69"/>
      <c r="E69" s="14">
        <v>117604</v>
      </c>
      <c r="F69" s="17"/>
      <c r="G69" s="33">
        <v>6858559</v>
      </c>
      <c r="H69"/>
      <c r="I69" s="33">
        <v>3817290</v>
      </c>
      <c r="J69" s="14">
        <v>381324</v>
      </c>
      <c r="K69" s="33">
        <v>503126</v>
      </c>
      <c r="L69" s="33">
        <v>36681</v>
      </c>
      <c r="M69"/>
      <c r="N69" s="33">
        <v>1398709</v>
      </c>
      <c r="O69" s="16"/>
      <c r="P69" s="33">
        <v>1003498</v>
      </c>
      <c r="R69" s="28">
        <v>7.219166666666669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6">
        <v>1994</v>
      </c>
      <c r="C70" s="33">
        <v>10352432</v>
      </c>
      <c r="D70"/>
      <c r="E70" s="14">
        <v>120379</v>
      </c>
      <c r="F70" s="17"/>
      <c r="G70" s="33">
        <v>7287236</v>
      </c>
      <c r="H70"/>
      <c r="I70" s="33">
        <v>4006192</v>
      </c>
      <c r="J70" s="14">
        <v>411705</v>
      </c>
      <c r="K70" s="33">
        <v>545248</v>
      </c>
      <c r="L70" s="33">
        <v>32523</v>
      </c>
      <c r="M70"/>
      <c r="N70" s="33">
        <v>1550658</v>
      </c>
      <c r="O70" s="16"/>
      <c r="P70" s="33">
        <v>1055610</v>
      </c>
      <c r="R70" s="28">
        <v>7.9625000000000012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6">
        <v>1995</v>
      </c>
      <c r="C71" s="33">
        <v>10630321</v>
      </c>
      <c r="D71"/>
      <c r="E71" s="14">
        <v>123236</v>
      </c>
      <c r="F71" s="17"/>
      <c r="G71" s="33">
        <v>7639749</v>
      </c>
      <c r="H71"/>
      <c r="I71" s="33">
        <v>4198088</v>
      </c>
      <c r="J71" s="14">
        <v>449546</v>
      </c>
      <c r="K71" s="33">
        <v>557904</v>
      </c>
      <c r="L71" s="33">
        <v>34812</v>
      </c>
      <c r="M71"/>
      <c r="N71" s="33">
        <v>1625177</v>
      </c>
      <c r="O71" s="16"/>
      <c r="P71" s="33">
        <v>1122381</v>
      </c>
      <c r="R71" s="28">
        <v>7.589999999999999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6">
        <v>1996</v>
      </c>
      <c r="C72" s="33">
        <v>11031350</v>
      </c>
      <c r="D72"/>
      <c r="E72" s="14">
        <v>125461</v>
      </c>
      <c r="F72" s="17"/>
      <c r="G72" s="33">
        <v>8073122</v>
      </c>
      <c r="H72"/>
      <c r="I72" s="33">
        <v>4416942</v>
      </c>
      <c r="J72" s="14">
        <v>490460</v>
      </c>
      <c r="K72" s="33">
        <v>580754</v>
      </c>
      <c r="L72" s="33">
        <v>35234</v>
      </c>
      <c r="M72"/>
      <c r="N72" s="33">
        <v>1752014</v>
      </c>
      <c r="O72" s="16"/>
      <c r="P72" s="33">
        <v>1175306</v>
      </c>
      <c r="R72" s="28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6">
        <v>1997</v>
      </c>
      <c r="C73" s="33">
        <v>11521938</v>
      </c>
      <c r="D73"/>
      <c r="E73" s="14">
        <v>128316</v>
      </c>
      <c r="F73" s="17"/>
      <c r="G73" s="33">
        <v>8577552</v>
      </c>
      <c r="H73"/>
      <c r="I73" s="33">
        <v>4708818</v>
      </c>
      <c r="J73" s="14">
        <v>525992</v>
      </c>
      <c r="K73" s="33">
        <v>611616</v>
      </c>
      <c r="L73" s="33">
        <v>33810</v>
      </c>
      <c r="M73"/>
      <c r="N73" s="33">
        <v>1922205</v>
      </c>
      <c r="O73" s="16"/>
      <c r="P73" s="33">
        <v>1239325</v>
      </c>
      <c r="R73" s="28">
        <v>7.2616666666666676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6">
        <v>1998</v>
      </c>
      <c r="C74" s="33">
        <v>12038283</v>
      </c>
      <c r="D74"/>
      <c r="E74" s="33">
        <v>131563</v>
      </c>
      <c r="F74" s="17"/>
      <c r="G74" s="33">
        <v>9062817</v>
      </c>
      <c r="H74"/>
      <c r="I74" s="33">
        <v>5071138</v>
      </c>
      <c r="J74" s="33">
        <v>579474</v>
      </c>
      <c r="K74" s="33">
        <v>639473</v>
      </c>
      <c r="L74" s="33">
        <v>36368</v>
      </c>
      <c r="M74"/>
      <c r="N74" s="33">
        <v>2080672</v>
      </c>
      <c r="O74" s="16"/>
      <c r="P74" s="33">
        <v>1309737</v>
      </c>
      <c r="R74" s="28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33">
        <v>10341</v>
      </c>
    </row>
    <row r="75" spans="1:23" ht="13" x14ac:dyDescent="0.3">
      <c r="A75" s="26">
        <v>1999</v>
      </c>
      <c r="C75" s="33">
        <v>12610491</v>
      </c>
      <c r="D75"/>
      <c r="E75" s="33">
        <v>134350</v>
      </c>
      <c r="F75" s="17"/>
      <c r="G75" s="33">
        <v>9630663</v>
      </c>
      <c r="H75"/>
      <c r="I75" s="33">
        <v>5402762</v>
      </c>
      <c r="J75" s="33">
        <v>627671</v>
      </c>
      <c r="K75" s="33">
        <v>673585</v>
      </c>
      <c r="L75" s="33">
        <v>45209</v>
      </c>
      <c r="M75"/>
      <c r="N75" s="33">
        <v>2255537</v>
      </c>
      <c r="O75" s="16"/>
      <c r="P75" s="33">
        <v>1398934</v>
      </c>
      <c r="R75" s="28">
        <v>7.041666666666667</v>
      </c>
      <c r="S75" s="12"/>
      <c r="T75" s="17">
        <v>279040000</v>
      </c>
      <c r="U75" s="1">
        <v>65.8</v>
      </c>
      <c r="V75" s="17">
        <v>226894</v>
      </c>
      <c r="W75" s="33">
        <v>10121</v>
      </c>
    </row>
    <row r="76" spans="1:23" ht="13" x14ac:dyDescent="0.3">
      <c r="A76" s="26">
        <v>2000</v>
      </c>
      <c r="C76" s="33">
        <v>13130987</v>
      </c>
      <c r="D76"/>
      <c r="E76" s="33">
        <v>137228</v>
      </c>
      <c r="F76" s="17"/>
      <c r="G76" s="33">
        <v>10252347</v>
      </c>
      <c r="H76"/>
      <c r="I76" s="33">
        <v>5848064</v>
      </c>
      <c r="J76" s="33">
        <v>674045</v>
      </c>
      <c r="K76" s="33">
        <v>708556</v>
      </c>
      <c r="L76" s="33">
        <v>45840</v>
      </c>
      <c r="M76"/>
      <c r="N76" s="33">
        <v>2427258</v>
      </c>
      <c r="O76" s="16"/>
      <c r="P76" s="33">
        <v>1511225</v>
      </c>
      <c r="R76" s="28">
        <v>7.6224999999999996</v>
      </c>
      <c r="S76" s="12"/>
      <c r="T76" s="17">
        <v>282162411</v>
      </c>
      <c r="U76" s="1">
        <v>66</v>
      </c>
      <c r="V76" s="33">
        <v>230609</v>
      </c>
      <c r="W76" s="33">
        <v>10232</v>
      </c>
    </row>
    <row r="77" spans="1:23" ht="13" x14ac:dyDescent="0.3">
      <c r="A77" s="26">
        <v>2001</v>
      </c>
      <c r="C77" s="33">
        <v>13262079</v>
      </c>
      <c r="D77"/>
      <c r="E77" s="33">
        <v>136872</v>
      </c>
      <c r="F77" s="17"/>
      <c r="G77" s="33">
        <v>10581822</v>
      </c>
      <c r="H77"/>
      <c r="I77" s="33">
        <v>6039136</v>
      </c>
      <c r="J77" s="33">
        <v>728238</v>
      </c>
      <c r="K77" s="33">
        <v>727690</v>
      </c>
      <c r="L77" s="33">
        <v>58710</v>
      </c>
      <c r="M77"/>
      <c r="N77" s="33">
        <v>2346725</v>
      </c>
      <c r="O77" s="16"/>
      <c r="P77" s="33">
        <v>1599511</v>
      </c>
      <c r="R77" s="28">
        <v>7.0824999999999996</v>
      </c>
      <c r="S77" s="12"/>
      <c r="T77" s="17">
        <v>284968955</v>
      </c>
      <c r="U77" s="1">
        <v>66.2</v>
      </c>
      <c r="V77" s="33">
        <v>227725</v>
      </c>
      <c r="W77" s="33">
        <v>10133</v>
      </c>
    </row>
    <row r="78" spans="1:23" ht="13" x14ac:dyDescent="0.3">
      <c r="A78" s="26">
        <v>2002</v>
      </c>
      <c r="C78" s="33">
        <v>13493064</v>
      </c>
      <c r="D78"/>
      <c r="E78" s="33">
        <v>135840</v>
      </c>
      <c r="F78" s="17"/>
      <c r="G78" s="33">
        <v>10936418</v>
      </c>
      <c r="H78"/>
      <c r="I78" s="33">
        <v>6135569</v>
      </c>
      <c r="J78" s="33">
        <v>761939</v>
      </c>
      <c r="K78" s="33">
        <v>760030</v>
      </c>
      <c r="L78" s="33">
        <v>41396</v>
      </c>
      <c r="M78"/>
      <c r="N78" s="33">
        <v>2374093</v>
      </c>
      <c r="O78" s="16"/>
      <c r="P78" s="33">
        <v>1657976</v>
      </c>
      <c r="R78" s="28">
        <v>6.4916666666666663</v>
      </c>
      <c r="S78" s="12"/>
      <c r="T78" s="17">
        <v>287625193</v>
      </c>
      <c r="U78" s="1">
        <v>66.3</v>
      </c>
      <c r="V78" s="33">
        <v>225643</v>
      </c>
      <c r="W78" s="33">
        <v>9963</v>
      </c>
    </row>
    <row r="79" spans="1:23" ht="13" x14ac:dyDescent="0.3">
      <c r="A79" s="26">
        <v>2003</v>
      </c>
      <c r="C79" s="33">
        <v>13879129</v>
      </c>
      <c r="D79"/>
      <c r="E79" s="33">
        <v>135473</v>
      </c>
      <c r="F79" s="17"/>
      <c r="G79" s="33">
        <v>11458246</v>
      </c>
      <c r="H79"/>
      <c r="I79" s="33">
        <v>6354054</v>
      </c>
      <c r="J79" s="33">
        <v>767702</v>
      </c>
      <c r="K79" s="33">
        <v>805616</v>
      </c>
      <c r="L79" s="33">
        <v>49057</v>
      </c>
      <c r="M79"/>
      <c r="N79" s="33">
        <v>2491277</v>
      </c>
      <c r="O79" s="16"/>
      <c r="P79" s="33">
        <v>1719081</v>
      </c>
      <c r="R79" s="28">
        <v>5.666666666666667</v>
      </c>
      <c r="S79" s="12"/>
      <c r="T79" s="17">
        <v>290107933</v>
      </c>
      <c r="U79" s="1">
        <v>66.5</v>
      </c>
      <c r="V79" s="33">
        <v>224449</v>
      </c>
      <c r="W79" s="33">
        <v>10297</v>
      </c>
    </row>
    <row r="80" spans="1:23" ht="13" x14ac:dyDescent="0.3">
      <c r="A80" s="26">
        <v>2004</v>
      </c>
      <c r="C80" s="33">
        <v>14406382</v>
      </c>
      <c r="D80"/>
      <c r="E80" s="33">
        <v>136851</v>
      </c>
      <c r="F80" s="17"/>
      <c r="G80" s="33">
        <v>12213730</v>
      </c>
      <c r="H80"/>
      <c r="I80" s="33">
        <v>6720058</v>
      </c>
      <c r="J80" s="33">
        <v>814869</v>
      </c>
      <c r="K80" s="33">
        <v>868098</v>
      </c>
      <c r="L80" s="33">
        <v>46386</v>
      </c>
      <c r="M80"/>
      <c r="N80" s="33">
        <v>2767457</v>
      </c>
      <c r="O80" s="16"/>
      <c r="P80" s="33">
        <v>1821828</v>
      </c>
      <c r="R80" s="28">
        <v>5.628333333333333</v>
      </c>
      <c r="S80" s="12"/>
      <c r="T80" s="17">
        <v>292805298</v>
      </c>
      <c r="U80" s="1">
        <v>66.599999999999994</v>
      </c>
      <c r="V80" s="33">
        <v>227128</v>
      </c>
      <c r="W80" s="33">
        <v>10429</v>
      </c>
    </row>
    <row r="81" spans="1:23" ht="13" x14ac:dyDescent="0.3">
      <c r="A81" s="26">
        <v>2005</v>
      </c>
      <c r="C81" s="33">
        <v>14912509</v>
      </c>
      <c r="D81"/>
      <c r="E81" s="33">
        <v>138756</v>
      </c>
      <c r="F81" s="17"/>
      <c r="G81" s="33">
        <v>13036637</v>
      </c>
      <c r="H81"/>
      <c r="I81" s="33">
        <v>7066605</v>
      </c>
      <c r="J81" s="33">
        <v>870540</v>
      </c>
      <c r="K81" s="33">
        <v>942438</v>
      </c>
      <c r="L81" s="33">
        <v>60911</v>
      </c>
      <c r="M81"/>
      <c r="N81" s="33">
        <v>3048006</v>
      </c>
      <c r="O81" s="16"/>
      <c r="P81" s="33">
        <v>1971024</v>
      </c>
      <c r="R81" s="27">
        <v>5.2350000000000003</v>
      </c>
      <c r="S81" s="12"/>
      <c r="T81" s="17">
        <v>295516599</v>
      </c>
      <c r="U81" s="1">
        <v>66.8</v>
      </c>
      <c r="V81" s="33">
        <v>230400</v>
      </c>
      <c r="W81" s="33">
        <v>10453</v>
      </c>
    </row>
    <row r="82" spans="1:23" ht="13" x14ac:dyDescent="0.3">
      <c r="A82" s="26">
        <v>2006</v>
      </c>
      <c r="C82" s="33">
        <v>15338257</v>
      </c>
      <c r="D82"/>
      <c r="E82" s="33">
        <v>141153</v>
      </c>
      <c r="F82" s="17"/>
      <c r="G82" s="33">
        <v>13814609</v>
      </c>
      <c r="H82"/>
      <c r="I82" s="33">
        <v>7479895</v>
      </c>
      <c r="J82" s="33">
        <v>948631</v>
      </c>
      <c r="K82" s="33">
        <v>997040</v>
      </c>
      <c r="L82" s="33">
        <v>51467</v>
      </c>
      <c r="M82"/>
      <c r="N82" s="33">
        <v>3251847</v>
      </c>
      <c r="O82" s="16"/>
      <c r="P82" s="33">
        <v>2124124</v>
      </c>
      <c r="R82" s="27">
        <v>5.5874999999999995</v>
      </c>
      <c r="S82" s="12"/>
      <c r="T82" s="17">
        <v>298379912</v>
      </c>
      <c r="U82" s="1">
        <v>66.8</v>
      </c>
      <c r="V82" s="33">
        <v>234732</v>
      </c>
      <c r="W82" s="33">
        <v>10589</v>
      </c>
    </row>
    <row r="83" spans="1:23" ht="13" x14ac:dyDescent="0.3">
      <c r="A83" s="26">
        <v>2007</v>
      </c>
      <c r="C83" s="33">
        <v>15626029</v>
      </c>
      <c r="D83"/>
      <c r="E83" s="33">
        <v>142596</v>
      </c>
      <c r="F83" s="17"/>
      <c r="G83" s="33">
        <v>14451860</v>
      </c>
      <c r="H83"/>
      <c r="I83" s="33">
        <v>7878862</v>
      </c>
      <c r="J83" s="33">
        <v>881247</v>
      </c>
      <c r="K83" s="33">
        <v>1036829</v>
      </c>
      <c r="L83" s="33">
        <v>54584</v>
      </c>
      <c r="M83"/>
      <c r="N83" s="33">
        <v>3265035</v>
      </c>
      <c r="O83" s="16"/>
      <c r="P83" s="33">
        <v>2252806</v>
      </c>
      <c r="R83" s="27">
        <v>5.5558333333333323</v>
      </c>
      <c r="S83" s="12"/>
      <c r="T83" s="17">
        <v>301231207</v>
      </c>
      <c r="U83" s="1">
        <v>66.900000000000006</v>
      </c>
      <c r="V83" s="33">
        <v>236610</v>
      </c>
      <c r="W83" s="33">
        <v>10419</v>
      </c>
    </row>
    <row r="84" spans="1:23" ht="13" x14ac:dyDescent="0.3">
      <c r="A84" s="26">
        <v>2008</v>
      </c>
      <c r="C84" s="33">
        <v>15604687</v>
      </c>
      <c r="D84"/>
      <c r="E84" s="33">
        <v>141576</v>
      </c>
      <c r="F84" s="17"/>
      <c r="G84" s="33">
        <v>14712845</v>
      </c>
      <c r="H84"/>
      <c r="I84" s="33">
        <v>8056978</v>
      </c>
      <c r="J84" s="33">
        <v>785625</v>
      </c>
      <c r="K84" s="33">
        <v>1049740</v>
      </c>
      <c r="L84" s="33">
        <v>52557</v>
      </c>
      <c r="M84"/>
      <c r="N84" s="33">
        <v>3107208</v>
      </c>
      <c r="O84" s="16"/>
      <c r="P84" s="33">
        <v>2358842</v>
      </c>
      <c r="R84" s="27">
        <v>5.6316666666666668</v>
      </c>
      <c r="S84" s="12"/>
      <c r="T84" s="17">
        <v>304093966</v>
      </c>
      <c r="U84" s="1">
        <v>66.900000000000006</v>
      </c>
      <c r="V84" s="33">
        <v>234039</v>
      </c>
      <c r="W84" s="33">
        <v>10063</v>
      </c>
    </row>
    <row r="85" spans="1:23" ht="13" x14ac:dyDescent="0.3">
      <c r="A85" s="26">
        <v>2009</v>
      </c>
      <c r="C85" s="33">
        <v>15208834</v>
      </c>
      <c r="D85"/>
      <c r="E85" s="33">
        <v>135574</v>
      </c>
      <c r="F85" s="17"/>
      <c r="G85" s="33">
        <v>14448932</v>
      </c>
      <c r="H85"/>
      <c r="I85" s="33">
        <v>7758509</v>
      </c>
      <c r="J85" s="33">
        <v>774785</v>
      </c>
      <c r="K85" s="33">
        <v>1026818</v>
      </c>
      <c r="L85" s="33">
        <v>58347</v>
      </c>
      <c r="M85"/>
      <c r="N85" s="33">
        <v>2572572</v>
      </c>
      <c r="O85" s="16"/>
      <c r="P85" s="33">
        <v>2371476</v>
      </c>
      <c r="R85" s="28">
        <v>5.3133333333333326</v>
      </c>
      <c r="S85" s="12"/>
      <c r="T85" s="17">
        <v>306771529</v>
      </c>
      <c r="U85" s="1">
        <v>66.900000000000006</v>
      </c>
      <c r="V85" s="33">
        <v>221573</v>
      </c>
      <c r="W85" s="33">
        <v>9829</v>
      </c>
    </row>
    <row r="86" spans="1:23" ht="13" x14ac:dyDescent="0.3">
      <c r="A86" s="26">
        <v>2010</v>
      </c>
      <c r="C86" s="33">
        <v>15598753</v>
      </c>
      <c r="D86"/>
      <c r="E86" s="33">
        <v>134714</v>
      </c>
      <c r="F86" s="17"/>
      <c r="G86" s="33">
        <v>14992052</v>
      </c>
      <c r="H86"/>
      <c r="I86" s="33">
        <v>7924936</v>
      </c>
      <c r="J86" s="33">
        <v>930451</v>
      </c>
      <c r="K86" s="33">
        <v>1063074</v>
      </c>
      <c r="L86" s="33">
        <v>55808</v>
      </c>
      <c r="M86"/>
      <c r="N86" s="33">
        <v>2809976</v>
      </c>
      <c r="O86" s="16"/>
      <c r="P86" s="33">
        <v>2390926</v>
      </c>
      <c r="R86" s="27">
        <v>4.9433333333333325</v>
      </c>
      <c r="S86" s="12"/>
      <c r="T86" s="17">
        <v>309338421</v>
      </c>
      <c r="U86" s="1">
        <v>66.900000000000006</v>
      </c>
      <c r="V86" s="33">
        <v>222053</v>
      </c>
      <c r="W86" s="33">
        <v>9681</v>
      </c>
    </row>
    <row r="87" spans="1:23" ht="13" x14ac:dyDescent="0.3">
      <c r="A87" s="26">
        <v>2011</v>
      </c>
      <c r="C87" s="33">
        <v>15840664</v>
      </c>
      <c r="D87"/>
      <c r="E87" s="33">
        <v>136258</v>
      </c>
      <c r="F87" s="17"/>
      <c r="G87" s="33">
        <v>15542582</v>
      </c>
      <c r="H87"/>
      <c r="I87" s="33">
        <v>8225931</v>
      </c>
      <c r="J87" s="33">
        <v>977677</v>
      </c>
      <c r="K87" s="33">
        <v>1103724</v>
      </c>
      <c r="L87" s="33">
        <v>60008</v>
      </c>
      <c r="M87"/>
      <c r="N87" s="33">
        <v>2969181</v>
      </c>
      <c r="O87" s="16"/>
      <c r="P87" s="33">
        <v>2474467</v>
      </c>
      <c r="R87" s="27">
        <v>4.6391666666666662</v>
      </c>
      <c r="S87" s="12"/>
      <c r="T87" s="17">
        <v>311644280</v>
      </c>
      <c r="U87" s="1">
        <v>66.8</v>
      </c>
      <c r="V87" s="33">
        <v>226014</v>
      </c>
      <c r="W87" s="33">
        <v>9449</v>
      </c>
    </row>
    <row r="88" spans="1:23" ht="13" x14ac:dyDescent="0.3">
      <c r="A88" s="26">
        <v>2012</v>
      </c>
      <c r="C88" s="33">
        <v>16197007</v>
      </c>
      <c r="D88"/>
      <c r="E88" s="33">
        <v>138885</v>
      </c>
      <c r="F88" s="17"/>
      <c r="G88" s="33">
        <v>16197007</v>
      </c>
      <c r="H88"/>
      <c r="I88" s="33">
        <v>8566725</v>
      </c>
      <c r="J88" s="33">
        <v>1125361</v>
      </c>
      <c r="K88" s="33">
        <v>1136115</v>
      </c>
      <c r="L88" s="33">
        <v>58037</v>
      </c>
      <c r="M88"/>
      <c r="N88" s="33">
        <v>3242785</v>
      </c>
      <c r="O88" s="16"/>
      <c r="P88" s="33">
        <v>2575995</v>
      </c>
      <c r="R88" s="27">
        <v>3.6733333333333333</v>
      </c>
      <c r="S88" s="12"/>
      <c r="T88" s="17">
        <v>313993272</v>
      </c>
      <c r="U88" s="1">
        <v>66.7</v>
      </c>
      <c r="V88" s="33">
        <v>230328</v>
      </c>
      <c r="W88" s="33">
        <v>9529</v>
      </c>
    </row>
    <row r="89" spans="1:23" ht="13" x14ac:dyDescent="0.3">
      <c r="A89" s="26">
        <v>2013</v>
      </c>
      <c r="C89" s="33">
        <v>16495369</v>
      </c>
      <c r="D89"/>
      <c r="E89" s="33">
        <v>141103</v>
      </c>
      <c r="F89" s="17"/>
      <c r="G89" s="33">
        <v>16784851</v>
      </c>
      <c r="H89"/>
      <c r="I89" s="33">
        <v>8834222</v>
      </c>
      <c r="J89" s="33">
        <v>1122207</v>
      </c>
      <c r="K89" s="33">
        <v>1188663</v>
      </c>
      <c r="L89" s="33">
        <v>59720</v>
      </c>
      <c r="M89"/>
      <c r="N89" s="33">
        <v>3426416</v>
      </c>
      <c r="O89" s="15"/>
      <c r="P89" s="33">
        <v>2681218</v>
      </c>
      <c r="R89" s="27">
        <v>4.2350000000000003</v>
      </c>
      <c r="S89" s="12"/>
      <c r="T89" s="17">
        <v>316234505</v>
      </c>
      <c r="U89" s="1">
        <v>66.5</v>
      </c>
      <c r="V89" s="33">
        <v>233870</v>
      </c>
      <c r="W89" s="33">
        <v>9408</v>
      </c>
    </row>
    <row r="90" spans="1:23" ht="13" x14ac:dyDescent="0.3">
      <c r="A90" s="26">
        <v>2014</v>
      </c>
      <c r="C90" s="33">
        <v>16899831</v>
      </c>
      <c r="E90" s="33">
        <v>143759</v>
      </c>
      <c r="F90" s="17"/>
      <c r="G90" s="33">
        <v>17521747</v>
      </c>
      <c r="I90" s="33">
        <v>9248076</v>
      </c>
      <c r="J90" s="33">
        <v>1171962</v>
      </c>
      <c r="K90" s="33">
        <v>1240896</v>
      </c>
      <c r="L90" s="33">
        <v>58090</v>
      </c>
      <c r="N90" s="33">
        <v>3640773</v>
      </c>
      <c r="O90" s="15"/>
      <c r="P90" s="33">
        <v>2816963</v>
      </c>
      <c r="R90" s="12">
        <v>4.1625000000000005</v>
      </c>
      <c r="S90" s="12"/>
      <c r="T90" s="17">
        <v>318622525</v>
      </c>
      <c r="U90" s="1">
        <v>66.400000000000006</v>
      </c>
      <c r="V90" s="33">
        <v>238476</v>
      </c>
      <c r="W90" s="33">
        <v>9358</v>
      </c>
    </row>
    <row r="91" spans="1:23" ht="13" x14ac:dyDescent="0.3">
      <c r="A91" s="26">
        <v>2015</v>
      </c>
      <c r="C91" s="33">
        <v>17386700</v>
      </c>
      <c r="E91" s="33">
        <v>146611</v>
      </c>
      <c r="F91" s="17"/>
      <c r="G91" s="33">
        <v>18219297</v>
      </c>
      <c r="I91" s="33">
        <v>9696832</v>
      </c>
      <c r="J91" s="33">
        <v>1130336</v>
      </c>
      <c r="K91" s="33">
        <v>1269890</v>
      </c>
      <c r="L91" s="33">
        <v>57252</v>
      </c>
      <c r="N91" s="33">
        <v>3833475</v>
      </c>
      <c r="O91" s="15"/>
      <c r="P91" s="33">
        <v>2917481</v>
      </c>
      <c r="R91" s="12">
        <v>3.8866666666666672</v>
      </c>
      <c r="S91" s="12"/>
      <c r="T91" s="17">
        <v>321039839</v>
      </c>
      <c r="U91" s="1">
        <v>66.099999999999994</v>
      </c>
      <c r="V91" s="33">
        <v>243373</v>
      </c>
      <c r="W91" s="33">
        <v>9508</v>
      </c>
    </row>
    <row r="92" spans="1:23" ht="13" x14ac:dyDescent="0.3">
      <c r="A92" s="26">
        <v>2016</v>
      </c>
      <c r="C92" s="33">
        <v>17659187</v>
      </c>
      <c r="E92" s="33">
        <v>148699</v>
      </c>
      <c r="F92" s="17"/>
      <c r="G92" s="33">
        <v>18707189</v>
      </c>
      <c r="I92" s="33">
        <v>9956248</v>
      </c>
      <c r="J92" s="33">
        <v>1132646</v>
      </c>
      <c r="K92" s="33">
        <v>1303708</v>
      </c>
      <c r="L92" s="33">
        <v>61808</v>
      </c>
      <c r="N92" s="33">
        <v>3801378</v>
      </c>
      <c r="O92" s="15"/>
      <c r="P92" s="33">
        <v>2990512</v>
      </c>
      <c r="R92" s="12">
        <v>3.6658333333333335</v>
      </c>
      <c r="S92" s="12"/>
      <c r="T92" s="17">
        <v>323405935</v>
      </c>
      <c r="U92" s="1">
        <v>65.900000000000006</v>
      </c>
      <c r="V92" s="33">
        <v>246631</v>
      </c>
      <c r="W92" s="33">
        <v>9604</v>
      </c>
    </row>
    <row r="93" spans="1:23" ht="13" x14ac:dyDescent="0.3">
      <c r="A93" s="26">
        <v>2017</v>
      </c>
      <c r="C93" s="33">
        <v>18050693</v>
      </c>
      <c r="E93" s="33">
        <v>150533</v>
      </c>
      <c r="G93" s="33">
        <v>19485394</v>
      </c>
      <c r="I93" s="33">
        <v>10407199</v>
      </c>
      <c r="J93" s="33">
        <v>1189097</v>
      </c>
      <c r="K93" s="33">
        <v>1347168</v>
      </c>
      <c r="L93" s="33">
        <v>61292</v>
      </c>
      <c r="N93" s="33">
        <v>4011154</v>
      </c>
      <c r="P93" s="33">
        <v>3116174</v>
      </c>
      <c r="R93" s="12">
        <v>3.7433333333333336</v>
      </c>
      <c r="T93" s="17">
        <v>325719178</v>
      </c>
      <c r="U93" s="1">
        <v>65.7</v>
      </c>
      <c r="V93" s="33">
        <v>249508</v>
      </c>
      <c r="W93" s="33">
        <v>9525</v>
      </c>
    </row>
    <row r="94" spans="1:23" x14ac:dyDescent="0.25">
      <c r="G94" s="24"/>
    </row>
    <row r="95" spans="1:23" x14ac:dyDescent="0.25">
      <c r="C95" s="16"/>
      <c r="G95" s="24"/>
    </row>
    <row r="96" spans="1:23" x14ac:dyDescent="0.25">
      <c r="C96" s="16"/>
      <c r="G96" s="24"/>
    </row>
    <row r="97" spans="3:3" x14ac:dyDescent="0.25">
      <c r="C97" s="16"/>
    </row>
    <row r="98" spans="3:3" x14ac:dyDescent="0.25">
      <c r="C98" s="16"/>
    </row>
    <row r="99" spans="3:3" x14ac:dyDescent="0.25">
      <c r="C99" s="16"/>
    </row>
    <row r="100" spans="3:3" x14ac:dyDescent="0.25">
      <c r="C100" s="16"/>
    </row>
    <row r="101" spans="3:3" x14ac:dyDescent="0.25">
      <c r="C101" s="16"/>
    </row>
    <row r="102" spans="3:3" x14ac:dyDescent="0.25">
      <c r="C102" s="16"/>
    </row>
    <row r="103" spans="3:3" x14ac:dyDescent="0.25">
      <c r="C103" s="16"/>
    </row>
    <row r="104" spans="3:3" x14ac:dyDescent="0.25">
      <c r="C104" s="16"/>
    </row>
    <row r="105" spans="3:3" x14ac:dyDescent="0.25">
      <c r="C105" s="16"/>
    </row>
    <row r="106" spans="3:3" x14ac:dyDescent="0.25">
      <c r="C106" s="16"/>
    </row>
    <row r="107" spans="3:3" x14ac:dyDescent="0.25">
      <c r="C107" s="16"/>
    </row>
    <row r="108" spans="3:3" x14ac:dyDescent="0.25">
      <c r="C108" s="16"/>
    </row>
    <row r="109" spans="3:3" x14ac:dyDescent="0.25">
      <c r="C109" s="16"/>
    </row>
    <row r="110" spans="3:3" x14ac:dyDescent="0.25">
      <c r="C110" s="16"/>
    </row>
    <row r="111" spans="3:3" x14ac:dyDescent="0.25">
      <c r="C111" s="16"/>
    </row>
    <row r="112" spans="3:3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41" workbookViewId="0">
      <selection activeCell="A71" sqref="A71:M71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74</v>
      </c>
      <c r="C1" s="22" t="s">
        <v>75</v>
      </c>
      <c r="D1" s="32" t="s">
        <v>76</v>
      </c>
      <c r="F1" s="22" t="s">
        <v>77</v>
      </c>
      <c r="H1" s="13" t="s">
        <v>78</v>
      </c>
      <c r="J1" s="22" t="s">
        <v>80</v>
      </c>
      <c r="K1" s="22" t="s">
        <v>81</v>
      </c>
      <c r="L1" s="22"/>
      <c r="M1" s="35" t="s">
        <v>79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3">
        <f>B2+C2</f>
        <v>118835.82593703733</v>
      </c>
      <c r="F2" s="19">
        <f>D2/('raw data'!E24+'raw data'!W24)*1000</f>
        <v>1930.9397646692121</v>
      </c>
      <c r="H2" s="34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3">
        <f t="shared" ref="D3:D58" si="1">B3+C3</f>
        <v>114717.57059454307</v>
      </c>
      <c r="F3" s="19">
        <f>D3/('raw data'!E25+'raw data'!W25)*1000</f>
        <v>1898.6059811747884</v>
      </c>
      <c r="H3" s="34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3">
        <f t="shared" si="1"/>
        <v>119143.80589043186</v>
      </c>
      <c r="F4" s="19">
        <f>D4/('raw data'!E26+'raw data'!W26)*1000</f>
        <v>1908.7440866778572</v>
      </c>
      <c r="H4" s="34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3">
        <f t="shared" si="1"/>
        <v>127182.87423557564</v>
      </c>
      <c r="F5" s="19">
        <f>D5/('raw data'!E27+'raw data'!W27)*1000</f>
        <v>1923.6905078436587</v>
      </c>
      <c r="H5" s="34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3">
        <f t="shared" si="1"/>
        <v>129254.88931059581</v>
      </c>
      <c r="F6" s="19">
        <f>D6/('raw data'!E28+'raw data'!W28)*1000</f>
        <v>1919.4655297909951</v>
      </c>
      <c r="H6" s="34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3">
        <f t="shared" si="1"/>
        <v>130225.06385145456</v>
      </c>
      <c r="F7" s="19">
        <f>D7/('raw data'!E29+'raw data'!W29)*1000</f>
        <v>1904.0700634780542</v>
      </c>
      <c r="H7" s="34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3">
        <f t="shared" si="1"/>
        <v>125221.98044853364</v>
      </c>
      <c r="F8" s="19">
        <f>D8/('raw data'!E30+'raw data'!W30)*1000</f>
        <v>1876.9407705577919</v>
      </c>
      <c r="H8" s="34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3">
        <f t="shared" si="1"/>
        <v>128464.07417061611</v>
      </c>
      <c r="F9" s="19">
        <f>D9/('raw data'!E31+'raw data'!W31)*1000</f>
        <v>1882.8368314150302</v>
      </c>
      <c r="H9" s="34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3">
        <f t="shared" si="1"/>
        <v>130410.34040594954</v>
      </c>
      <c r="F10" s="19">
        <f>D10/('raw data'!E32+'raw data'!W32)*1000</f>
        <v>1867.6473005177088</v>
      </c>
      <c r="H10" s="34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3">
        <f t="shared" si="1"/>
        <v>129606.18868663143</v>
      </c>
      <c r="F11" s="19">
        <f>D11/('raw data'!E33+'raw data'!W33)*1000</f>
        <v>1848.1111763554511</v>
      </c>
      <c r="H11" s="34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3">
        <f t="shared" si="1"/>
        <v>125496.43292835775</v>
      </c>
      <c r="F12" s="19">
        <f>D12/('raw data'!E34+'raw data'!W34)*1000</f>
        <v>1833.402964621735</v>
      </c>
      <c r="H12" s="34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3">
        <f t="shared" si="1"/>
        <v>128650.16091058178</v>
      </c>
      <c r="F13" s="19">
        <f>D13/('raw data'!E35+'raw data'!W35)*1000</f>
        <v>1837.465698929969</v>
      </c>
      <c r="H13" s="34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3">
        <f t="shared" si="1"/>
        <v>129921.34947351627</v>
      </c>
      <c r="F14" s="19">
        <f>D14/('raw data'!E36+'raw data'!W36)*1000</f>
        <v>1830.264837268666</v>
      </c>
      <c r="H14" s="34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3">
        <f t="shared" si="1"/>
        <v>129510.41182551168</v>
      </c>
      <c r="F15" s="19">
        <f>D15/('raw data'!E37+'raw data'!W37)*1000</f>
        <v>1822.6014217331149</v>
      </c>
      <c r="H15" s="34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3">
        <f t="shared" si="1"/>
        <v>132744.5906803153</v>
      </c>
      <c r="F16" s="19">
        <f>D16/('raw data'!E38+'raw data'!W38)*1000</f>
        <v>1828.891332290586</v>
      </c>
      <c r="H16" s="34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3">
        <f t="shared" si="1"/>
        <v>134225.46385955287</v>
      </c>
      <c r="F17" s="19">
        <f>D17/('raw data'!E39+'raw data'!W39)*1000</f>
        <v>1830.1558999679969</v>
      </c>
      <c r="H17" s="34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3">
        <f t="shared" si="1"/>
        <v>136866.65333333332</v>
      </c>
      <c r="F18" s="19">
        <f>D18/('raw data'!E40+'raw data'!W40)*1000</f>
        <v>1826.6666666666665</v>
      </c>
      <c r="H18" s="34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3">
        <f t="shared" si="1"/>
        <v>141383.88440567066</v>
      </c>
      <c r="F19" s="19">
        <f>D19/('raw data'!E41+'raw data'!W41)*1000</f>
        <v>1830.9705561613957</v>
      </c>
      <c r="H19" s="34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3">
        <f t="shared" si="1"/>
        <v>147222.31846128733</v>
      </c>
      <c r="F20" s="19">
        <f>D20/('raw data'!E42+'raw data'!W42)*1000</f>
        <v>1822.3515969312803</v>
      </c>
      <c r="H20" s="34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3">
        <f t="shared" si="1"/>
        <v>149146.2628244214</v>
      </c>
      <c r="F21" s="19">
        <f>D21/('raw data'!E43+'raw data'!W43)*1000</f>
        <v>1804.9892632750987</v>
      </c>
      <c r="H21" s="34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3">
        <f t="shared" si="1"/>
        <v>151900.4346666323</v>
      </c>
      <c r="F22" s="19">
        <f>D22/('raw data'!E44+'raw data'!W44)*1000</f>
        <v>1793.033684698848</v>
      </c>
      <c r="H22" s="34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3">
        <f t="shared" si="1"/>
        <v>155918.54948027551</v>
      </c>
      <c r="F23" s="19">
        <f>D23/('raw data'!E45+'raw data'!W45)*1000</f>
        <v>1791.1584220413274</v>
      </c>
      <c r="H23" s="34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3">
        <f t="shared" si="1"/>
        <v>153354.92264576803</v>
      </c>
      <c r="F24" s="19">
        <f>D24/('raw data'!E46+'raw data'!W46)*1000</f>
        <v>1765.8056426332289</v>
      </c>
      <c r="H24" s="34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3">
        <f t="shared" si="1"/>
        <v>152615.43012293536</v>
      </c>
      <c r="F25" s="19">
        <f>D25/('raw data'!E47+'raw data'!W47)*1000</f>
        <v>1760.3514593860773</v>
      </c>
      <c r="H25" s="34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3">
        <f t="shared" si="1"/>
        <v>156906.80361104643</v>
      </c>
      <c r="F26" s="19">
        <f>D26/('raw data'!E48+'raw data'!W48)*1000</f>
        <v>1766.6303028817279</v>
      </c>
      <c r="H26" s="34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3">
        <f t="shared" si="1"/>
        <v>163220.94143329968</v>
      </c>
      <c r="F27" s="19">
        <f>D27/('raw data'!E49+'raw data'!W49)*1000</f>
        <v>1764.2074129715263</v>
      </c>
      <c r="H27" s="34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3">
        <f t="shared" si="1"/>
        <v>163636.15330414794</v>
      </c>
      <c r="F28" s="19">
        <f>D28/('raw data'!E50+'raw data'!W50)*1000</f>
        <v>1738.9601838910517</v>
      </c>
      <c r="H28" s="34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3">
        <f t="shared" si="1"/>
        <v>159389.85289967546</v>
      </c>
      <c r="F29" s="19">
        <f>D29/('raw data'!E51+'raw data'!W51)*1000</f>
        <v>1722.2026245237757</v>
      </c>
      <c r="H29" s="34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3">
        <f t="shared" si="1"/>
        <v>163608.8904029656</v>
      </c>
      <c r="F30" s="19">
        <f>D30/('raw data'!E52+'raw data'!W52)*1000</f>
        <v>1724.0680991281663</v>
      </c>
      <c r="H30" s="34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3">
        <f t="shared" si="1"/>
        <v>169145.71415932139</v>
      </c>
      <c r="F31" s="19">
        <f>D31/('raw data'!E53+'raw data'!W53)*1000</f>
        <v>1722.8298735913118</v>
      </c>
      <c r="H31" s="34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3">
        <f t="shared" si="1"/>
        <v>176897.49828544899</v>
      </c>
      <c r="F32" s="19">
        <f>D32/('raw data'!E54+'raw data'!W54)*1000</f>
        <v>1719.2040262932987</v>
      </c>
      <c r="H32" s="34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3">
        <f t="shared" si="1"/>
        <v>182026.41469336953</v>
      </c>
      <c r="F33" s="19">
        <f>D33/('raw data'!E55+'raw data'!W55)*1000</f>
        <v>1710.244141322424</v>
      </c>
      <c r="H33" s="34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3">
        <f t="shared" si="1"/>
        <v>181299.14327538884</v>
      </c>
      <c r="F34" s="19">
        <f>D34/('raw data'!E56+'raw data'!W56)*1000</f>
        <v>1693.941242248653</v>
      </c>
      <c r="H34" s="34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3">
        <f t="shared" si="1"/>
        <v>182566.34039808516</v>
      </c>
      <c r="F35" s="19">
        <f>D35/('raw data'!E57+'raw data'!W57)*1000</f>
        <v>1690.7734945830184</v>
      </c>
      <c r="H35" s="34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3">
        <f t="shared" si="1"/>
        <v>178797.75563434561</v>
      </c>
      <c r="F36" s="19">
        <f>D36/('raw data'!E58+'raw data'!W58)*1000</f>
        <v>1683.1509172190536</v>
      </c>
      <c r="H36" s="34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3">
        <f t="shared" si="1"/>
        <v>181683.40345365714</v>
      </c>
      <c r="F37" s="19">
        <f>D37/('raw data'!E59+'raw data'!W59)*1000</f>
        <v>1693.9545700268254</v>
      </c>
      <c r="H37" s="34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3">
        <f t="shared" si="1"/>
        <v>190214.37632981318</v>
      </c>
      <c r="F38" s="19">
        <f>D38/('raw data'!E60+'raw data'!W60)*1000</f>
        <v>1700.3162271369731</v>
      </c>
      <c r="H38" s="34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3">
        <f t="shared" si="1"/>
        <v>193386.61845752332</v>
      </c>
      <c r="F39" s="19">
        <f>D39/('raw data'!E61+'raw data'!W61)*1000</f>
        <v>1691.7142122358007</v>
      </c>
      <c r="H39" s="34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3">
        <f t="shared" si="1"/>
        <v>195317.40617368277</v>
      </c>
      <c r="F40" s="19">
        <f>D40/('raw data'!E62+'raw data'!W62)*1000</f>
        <v>1680.2653616909788</v>
      </c>
      <c r="H40" s="34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3">
        <f t="shared" si="1"/>
        <v>201057.27276454616</v>
      </c>
      <c r="F41" s="19">
        <f>D41/('raw data'!E63+'raw data'!W63)*1000</f>
        <v>1683.628842684549</v>
      </c>
      <c r="H41" s="34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3">
        <f t="shared" si="1"/>
        <v>206401.23865891693</v>
      </c>
      <c r="F42" s="19">
        <f>D42/('raw data'!E64+'raw data'!W64)*1000</f>
        <v>1680.5181457329174</v>
      </c>
      <c r="H42" s="34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3">
        <f t="shared" si="1"/>
        <v>211919.61260075669</v>
      </c>
      <c r="F43" s="19">
        <f>D43/('raw data'!E65+'raw data'!W65)*1000</f>
        <v>1687.6477259937142</v>
      </c>
      <c r="H43" s="34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3">
        <f t="shared" si="1"/>
        <v>213458.77733319654</v>
      </c>
      <c r="F44" s="19">
        <f>D44/('raw data'!E66+'raw data'!W66)*1000</f>
        <v>1679.5082247529153</v>
      </c>
      <c r="H44" s="34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3">
        <f t="shared" si="1"/>
        <v>209551.3770006492</v>
      </c>
      <c r="F45" s="19">
        <f>D45/('raw data'!E67+'raw data'!W67)*1000</f>
        <v>1664.453581475871</v>
      </c>
      <c r="H45" s="34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3">
        <f t="shared" si="1"/>
        <v>210052.45005518763</v>
      </c>
      <c r="F46" s="19">
        <f>D46/('raw data'!E68+'raw data'!W68)*1000</f>
        <v>1666.9770971302428</v>
      </c>
      <c r="H46" s="34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3">
        <f t="shared" si="1"/>
        <v>214269.17614196797</v>
      </c>
      <c r="F47" s="19">
        <f>D47/('raw data'!E69+'raw data'!W69)*1000</f>
        <v>1672.5536546375974</v>
      </c>
      <c r="H47" s="34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3">
        <f t="shared" si="1"/>
        <v>219799.62602281128</v>
      </c>
      <c r="F48" s="19">
        <f>D48/('raw data'!E70+'raw data'!W70)*1000</f>
        <v>1678.5901195391223</v>
      </c>
      <c r="H48" s="34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3">
        <f t="shared" si="1"/>
        <v>225162.90897140445</v>
      </c>
      <c r="F49" s="19">
        <f>D49/('raw data'!E71+'raw data'!W71)*1000</f>
        <v>1683.4610016553604</v>
      </c>
      <c r="H49" s="34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3">
        <f t="shared" si="1"/>
        <v>227789.85967750935</v>
      </c>
      <c r="F50" s="19">
        <f>D50/('raw data'!E72+'raw data'!W72)*1000</f>
        <v>1675.1101936059811</v>
      </c>
      <c r="H50" s="34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3">
        <f t="shared" si="1"/>
        <v>234394.15630163034</v>
      </c>
      <c r="F51" s="19">
        <f>D51/('raw data'!E73+'raw data'!W73)*1000</f>
        <v>1687.9890270893732</v>
      </c>
      <c r="H51" s="34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3">
        <f t="shared" si="1"/>
        <v>239822.64606310285</v>
      </c>
      <c r="F52" s="19">
        <f>D52/('raw data'!E74+'raw data'!W74)*1000</f>
        <v>1690.0344321731793</v>
      </c>
      <c r="H52" s="34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3">
        <f t="shared" si="1"/>
        <v>243986.62503907704</v>
      </c>
      <c r="F53" s="19">
        <f>D53/('raw data'!E75+'raw data'!W75)*1000</f>
        <v>1688.8276888723483</v>
      </c>
      <c r="H53" s="34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3">
        <f t="shared" si="1"/>
        <v>247803.67811233859</v>
      </c>
      <c r="F54" s="19">
        <f>D54/('raw data'!E76+'raw data'!W76)*1000</f>
        <v>1680.4806599236308</v>
      </c>
      <c r="H54" s="34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3">
        <f t="shared" si="1"/>
        <v>244584.09042755276</v>
      </c>
      <c r="F55" s="19">
        <f>D55/('raw data'!E77+'raw data'!W77)*1000</f>
        <v>1663.7807586650301</v>
      </c>
      <c r="H55" s="34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3">
        <f t="shared" si="1"/>
        <v>242192.47886484099</v>
      </c>
      <c r="F56" s="19">
        <f>D56/('raw data'!E78+'raw data'!W78)*1000</f>
        <v>1661.0939340400471</v>
      </c>
      <c r="H56" s="34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3">
        <f t="shared" si="1"/>
        <v>241508.86693289439</v>
      </c>
      <c r="F57" s="19">
        <f>D57/('raw data'!E79+'raw data'!W79)*1000</f>
        <v>1656.7803178493132</v>
      </c>
      <c r="H57" s="34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3">
        <f t="shared" si="1"/>
        <v>244436.73659673659</v>
      </c>
      <c r="F58" s="19">
        <f>D58/('raw data'!E80+'raw data'!W80)*1000</f>
        <v>1659.6736596736596</v>
      </c>
      <c r="H58" s="34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3">
        <f t="shared" ref="D59:D70" si="6">B59+C59</f>
        <v>247756.87970249934</v>
      </c>
      <c r="F59" s="19">
        <f>D59/('raw data'!E81+'raw data'!W81)*1000</f>
        <v>1660.4687364870708</v>
      </c>
      <c r="H59" s="34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3">
        <f t="shared" si="6"/>
        <v>252341.09897770506</v>
      </c>
      <c r="F60" s="19">
        <f>D60/('raw data'!E82+'raw data'!W82)*1000</f>
        <v>1662.9614673439462</v>
      </c>
      <c r="H60" s="34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3">
        <f t="shared" si="6"/>
        <v>253898.28010603384</v>
      </c>
      <c r="F61" s="19">
        <f>D61/('raw data'!E83+'raw data'!W83)*1000</f>
        <v>1659.3032062610453</v>
      </c>
      <c r="H61" s="34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3">
        <f t="shared" si="6"/>
        <v>250674.125</v>
      </c>
      <c r="F62" s="19">
        <f>D62/('raw data'!E84+'raw data'!W84)*1000</f>
        <v>1653.0979827089338</v>
      </c>
      <c r="H62" s="34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3">
        <f t="shared" si="6"/>
        <v>237636.85455175771</v>
      </c>
      <c r="F63" s="19">
        <f>D63/('raw data'!E85+'raw data'!W85)*1000</f>
        <v>1634.3325416377772</v>
      </c>
      <c r="H63" s="34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3">
        <f t="shared" si="6"/>
        <v>238010.47355879864</v>
      </c>
      <c r="F64" s="19">
        <f>D64/('raw data'!E86+'raw data'!W86)*1000</f>
        <v>1648.3290526597089</v>
      </c>
      <c r="H64" s="34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3">
        <f t="shared" si="6"/>
        <v>241687.25431167343</v>
      </c>
      <c r="F65" s="19">
        <f>D65/('raw data'!E87+'raw data'!W87)*1000</f>
        <v>1658.7209558337859</v>
      </c>
      <c r="H65" s="34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3">
        <f t="shared" si="6"/>
        <v>246130.97016956474</v>
      </c>
      <c r="F66" s="19">
        <f>D66/('raw data'!E88+'raw data'!W88)*1000</f>
        <v>1658.408035424992</v>
      </c>
      <c r="H66" s="34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3">
        <f t="shared" si="6"/>
        <v>249463.21176729057</v>
      </c>
      <c r="F67" s="19">
        <f>D67/('raw data'!E89+'raw data'!W89)*1000</f>
        <v>1657.4417269654082</v>
      </c>
      <c r="H67" s="34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238476</v>
      </c>
      <c r="C68" s="17">
        <f>'raw data'!V90/'raw data'!E90*'raw data'!W90</f>
        <v>15523.608316696693</v>
      </c>
      <c r="D68" s="33">
        <f t="shared" si="6"/>
        <v>253999.60831669669</v>
      </c>
      <c r="F68" s="19">
        <f>D68/('raw data'!E90+'raw data'!W90)*1000</f>
        <v>1658.8596192238399</v>
      </c>
      <c r="H68" s="34">
        <f t="shared" si="7"/>
        <v>31.901146523535381</v>
      </c>
      <c r="J68" s="17">
        <f>'raw data'!E90+'raw data'!W90</f>
        <v>153117</v>
      </c>
      <c r="K68" s="17">
        <f>'raw data'!T90*'raw data'!U90/100000</f>
        <v>211565.3566</v>
      </c>
      <c r="M68" s="12">
        <f t="shared" si="3"/>
        <v>23.087938076172566</v>
      </c>
    </row>
    <row r="69" spans="1:13" x14ac:dyDescent="0.25">
      <c r="A69">
        <f t="shared" si="5"/>
        <v>2015</v>
      </c>
      <c r="B69" s="17">
        <f>'raw data'!V91</f>
        <v>243373</v>
      </c>
      <c r="C69" s="17">
        <f>'raw data'!V91/'raw data'!E91*'raw data'!W91</f>
        <v>15783.198286622423</v>
      </c>
      <c r="D69" s="33">
        <f t="shared" si="6"/>
        <v>259156.19828662241</v>
      </c>
      <c r="F69" s="19">
        <f>D69/('raw data'!E91+'raw data'!W91)*1000</f>
        <v>1659.9914058290306</v>
      </c>
      <c r="H69" s="34">
        <f t="shared" si="7"/>
        <v>31.92291165055828</v>
      </c>
      <c r="J69" s="17">
        <f>'raw data'!E91+'raw data'!W91</f>
        <v>156119</v>
      </c>
      <c r="K69" s="17">
        <f>'raw data'!T91*'raw data'!U91/100000</f>
        <v>212207.33357899997</v>
      </c>
      <c r="M69" s="12">
        <f t="shared" si="3"/>
        <v>23.485394966890542</v>
      </c>
    </row>
    <row r="70" spans="1:13" x14ac:dyDescent="0.25">
      <c r="A70">
        <f t="shared" si="5"/>
        <v>2016</v>
      </c>
      <c r="B70" s="17">
        <f>'raw data'!V92</f>
        <v>246631</v>
      </c>
      <c r="C70" s="17">
        <f>'raw data'!V92/'raw data'!E92*'raw data'!W92</f>
        <v>15929.119388832474</v>
      </c>
      <c r="D70" s="33">
        <f t="shared" si="6"/>
        <v>262560.11938883248</v>
      </c>
      <c r="F70" s="19">
        <f>D70/('raw data'!E92+'raw data'!W92)*1000</f>
        <v>1658.5921895910531</v>
      </c>
      <c r="H70" s="34">
        <f t="shared" si="7"/>
        <v>31.896003645981789</v>
      </c>
      <c r="J70" s="17">
        <f>'raw data'!E92+'raw data'!W92</f>
        <v>158303</v>
      </c>
      <c r="K70" s="17">
        <f>'raw data'!T92*'raw data'!U92/100000</f>
        <v>213124.511165</v>
      </c>
      <c r="M70" s="12">
        <f t="shared" si="3"/>
        <v>23.691470481594504</v>
      </c>
    </row>
    <row r="71" spans="1:13" x14ac:dyDescent="0.25">
      <c r="A71">
        <f t="shared" si="5"/>
        <v>2017</v>
      </c>
      <c r="B71" s="17">
        <f>'raw data'!V93</f>
        <v>249508</v>
      </c>
      <c r="C71" s="17">
        <f>'raw data'!V93/'raw data'!E93*'raw data'!W93</f>
        <v>15787.659184364889</v>
      </c>
      <c r="D71" s="33">
        <f t="shared" ref="D71" si="8">B71+C71</f>
        <v>265295.65918436489</v>
      </c>
      <c r="F71" s="19">
        <f>D71/('raw data'!E93+'raw data'!W93)*1000</f>
        <v>1657.4970272299097</v>
      </c>
      <c r="H71" s="34">
        <f t="shared" ref="H71" si="9">F71/52</f>
        <v>31.874942831344416</v>
      </c>
      <c r="J71" s="17">
        <f>'raw data'!E93+'raw data'!W93</f>
        <v>160058</v>
      </c>
      <c r="K71" s="17">
        <f>'raw data'!T93*'raw data'!U93/100000</f>
        <v>213997.49994600003</v>
      </c>
      <c r="M71" s="12">
        <f t="shared" ref="M71" si="10">J71/K71*H71</f>
        <v>23.840650479499615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workbookViewId="0">
      <selection activeCell="A70" sqref="A70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5502.0146695835874</v>
      </c>
      <c r="N3" s="2">
        <f t="shared" ref="N3:N34" si="0">M3/E3</f>
        <v>2.4031029162915214</v>
      </c>
      <c r="O3" t="s">
        <v>36</v>
      </c>
      <c r="P3" s="2">
        <f>P8*AVERAGE(N3:N69)</f>
        <v>0.13973463897304994</v>
      </c>
      <c r="S3" s="18">
        <f>V9</f>
        <v>5456.9570249048083</v>
      </c>
      <c r="T3" s="2">
        <f t="shared" ref="T3:T34" si="1">S3/E3</f>
        <v>2.3834231873501599</v>
      </c>
      <c r="U3" t="s">
        <v>36</v>
      </c>
      <c r="V3" s="2">
        <f>V8*AVERAGE(T3:T69)</f>
        <v>0.13973463589553053</v>
      </c>
      <c r="W3" s="2"/>
      <c r="Y3" s="20">
        <f>S3/M3</f>
        <v>0.99181070073697397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5718.5402189079532</v>
      </c>
      <c r="N4" s="2">
        <f t="shared" si="0"/>
        <v>2.3116813442980089</v>
      </c>
      <c r="O4" t="s">
        <v>17</v>
      </c>
      <c r="P4" s="2">
        <f>AVERAGE(K3:K69)</f>
        <v>0.13973463587675838</v>
      </c>
      <c r="S4" s="18">
        <f t="shared" ref="S4:S51" si="6">(1-$V$8)*S3+I3</f>
        <v>5675.1665645465109</v>
      </c>
      <c r="T4" s="2">
        <f t="shared" si="1"/>
        <v>2.2941478368322654</v>
      </c>
      <c r="U4" t="s">
        <v>17</v>
      </c>
      <c r="V4" s="2">
        <f>AVERAGE(K3:K69)</f>
        <v>0.13973463587675838</v>
      </c>
      <c r="W4" s="2"/>
      <c r="Y4" s="20">
        <f t="shared" ref="Y4:Y67" si="7">S4/M4</f>
        <v>0.99241525761801408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5991.1531055098949</v>
      </c>
      <c r="N5" s="2">
        <f t="shared" si="0"/>
        <v>2.3267535667470689</v>
      </c>
      <c r="O5" s="22" t="s">
        <v>57</v>
      </c>
      <c r="P5" s="2">
        <f>M3/E3</f>
        <v>2.4031029162915214</v>
      </c>
      <c r="S5" s="18">
        <f t="shared" si="6"/>
        <v>5949.3390521652618</v>
      </c>
      <c r="T5" s="2">
        <f t="shared" si="1"/>
        <v>2.3105144561707927</v>
      </c>
      <c r="U5" t="s">
        <v>58</v>
      </c>
      <c r="V5" s="2">
        <f>S4/S3</f>
        <v>1.0399874029877501</v>
      </c>
      <c r="W5" s="2"/>
      <c r="Y5" s="20">
        <f t="shared" si="7"/>
        <v>0.99302070025448397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6235.6587063999141</v>
      </c>
      <c r="N6" s="2">
        <f t="shared" si="0"/>
        <v>2.3132609885539672</v>
      </c>
      <c r="O6" s="22" t="s">
        <v>60</v>
      </c>
      <c r="P6" s="2">
        <f>AVERAGE(N3:N13)</f>
        <v>2.4031030025208158</v>
      </c>
      <c r="S6" s="18">
        <f t="shared" si="6"/>
        <v>6195.2785603722323</v>
      </c>
      <c r="T6" s="2">
        <f t="shared" si="1"/>
        <v>2.2982810448277209</v>
      </c>
      <c r="U6" s="22" t="s">
        <v>59</v>
      </c>
      <c r="V6" s="2">
        <f>(S13/S3)^0.1</f>
        <v>1.0399874025735298</v>
      </c>
      <c r="W6" s="2"/>
      <c r="Y6" s="20">
        <f t="shared" si="7"/>
        <v>0.99352431748930747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6495.7663795903645</v>
      </c>
      <c r="N7" s="2">
        <f t="shared" si="0"/>
        <v>2.42377262418657</v>
      </c>
      <c r="P7" s="2"/>
      <c r="S7" s="18">
        <f t="shared" si="6"/>
        <v>6456.7054705300316</v>
      </c>
      <c r="T7" s="2">
        <f t="shared" si="1"/>
        <v>2.4091977832018721</v>
      </c>
      <c r="V7" s="2"/>
      <c r="W7" s="2"/>
      <c r="Y7" s="20">
        <f t="shared" si="7"/>
        <v>0.99398671276370687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6711.2355724442286</v>
      </c>
      <c r="N8" s="2">
        <f t="shared" si="0"/>
        <v>2.3374339117135876</v>
      </c>
      <c r="O8" t="s">
        <v>1</v>
      </c>
      <c r="P8" s="2">
        <v>5.5003623854106155E-2</v>
      </c>
      <c r="Q8" s="2">
        <f>P4/P3*P8</f>
        <v>5.5003622635315615E-2</v>
      </c>
      <c r="S8" s="18">
        <f t="shared" si="6"/>
        <v>6673.3832828585746</v>
      </c>
      <c r="T8" s="2">
        <f t="shared" si="1"/>
        <v>2.3242504636944492</v>
      </c>
      <c r="U8" t="s">
        <v>1</v>
      </c>
      <c r="V8" s="2">
        <v>5.5149189124036081E-2</v>
      </c>
      <c r="W8" s="2">
        <f>V4/V3*V8</f>
        <v>5.5149189116627258E-2</v>
      </c>
      <c r="Y8" s="20">
        <f t="shared" si="7"/>
        <v>0.9943598627738427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7004.1697792253071</v>
      </c>
      <c r="N9" s="2">
        <f t="shared" si="0"/>
        <v>2.3885549181163297</v>
      </c>
      <c r="O9" s="22" t="s">
        <v>56</v>
      </c>
      <c r="P9" s="1">
        <v>5502.0146695835874</v>
      </c>
      <c r="Q9" s="1">
        <f>P6/P5*P9</f>
        <v>5502.0148670095232</v>
      </c>
      <c r="S9" s="18">
        <f t="shared" si="6"/>
        <v>6967.4280898991237</v>
      </c>
      <c r="T9" s="2">
        <f t="shared" si="1"/>
        <v>2.3760253042568458</v>
      </c>
      <c r="V9" s="1">
        <v>5456.9570249048083</v>
      </c>
      <c r="W9" s="1">
        <f>V5/V6*V9</f>
        <v>5456.9570270782779</v>
      </c>
      <c r="Y9" s="20">
        <f t="shared" si="7"/>
        <v>0.99475431200494868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7303.0212440107716</v>
      </c>
      <c r="N10" s="2">
        <f t="shared" si="0"/>
        <v>2.4391113164051457</v>
      </c>
      <c r="S10" s="18">
        <f t="shared" si="6"/>
        <v>7267.2862651934265</v>
      </c>
      <c r="T10" s="2">
        <f t="shared" si="1"/>
        <v>2.4271763119306118</v>
      </c>
      <c r="Y10" s="20">
        <f t="shared" si="7"/>
        <v>0.99510682255694494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7575.4897639560559</v>
      </c>
      <c r="N11" s="2">
        <f t="shared" si="0"/>
        <v>2.548995513033713</v>
      </c>
      <c r="S11" s="18">
        <f t="shared" si="6"/>
        <v>7540.6624739851641</v>
      </c>
      <c r="T11" s="2">
        <f t="shared" si="1"/>
        <v>2.5372768507910002</v>
      </c>
      <c r="Y11" s="20">
        <f t="shared" si="7"/>
        <v>0.99540263520167382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7798.4268421359457</v>
      </c>
      <c r="N12" s="2">
        <f t="shared" si="0"/>
        <v>2.4537382824948182</v>
      </c>
      <c r="S12" s="18">
        <f t="shared" si="6"/>
        <v>7764.4175207539947</v>
      </c>
      <c r="T12" s="2">
        <f t="shared" si="1"/>
        <v>2.44303740967446</v>
      </c>
      <c r="Y12" s="20">
        <f t="shared" si="7"/>
        <v>0.99563895102558453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8109.9199814939411</v>
      </c>
      <c r="N13" s="2">
        <f t="shared" si="0"/>
        <v>2.4877276458882429</v>
      </c>
      <c r="S13" s="18">
        <f t="shared" si="6"/>
        <v>8076.6510665005599</v>
      </c>
      <c r="T13" s="2">
        <f t="shared" si="1"/>
        <v>2.4775223664568058</v>
      </c>
      <c r="Y13" s="20">
        <f t="shared" si="7"/>
        <v>0.9958977505241362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8400.0134282321687</v>
      </c>
      <c r="N14" s="2">
        <f t="shared" si="0"/>
        <v>2.5123068228258769</v>
      </c>
      <c r="S14" s="18">
        <f t="shared" si="6"/>
        <v>8367.3987442324924</v>
      </c>
      <c r="T14" s="2">
        <f t="shared" si="1"/>
        <v>2.5025523035222164</v>
      </c>
      <c r="Y14" s="20">
        <f t="shared" si="7"/>
        <v>0.99611730573071944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8690.1834581034727</v>
      </c>
      <c r="N15" s="2">
        <f t="shared" si="0"/>
        <v>2.4490365845942428</v>
      </c>
      <c r="S15" s="18">
        <f t="shared" si="6"/>
        <v>8658.1446972578196</v>
      </c>
      <c r="T15" s="2">
        <f t="shared" si="1"/>
        <v>2.4400075349988741</v>
      </c>
      <c r="Y15" s="20">
        <f t="shared" si="7"/>
        <v>0.9963132238807022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9032.27535999256</v>
      </c>
      <c r="N16" s="2">
        <f t="shared" si="0"/>
        <v>2.4392146789129296</v>
      </c>
      <c r="S16" s="18">
        <f t="shared" si="6"/>
        <v>9000.7385219272655</v>
      </c>
      <c r="T16" s="2">
        <f t="shared" si="1"/>
        <v>2.4306979856911868</v>
      </c>
      <c r="Y16" s="20">
        <f t="shared" si="7"/>
        <v>0.99650842818577223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9393.5825285725932</v>
      </c>
      <c r="N17" s="2">
        <f t="shared" si="0"/>
        <v>2.3985982944459008</v>
      </c>
      <c r="S17" s="18">
        <f t="shared" si="6"/>
        <v>9362.4701359532755</v>
      </c>
      <c r="T17" s="2">
        <f t="shared" si="1"/>
        <v>2.3906539205453328</v>
      </c>
      <c r="Y17" s="20">
        <f t="shared" si="7"/>
        <v>0.99668790980175215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9784.0324185778645</v>
      </c>
      <c r="N18" s="2">
        <f t="shared" si="0"/>
        <v>2.3458688290062613</v>
      </c>
      <c r="S18" s="18">
        <f t="shared" si="6"/>
        <v>9753.2684698068297</v>
      </c>
      <c r="T18" s="2">
        <f t="shared" si="1"/>
        <v>2.3384927098979391</v>
      </c>
      <c r="Y18" s="20">
        <f t="shared" si="7"/>
        <v>0.99685569840175303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10243.251526329017</v>
      </c>
      <c r="N19" s="2">
        <f t="shared" si="0"/>
        <v>2.304001397781037</v>
      </c>
      <c r="S19" s="18">
        <f t="shared" si="6"/>
        <v>10212.759969066945</v>
      </c>
      <c r="T19" s="2">
        <f t="shared" si="1"/>
        <v>2.2971429710039772</v>
      </c>
      <c r="Y19" s="20">
        <f t="shared" si="7"/>
        <v>0.99702325407282077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10760.699265377425</v>
      </c>
      <c r="N20" s="2">
        <f t="shared" si="0"/>
        <v>2.3557826580077776</v>
      </c>
      <c r="S20" s="18">
        <f t="shared" si="6"/>
        <v>10730.398231100095</v>
      </c>
      <c r="T20" s="2">
        <f t="shared" si="1"/>
        <v>2.3491490137333848</v>
      </c>
      <c r="Y20" s="20">
        <f t="shared" si="7"/>
        <v>0.99718410174561567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11233.108335255398</v>
      </c>
      <c r="N21" s="2">
        <f t="shared" si="0"/>
        <v>2.34398371877796</v>
      </c>
      <c r="S21" s="18">
        <f t="shared" si="6"/>
        <v>11202.911994354883</v>
      </c>
      <c r="T21" s="2">
        <f t="shared" si="1"/>
        <v>2.3376827262721429</v>
      </c>
      <c r="Y21" s="20">
        <f t="shared" si="7"/>
        <v>0.99731184459374056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11716.558358314938</v>
      </c>
      <c r="N22" s="2">
        <f t="shared" si="0"/>
        <v>2.3707809623614851</v>
      </c>
      <c r="S22" s="18">
        <f t="shared" si="6"/>
        <v>11686.392170682626</v>
      </c>
      <c r="T22" s="2">
        <f t="shared" si="1"/>
        <v>2.3646770006725175</v>
      </c>
      <c r="Y22" s="20">
        <f t="shared" si="7"/>
        <v>0.99742533714169535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12204.198716271585</v>
      </c>
      <c r="N23" s="2">
        <f t="shared" si="0"/>
        <v>2.4648662737442666</v>
      </c>
      <c r="S23" s="18">
        <f t="shared" si="6"/>
        <v>12173.990645446082</v>
      </c>
      <c r="T23" s="2">
        <f t="shared" si="1"/>
        <v>2.4587651886420234</v>
      </c>
      <c r="Y23" s="20">
        <f t="shared" si="7"/>
        <v>0.9975247804851598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12593.223228479455</v>
      </c>
      <c r="N24" s="2">
        <f t="shared" si="0"/>
        <v>2.4623431691336504</v>
      </c>
      <c r="S24" s="18">
        <f t="shared" si="6"/>
        <v>12562.904600784568</v>
      </c>
      <c r="T24" s="2">
        <f t="shared" si="1"/>
        <v>2.4564149913790323</v>
      </c>
      <c r="Y24" s="20">
        <f t="shared" si="7"/>
        <v>0.99759246484042929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13021.601046956423</v>
      </c>
      <c r="N25" s="2">
        <f t="shared" si="0"/>
        <v>2.4188963251333337</v>
      </c>
      <c r="S25" s="18">
        <f t="shared" si="6"/>
        <v>12991.121331055721</v>
      </c>
      <c r="T25" s="2">
        <f t="shared" si="1"/>
        <v>2.4132344044127207</v>
      </c>
      <c r="Y25" s="20">
        <f t="shared" si="7"/>
        <v>0.99765929582769508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13520.944385586936</v>
      </c>
      <c r="N26" s="2">
        <f t="shared" si="0"/>
        <v>2.3774313798648326</v>
      </c>
      <c r="S26" s="18">
        <f t="shared" si="6"/>
        <v>13490.25010843157</v>
      </c>
      <c r="T26" s="2">
        <f t="shared" si="1"/>
        <v>2.3720343058431967</v>
      </c>
      <c r="Y26" s="20">
        <f t="shared" si="7"/>
        <v>0.99772987179888961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14104.17169777579</v>
      </c>
      <c r="N27" s="2">
        <f t="shared" si="0"/>
        <v>2.4934604382376255</v>
      </c>
      <c r="S27" s="18">
        <f t="shared" si="6"/>
        <v>14073.202005197094</v>
      </c>
      <c r="T27" s="2">
        <f t="shared" si="1"/>
        <v>2.4879853415865023</v>
      </c>
      <c r="Y27" s="20">
        <f t="shared" si="7"/>
        <v>0.99780421755759119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14612.122584387262</v>
      </c>
      <c r="N28" s="2">
        <f t="shared" si="0"/>
        <v>2.588579095005346</v>
      </c>
      <c r="S28" s="18">
        <f t="shared" si="6"/>
        <v>14580.807767681377</v>
      </c>
      <c r="T28" s="2">
        <f t="shared" si="1"/>
        <v>2.5830315861187598</v>
      </c>
      <c r="Y28" s="20">
        <f t="shared" si="7"/>
        <v>0.99785692896257638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14953.034560459992</v>
      </c>
      <c r="N29" s="2">
        <f t="shared" si="0"/>
        <v>2.5135396080279091</v>
      </c>
      <c r="S29" s="18">
        <f t="shared" si="6"/>
        <v>14921.319712934759</v>
      </c>
      <c r="T29" s="2">
        <f t="shared" si="1"/>
        <v>2.5082084810854202</v>
      </c>
      <c r="Y29" s="20">
        <f t="shared" si="7"/>
        <v>0.99787903603131534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15441.626690173896</v>
      </c>
      <c r="N30" s="2">
        <f t="shared" si="0"/>
        <v>2.4809468715846625</v>
      </c>
      <c r="S30" s="18">
        <f t="shared" si="6"/>
        <v>15409.484248260807</v>
      </c>
      <c r="T30" s="2">
        <f t="shared" si="1"/>
        <v>2.4757826688546412</v>
      </c>
      <c r="Y30" s="20">
        <f t="shared" si="7"/>
        <v>0.99791845492978126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16056.576524392114</v>
      </c>
      <c r="N31" s="2">
        <f t="shared" si="0"/>
        <v>2.4444412765066987</v>
      </c>
      <c r="S31" s="18">
        <f t="shared" si="6"/>
        <v>16023.958947529687</v>
      </c>
      <c r="T31" s="2">
        <f t="shared" si="1"/>
        <v>2.4394756008471941</v>
      </c>
      <c r="Y31" s="20">
        <f t="shared" si="7"/>
        <v>0.99796858459754001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16804.509223286805</v>
      </c>
      <c r="N32" s="2">
        <f t="shared" si="0"/>
        <v>2.4797920519328045</v>
      </c>
      <c r="S32" s="18">
        <f t="shared" si="6"/>
        <v>16771.353199443605</v>
      </c>
      <c r="T32" s="2">
        <f t="shared" si="1"/>
        <v>2.4748993149115934</v>
      </c>
      <c r="Y32" s="20">
        <f t="shared" si="7"/>
        <v>0.99802695672913477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17581.87547127224</v>
      </c>
      <c r="N33" s="2">
        <f t="shared" si="0"/>
        <v>2.601184296037085</v>
      </c>
      <c r="S33" s="18">
        <f t="shared" si="6"/>
        <v>17548.101822337445</v>
      </c>
      <c r="T33" s="2">
        <f t="shared" si="1"/>
        <v>2.5961875887533483</v>
      </c>
      <c r="Y33" s="20">
        <f t="shared" si="7"/>
        <v>0.99807906448945227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18190.39200284861</v>
      </c>
      <c r="N34" s="2">
        <f t="shared" si="0"/>
        <v>2.6246072917274867</v>
      </c>
      <c r="S34" s="18">
        <f t="shared" si="6"/>
        <v>18155.921632817477</v>
      </c>
      <c r="T34" s="2">
        <f t="shared" si="1"/>
        <v>2.6196337219155725</v>
      </c>
      <c r="Y34" s="20">
        <f t="shared" si="7"/>
        <v>0.99810502324382377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18872.413078566522</v>
      </c>
      <c r="N35" s="2">
        <f t="shared" ref="N35:N51" si="9">M35/E35</f>
        <v>2.7730067802244105</v>
      </c>
      <c r="S35" s="18">
        <f t="shared" si="6"/>
        <v>18837.195832169386</v>
      </c>
      <c r="T35" s="2">
        <f t="shared" ref="T35:T51" si="10">S35/E35</f>
        <v>2.7678321550912308</v>
      </c>
      <c r="Y35" s="20">
        <f t="shared" si="7"/>
        <v>0.99813392986628013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19336.398392192939</v>
      </c>
      <c r="N36" s="2">
        <f t="shared" si="9"/>
        <v>2.7166527964457399</v>
      </c>
      <c r="S36" s="18">
        <f t="shared" si="6"/>
        <v>19300.376180473777</v>
      </c>
      <c r="T36" s="2">
        <f t="shared" si="10"/>
        <v>2.7115918828145573</v>
      </c>
      <c r="Y36" s="20">
        <f t="shared" si="7"/>
        <v>0.99813707749558434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19856.733710124423</v>
      </c>
      <c r="N37" s="2">
        <f t="shared" si="9"/>
        <v>2.601496500912694</v>
      </c>
      <c r="S37" s="18">
        <f t="shared" si="6"/>
        <v>19819.883386120593</v>
      </c>
      <c r="T37" s="2">
        <f t="shared" si="10"/>
        <v>2.5966686178200895</v>
      </c>
      <c r="Y37" s="20">
        <f t="shared" si="7"/>
        <v>0.99814419004949229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20680.057987013468</v>
      </c>
      <c r="N38" s="2">
        <f t="shared" si="9"/>
        <v>2.600913786868726</v>
      </c>
      <c r="S38" s="18">
        <f t="shared" si="6"/>
        <v>20642.349477694966</v>
      </c>
      <c r="T38" s="2">
        <f t="shared" si="10"/>
        <v>2.5961712188435131</v>
      </c>
      <c r="Y38" s="20">
        <f t="shared" si="7"/>
        <v>0.99817657622903277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21465.812681724547</v>
      </c>
      <c r="N39" s="2">
        <f t="shared" si="9"/>
        <v>2.6093836376536088</v>
      </c>
      <c r="S39" s="18">
        <f t="shared" si="6"/>
        <v>21427.173467894991</v>
      </c>
      <c r="T39" s="2">
        <f t="shared" si="10"/>
        <v>2.6046866558139938</v>
      </c>
      <c r="Y39" s="20">
        <f t="shared" si="7"/>
        <v>0.99819996501402197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22238.112031319262</v>
      </c>
      <c r="N40" s="2">
        <f t="shared" si="9"/>
        <v>2.612870186819543</v>
      </c>
      <c r="S40" s="18">
        <f t="shared" si="6"/>
        <v>22198.479061983515</v>
      </c>
      <c r="T40" s="2">
        <f t="shared" si="10"/>
        <v>2.608213505359954</v>
      </c>
      <c r="Y40" s="20">
        <f t="shared" si="7"/>
        <v>0.99821779073331718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23025.250782857667</v>
      </c>
      <c r="N41" s="2">
        <f t="shared" si="9"/>
        <v>2.5968821943971192</v>
      </c>
      <c r="S41" s="18">
        <f t="shared" si="6"/>
        <v>22984.56644286279</v>
      </c>
      <c r="T41" s="2">
        <f t="shared" si="10"/>
        <v>2.5922936477133125</v>
      </c>
      <c r="Y41" s="20">
        <f t="shared" si="7"/>
        <v>0.99823305551029362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23782.805667946199</v>
      </c>
      <c r="N42" s="2">
        <f t="shared" si="9"/>
        <v>2.5872997138581963</v>
      </c>
      <c r="S42" s="18">
        <f t="shared" si="6"/>
        <v>23741.013359466677</v>
      </c>
      <c r="T42" s="2">
        <f t="shared" si="10"/>
        <v>2.5827531843494316</v>
      </c>
      <c r="Y42" s="20">
        <f t="shared" si="7"/>
        <v>0.99824275112604366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24544.163773302535</v>
      </c>
      <c r="N43" s="2">
        <f t="shared" si="9"/>
        <v>2.6207014572111769</v>
      </c>
      <c r="S43" s="18">
        <f t="shared" si="6"/>
        <v>24501.214326220535</v>
      </c>
      <c r="T43" s="2">
        <f t="shared" si="10"/>
        <v>2.6161155328507535</v>
      </c>
      <c r="Y43" s="20">
        <f t="shared" si="7"/>
        <v>0.9982501156902841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25210.463015066452</v>
      </c>
      <c r="N44" s="2">
        <f t="shared" si="9"/>
        <v>2.6947628406475705</v>
      </c>
      <c r="S44" s="18">
        <f t="shared" si="6"/>
        <v>25166.309417339486</v>
      </c>
      <c r="T44" s="2">
        <f t="shared" si="10"/>
        <v>2.6900432337778191</v>
      </c>
      <c r="Y44" s="20">
        <f t="shared" si="7"/>
        <v>0.99824860028550133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25705.214682752194</v>
      </c>
      <c r="N45" s="2">
        <f t="shared" si="9"/>
        <v>2.6541560486944196</v>
      </c>
      <c r="S45" s="18">
        <f t="shared" si="6"/>
        <v>25659.826352282933</v>
      </c>
      <c r="T45" s="2">
        <f t="shared" si="10"/>
        <v>2.6494695400096289</v>
      </c>
      <c r="Y45" s="20">
        <f t="shared" si="7"/>
        <v>0.99823427537838394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26235.826856026139</v>
      </c>
      <c r="N46" s="2">
        <f t="shared" si="9"/>
        <v>2.6363685457759178</v>
      </c>
      <c r="S46" s="18">
        <f t="shared" si="6"/>
        <v>26189.199868664051</v>
      </c>
      <c r="T46" s="2">
        <f t="shared" si="10"/>
        <v>2.6316831236796263</v>
      </c>
      <c r="Y46" s="20">
        <f t="shared" si="7"/>
        <v>0.99822277423852646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26822.233589920343</v>
      </c>
      <c r="N47" s="2">
        <f t="shared" si="9"/>
        <v>2.5909113520301648</v>
      </c>
      <c r="S47" s="18">
        <f t="shared" si="6"/>
        <v>26774.359017884439</v>
      </c>
      <c r="T47" s="2">
        <f t="shared" si="10"/>
        <v>2.5862868761547468</v>
      </c>
      <c r="Y47" s="20">
        <f t="shared" si="7"/>
        <v>0.99821511613209224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27549.817565518097</v>
      </c>
      <c r="N48" s="2">
        <f t="shared" si="9"/>
        <v>2.5916261198056105</v>
      </c>
      <c r="S48" s="18">
        <f t="shared" si="6"/>
        <v>27500.678851636996</v>
      </c>
      <c r="T48" s="2">
        <f t="shared" si="10"/>
        <v>2.5870036146262185</v>
      </c>
      <c r="Y48" s="20">
        <f t="shared" si="7"/>
        <v>0.99821636881027465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28295.828651755051</v>
      </c>
      <c r="N49" s="2">
        <f t="shared" si="9"/>
        <v>2.5650377018003283</v>
      </c>
      <c r="S49" s="18">
        <f t="shared" si="6"/>
        <v>28245.389601468647</v>
      </c>
      <c r="T49" s="2">
        <f t="shared" si="10"/>
        <v>2.5604653647530582</v>
      </c>
      <c r="Y49" s="20">
        <f t="shared" si="7"/>
        <v>0.99821743865828516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29133.458703365242</v>
      </c>
      <c r="N50" s="2">
        <f t="shared" si="9"/>
        <v>2.5285206970706873</v>
      </c>
      <c r="S50" s="18">
        <f t="shared" si="6"/>
        <v>29081.682435866736</v>
      </c>
      <c r="T50" s="2">
        <f t="shared" si="10"/>
        <v>2.5240269853792596</v>
      </c>
      <c r="Y50" s="20">
        <f t="shared" si="7"/>
        <v>0.99822279022804372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30113.046425075874</v>
      </c>
      <c r="N51" s="2">
        <f t="shared" si="9"/>
        <v>2.5014403154566041</v>
      </c>
      <c r="S51" s="18">
        <f t="shared" si="6"/>
        <v>30059.884756965632</v>
      </c>
      <c r="T51" s="2">
        <f t="shared" si="10"/>
        <v>2.4970242647531737</v>
      </c>
      <c r="Y51" s="20">
        <f t="shared" si="7"/>
        <v>0.99823459681362647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31220.509235503054</v>
      </c>
      <c r="N52" s="2">
        <f>M52/E52</f>
        <v>2.4757568309991305</v>
      </c>
      <c r="S52" s="18">
        <f>(1-$V$8)*S51+I51</f>
        <v>31165.895976550295</v>
      </c>
      <c r="T52" s="2">
        <f>S52/E52</f>
        <v>2.4714260512576627</v>
      </c>
      <c r="Y52" s="20">
        <f t="shared" si="7"/>
        <v>0.99825072491480527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32456.69186039273</v>
      </c>
      <c r="N53" s="2">
        <f t="shared" ref="N53:N69" si="12">M53/E53</f>
        <v>2.4717633076929197</v>
      </c>
      <c r="S53" s="18">
        <f t="shared" ref="S53:S69" si="13">(1-$V$8)*S52+I52</f>
        <v>32400.545856532422</v>
      </c>
      <c r="T53" s="2">
        <f t="shared" ref="T53:T69" si="14">S53/E53</f>
        <v>2.4674874673573606</v>
      </c>
      <c r="Y53" s="20">
        <f t="shared" si="7"/>
        <v>0.99827012549209238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33780.236378686044</v>
      </c>
      <c r="N54" s="2">
        <f t="shared" si="12"/>
        <v>2.5471297809857751</v>
      </c>
      <c r="S54" s="18">
        <f t="shared" si="13"/>
        <v>33722.462214299492</v>
      </c>
      <c r="T54" s="2">
        <f t="shared" si="14"/>
        <v>2.5427734380333198</v>
      </c>
      <c r="Y54" s="20">
        <f t="shared" si="7"/>
        <v>0.99828970514774118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34863.325123234143</v>
      </c>
      <c r="N55" s="2">
        <f t="shared" si="12"/>
        <v>2.5837960246267371</v>
      </c>
      <c r="S55" s="18">
        <f t="shared" si="13"/>
        <v>34803.819927939068</v>
      </c>
      <c r="T55" s="2">
        <f t="shared" si="14"/>
        <v>2.5793859665928411</v>
      </c>
      <c r="Y55" s="20">
        <f t="shared" si="7"/>
        <v>0.99829318646214216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35874.809211101514</v>
      </c>
      <c r="N56" s="2">
        <f t="shared" si="12"/>
        <v>2.5848026350285749</v>
      </c>
      <c r="S56" s="18">
        <f t="shared" si="13"/>
        <v>35813.510789743414</v>
      </c>
      <c r="T56" s="2">
        <f t="shared" si="14"/>
        <v>2.5803860451000498</v>
      </c>
      <c r="Y56" s="20">
        <f t="shared" si="7"/>
        <v>0.99829132411555432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36919.195395923649</v>
      </c>
      <c r="N57" s="2">
        <f t="shared" si="12"/>
        <v>2.5626972404260591</v>
      </c>
      <c r="S57" s="18">
        <f t="shared" si="13"/>
        <v>36856.055406511536</v>
      </c>
      <c r="T57" s="2">
        <f t="shared" si="14"/>
        <v>2.5583144613624391</v>
      </c>
      <c r="Y57" s="20">
        <f t="shared" si="7"/>
        <v>0.99828977883361225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38152.786526338583</v>
      </c>
      <c r="N58" s="2">
        <f t="shared" si="12"/>
        <v>2.5584418105859035</v>
      </c>
      <c r="S58" s="18">
        <f t="shared" si="13"/>
        <v>38087.754503500444</v>
      </c>
      <c r="T58" s="2">
        <f t="shared" si="14"/>
        <v>2.5540809064055181</v>
      </c>
      <c r="Y58" s="20">
        <f t="shared" si="7"/>
        <v>0.99829548432083082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39540.835675315408</v>
      </c>
      <c r="N59" s="2">
        <f t="shared" si="12"/>
        <v>2.5779223594516254</v>
      </c>
      <c r="S59" s="18">
        <f t="shared" si="13"/>
        <v>39473.836395134604</v>
      </c>
      <c r="T59" s="2">
        <f t="shared" si="14"/>
        <v>2.5735542438188777</v>
      </c>
      <c r="Y59" s="20">
        <f t="shared" si="7"/>
        <v>0.99830556742070498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40976.447813957522</v>
      </c>
      <c r="N60" s="2">
        <f t="shared" si="12"/>
        <v>2.6223199645896935</v>
      </c>
      <c r="S60" s="18">
        <f t="shared" si="13"/>
        <v>40907.387717332254</v>
      </c>
      <c r="T60" s="2">
        <f t="shared" si="14"/>
        <v>2.617900409459899</v>
      </c>
      <c r="Y60" s="20">
        <f t="shared" si="7"/>
        <v>0.99831463925475394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42252.903703372605</v>
      </c>
      <c r="N61" s="2">
        <f t="shared" si="12"/>
        <v>2.707705941386239</v>
      </c>
      <c r="S61" s="18">
        <f t="shared" si="13"/>
        <v>42181.687467390242</v>
      </c>
      <c r="T61" s="2">
        <f t="shared" si="14"/>
        <v>2.7031421692335287</v>
      </c>
      <c r="Y61" s="20">
        <f t="shared" si="7"/>
        <v>0.99831452445298619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43224.397130571691</v>
      </c>
      <c r="N62" s="2">
        <f t="shared" si="12"/>
        <v>2.8420585779667058</v>
      </c>
      <c r="S62" s="18">
        <f t="shared" si="13"/>
        <v>43150.95785692332</v>
      </c>
      <c r="T62" s="2">
        <f t="shared" si="14"/>
        <v>2.8372298531842297</v>
      </c>
      <c r="Y62" s="20">
        <f t="shared" si="7"/>
        <v>0.99830097633457959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43554.768027027465</v>
      </c>
      <c r="N63" s="2">
        <f t="shared" si="12"/>
        <v>2.792195506078432</v>
      </c>
      <c r="S63" s="18">
        <f t="shared" si="13"/>
        <v>43479.086898734786</v>
      </c>
      <c r="T63" s="2">
        <f t="shared" si="14"/>
        <v>2.7873437638723289</v>
      </c>
      <c r="Y63" s="20">
        <f t="shared" si="7"/>
        <v>0.99826239165719544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44082.788552938982</v>
      </c>
      <c r="N64" s="2">
        <f t="shared" si="12"/>
        <v>2.7828876714346684</v>
      </c>
      <c r="S64" s="18">
        <f t="shared" si="13"/>
        <v>44004.941115939044</v>
      </c>
      <c r="T64" s="2">
        <f t="shared" si="14"/>
        <v>2.7779732665208381</v>
      </c>
      <c r="Y64" s="20">
        <f t="shared" si="7"/>
        <v>0.99823406278152182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44684.20060159445</v>
      </c>
      <c r="N65" s="2">
        <f t="shared" si="12"/>
        <v>2.7587936834005475</v>
      </c>
      <c r="S65" s="18">
        <f t="shared" si="13"/>
        <v>44604.229464605465</v>
      </c>
      <c r="T65" s="2">
        <f t="shared" si="14"/>
        <v>2.7538562812626721</v>
      </c>
      <c r="Y65" s="20">
        <f t="shared" si="7"/>
        <v>0.99821030395727539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45469.192639482921</v>
      </c>
      <c r="N66" s="2">
        <f t="shared" si="12"/>
        <v>2.756482297515316</v>
      </c>
      <c r="S66" s="18">
        <f t="shared" si="13"/>
        <v>45387.127378130041</v>
      </c>
      <c r="T66" s="2">
        <f t="shared" si="14"/>
        <v>2.7515072489818229</v>
      </c>
      <c r="Y66" s="20">
        <f t="shared" si="7"/>
        <v>0.99819514584295432</v>
      </c>
    </row>
    <row r="67" spans="1:25" x14ac:dyDescent="0.25">
      <c r="A67">
        <f t="shared" si="8"/>
        <v>2014</v>
      </c>
      <c r="B67" s="7">
        <f>'raw data'!N90/1000</f>
        <v>3640.7730000000001</v>
      </c>
      <c r="C67" s="7">
        <f>'raw data'!P90/1000</f>
        <v>2816.9630000000002</v>
      </c>
      <c r="D67" s="7"/>
      <c r="E67" s="5">
        <f>'raw data'!C90/1000</f>
        <v>16899.830999999998</v>
      </c>
      <c r="F67" s="7">
        <f>'raw data'!G90/1000</f>
        <v>17521.746999999999</v>
      </c>
      <c r="G67" s="7">
        <f t="shared" si="2"/>
        <v>103.68001313149226</v>
      </c>
      <c r="I67" s="1">
        <f t="shared" si="3"/>
        <v>3511.5475876556716</v>
      </c>
      <c r="J67" s="1"/>
      <c r="K67" s="8">
        <f t="shared" si="4"/>
        <v>0.16076952828961635</v>
      </c>
      <c r="M67" s="16">
        <f t="shared" si="11"/>
        <v>46335.544165048239</v>
      </c>
      <c r="N67" s="2">
        <f t="shared" si="12"/>
        <v>2.7417755932025738</v>
      </c>
      <c r="S67" s="18">
        <f t="shared" si="13"/>
        <v>46251.386001014158</v>
      </c>
      <c r="T67" s="2">
        <f t="shared" si="14"/>
        <v>2.7367957703845773</v>
      </c>
      <c r="Y67" s="20">
        <f t="shared" si="7"/>
        <v>0.99818372341254247</v>
      </c>
    </row>
    <row r="68" spans="1:25" x14ac:dyDescent="0.25">
      <c r="A68">
        <f t="shared" si="8"/>
        <v>2015</v>
      </c>
      <c r="B68" s="7">
        <f>'raw data'!N91/1000</f>
        <v>3833.4749999999999</v>
      </c>
      <c r="C68" s="7">
        <f>'raw data'!P91/1000</f>
        <v>2917.4810000000002</v>
      </c>
      <c r="D68" s="7"/>
      <c r="E68" s="5">
        <f>'raw data'!C91/1000</f>
        <v>17386.7</v>
      </c>
      <c r="F68" s="7">
        <f>'raw data'!G91/1000</f>
        <v>18219.296999999999</v>
      </c>
      <c r="G68" s="7">
        <f t="shared" ref="G68:G70" si="15">F68/E68*100</f>
        <v>104.78870055847284</v>
      </c>
      <c r="I68" s="1">
        <f t="shared" ref="I68:I70" si="16">B68/G68*100</f>
        <v>3658.2904259423408</v>
      </c>
      <c r="J68" s="1"/>
      <c r="K68" s="8">
        <f t="shared" ref="K68:K70" si="17">C68/F68</f>
        <v>0.16013137060118185</v>
      </c>
      <c r="M68" s="16">
        <f t="shared" si="11"/>
        <v>47298.468910374278</v>
      </c>
      <c r="N68" s="2">
        <f t="shared" si="12"/>
        <v>2.7203821835296105</v>
      </c>
      <c r="S68" s="18">
        <f t="shared" si="13"/>
        <v>47212.207154851108</v>
      </c>
      <c r="T68" s="2">
        <f t="shared" si="14"/>
        <v>2.7154208190657863</v>
      </c>
      <c r="Y68" s="20">
        <f t="shared" ref="Y68:Y70" si="18">S68/M68</f>
        <v>0.99817622520325922</v>
      </c>
    </row>
    <row r="69" spans="1:25" x14ac:dyDescent="0.25">
      <c r="A69">
        <f t="shared" ref="A69:A70" si="19">A68+1</f>
        <v>2016</v>
      </c>
      <c r="B69" s="7">
        <f>'raw data'!N92/1000</f>
        <v>3801.3780000000002</v>
      </c>
      <c r="C69" s="7">
        <f>'raw data'!P92/1000</f>
        <v>2990.5120000000002</v>
      </c>
      <c r="D69" s="7"/>
      <c r="E69" s="5">
        <f>'raw data'!C92/1000</f>
        <v>17659.187000000002</v>
      </c>
      <c r="F69" s="7">
        <f>'raw data'!G92/1000</f>
        <v>18707.188999999998</v>
      </c>
      <c r="G69" s="7">
        <f t="shared" si="15"/>
        <v>105.93459936745671</v>
      </c>
      <c r="I69" s="1">
        <f t="shared" si="16"/>
        <v>3588.4196690206109</v>
      </c>
      <c r="J69" s="1"/>
      <c r="K69" s="8">
        <f t="shared" si="17"/>
        <v>0.1598589718637044</v>
      </c>
      <c r="M69" s="16">
        <f t="shared" si="11"/>
        <v>48355.172143495256</v>
      </c>
      <c r="N69" s="2">
        <f t="shared" si="12"/>
        <v>2.7382445264040327</v>
      </c>
      <c r="S69" s="18">
        <f t="shared" si="13"/>
        <v>48266.782639447389</v>
      </c>
      <c r="T69" s="2">
        <f t="shared" si="14"/>
        <v>2.7332392277995234</v>
      </c>
      <c r="Y69" s="20">
        <f t="shared" si="18"/>
        <v>0.99817207756420412</v>
      </c>
    </row>
    <row r="70" spans="1:25" x14ac:dyDescent="0.25">
      <c r="A70">
        <f t="shared" si="19"/>
        <v>2017</v>
      </c>
      <c r="B70" s="7">
        <f>'raw data'!N93/1000</f>
        <v>4011.154</v>
      </c>
      <c r="C70" s="7">
        <f>'raw data'!P93/1000</f>
        <v>3116.174</v>
      </c>
      <c r="D70" s="7"/>
      <c r="E70" s="5">
        <f>'raw data'!C93/1000</f>
        <v>18050.692999999999</v>
      </c>
      <c r="F70" s="7">
        <f>'raw data'!G93/1000</f>
        <v>19485.394</v>
      </c>
      <c r="G70" s="7">
        <f t="shared" si="15"/>
        <v>107.94817683731036</v>
      </c>
      <c r="I70" s="1">
        <f t="shared" si="16"/>
        <v>3715.8144931389115</v>
      </c>
      <c r="J70" s="1"/>
      <c r="K70" s="8">
        <f t="shared" si="17"/>
        <v>0.15992358173511914</v>
      </c>
      <c r="M70" s="16">
        <f t="shared" ref="M70" si="20">(1-$P$8)*M69+I69</f>
        <v>49283.882112534498</v>
      </c>
      <c r="N70" s="2">
        <f t="shared" ref="N70" si="21">M70/E70</f>
        <v>2.7303041557758752</v>
      </c>
      <c r="S70" s="18">
        <f t="shared" ref="S70" si="22">(1-$V$8)*S69+I69</f>
        <v>49193.32838427637</v>
      </c>
      <c r="T70" s="2">
        <f t="shared" ref="T70" si="23">S70/E70</f>
        <v>2.7252875213309746</v>
      </c>
      <c r="Y70" s="20">
        <f t="shared" si="18"/>
        <v>0.99816260967325265</v>
      </c>
    </row>
    <row r="71" spans="1:25" x14ac:dyDescent="0.25">
      <c r="B71" s="7"/>
      <c r="C71" s="7"/>
      <c r="E71" s="5"/>
      <c r="F71" s="7"/>
      <c r="G71" s="7"/>
      <c r="I71" s="1"/>
      <c r="K71" s="8"/>
      <c r="M71" s="16"/>
      <c r="N71" s="2"/>
    </row>
    <row r="72" spans="1:25" x14ac:dyDescent="0.25">
      <c r="B72" s="7"/>
      <c r="C72" s="7"/>
      <c r="E72" s="5"/>
      <c r="F72" s="7"/>
      <c r="G72" s="7"/>
      <c r="I72" s="1"/>
      <c r="K72" s="8"/>
      <c r="M72" s="16"/>
      <c r="N72" s="2"/>
    </row>
    <row r="73" spans="1:25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5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2" zoomScaleNormal="100" workbookViewId="0">
      <selection activeCell="I2" sqref="I2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1-AVERAGE(H2:H90)</f>
        <v>0.36328438573874366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0.36328438573874366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0.36328438573874366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0.36328438573874366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0.36328438573874366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0.36328438573874366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0.36328438573874366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0.36328438573874366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0.36328438573874366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0.36328438573874366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0.36328438573874366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0.36328438573874366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0.36328438573874366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0.36328438573874366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0.36328438573874366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0.36328438573874366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0.36328438573874366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0.36328438573874366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0.36328438573874366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0.36328438573874366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0.36328438573874366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0.36328438573874366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0.36328438573874366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0.36328438573874366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0.36328438573874366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0.36328438573874366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0.36328438573874366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0.36328438573874366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0.36328438573874366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0.36328438573874366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0.36328438573874366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0.36328438573874366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0.36328438573874366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0.36328438573874366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0.36328438573874366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0.36328438573874366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0.36328438573874366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0.36328438573874366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0.36328438573874366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0.36328438573874366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0.36328438573874366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0.36328438573874366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0.36328438573874366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0.36328438573874366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0.36328438573874366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0.36328438573874366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0.36328438573874366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0.36328438573874366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0.36328438573874366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0.36328438573874366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0.36328438573874366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0.36328438573874366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0.36328438573874366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0.36328438573874366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0.36328438573874366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0.36328438573874366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0.36328438573874366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0.36328438573874366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0.36328438573874366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0.36328438573874366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0.36328438573874366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0.36328438573874366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0.36328438573874366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0.36328438573874366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0.36328438573874366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0.36328438573874366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0.36328438573874366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0.36328438573874366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0.36328438573874366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0.36328438573874366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0.36328438573874366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0.36328438573874366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0.36328438573874366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0.36328438573874366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0.36328438573874366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0.36328438573874366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0.36328438573874366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0.36328438573874366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0.36328438573874366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0.36328438573874366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0.36328438573874366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0.36328438573874366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0.36328438573874366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0.36328438573874366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0.36328438573874366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0.36328438573874366</v>
      </c>
    </row>
    <row r="87" spans="1:10" x14ac:dyDescent="0.25">
      <c r="A87">
        <f t="shared" si="5"/>
        <v>2014</v>
      </c>
      <c r="B87" s="16">
        <f>'raw data'!G90/1000</f>
        <v>17521.746999999999</v>
      </c>
      <c r="C87" s="16">
        <f>'raw data'!J90/1000</f>
        <v>1171.962</v>
      </c>
      <c r="D87" s="16">
        <f>'raw data'!K90/1000</f>
        <v>1240.896</v>
      </c>
      <c r="E87" s="16">
        <f>'raw data'!L90/1000</f>
        <v>58.09</v>
      </c>
      <c r="F87" s="16">
        <f>'raw data'!I90/1000</f>
        <v>9248.0759999999991</v>
      </c>
      <c r="H87">
        <f t="shared" ref="H87:H89" si="7">F87/(B87-C87-D87+E87)</f>
        <v>0.60975069590325137</v>
      </c>
      <c r="I87">
        <f t="shared" ref="I87:I89" si="8">1-H87</f>
        <v>0.39024930409674863</v>
      </c>
      <c r="J87">
        <f t="shared" ref="J87:J89" si="9">I$1</f>
        <v>0.36328438573874366</v>
      </c>
    </row>
    <row r="88" spans="1:10" x14ac:dyDescent="0.25">
      <c r="A88">
        <f t="shared" si="5"/>
        <v>2015</v>
      </c>
      <c r="B88" s="16">
        <f>'raw data'!G91/1000</f>
        <v>18219.296999999999</v>
      </c>
      <c r="C88" s="16">
        <f>'raw data'!J91/1000</f>
        <v>1130.336</v>
      </c>
      <c r="D88" s="16">
        <f>'raw data'!K91/1000</f>
        <v>1269.8900000000001</v>
      </c>
      <c r="E88" s="16">
        <f>'raw data'!L91/1000</f>
        <v>57.252000000000002</v>
      </c>
      <c r="F88" s="16">
        <f>'raw data'!I91/1000</f>
        <v>9696.8320000000003</v>
      </c>
      <c r="H88">
        <f t="shared" si="7"/>
        <v>0.61077316202246579</v>
      </c>
      <c r="I88">
        <f t="shared" si="8"/>
        <v>0.38922683797753421</v>
      </c>
      <c r="J88">
        <f t="shared" si="9"/>
        <v>0.36328438573874366</v>
      </c>
    </row>
    <row r="89" spans="1:10" x14ac:dyDescent="0.25">
      <c r="A89">
        <f t="shared" si="5"/>
        <v>2016</v>
      </c>
      <c r="B89" s="16">
        <f>'raw data'!G92/1000</f>
        <v>18707.188999999998</v>
      </c>
      <c r="C89" s="16">
        <f>'raw data'!J92/1000</f>
        <v>1132.646</v>
      </c>
      <c r="D89" s="16">
        <f>'raw data'!K92/1000</f>
        <v>1303.7080000000001</v>
      </c>
      <c r="E89" s="16">
        <f>'raw data'!L92/1000</f>
        <v>61.808</v>
      </c>
      <c r="F89" s="16">
        <f>'raw data'!I92/1000</f>
        <v>9956.2479999999996</v>
      </c>
      <c r="H89">
        <f t="shared" si="7"/>
        <v>0.60959196867279841</v>
      </c>
      <c r="I89">
        <f t="shared" si="8"/>
        <v>0.39040803132720159</v>
      </c>
      <c r="J89">
        <f t="shared" si="9"/>
        <v>0.36328438573874366</v>
      </c>
    </row>
    <row r="90" spans="1:10" x14ac:dyDescent="0.25">
      <c r="A90">
        <f t="shared" si="5"/>
        <v>2017</v>
      </c>
      <c r="B90" s="16">
        <f>'raw data'!G93/1000</f>
        <v>19485.394</v>
      </c>
      <c r="C90" s="16">
        <f>'raw data'!J93/1000</f>
        <v>1189.097</v>
      </c>
      <c r="D90" s="16">
        <f>'raw data'!K93/1000</f>
        <v>1347.1679999999999</v>
      </c>
      <c r="E90" s="16">
        <f>'raw data'!L93/1000</f>
        <v>61.292000000000002</v>
      </c>
      <c r="F90" s="16">
        <f>'raw data'!I93/1000</f>
        <v>10407.199000000001</v>
      </c>
      <c r="H90">
        <f t="shared" ref="H90" si="10">F90/(B90-C90-D90+E90)</f>
        <v>0.61181313501882173</v>
      </c>
      <c r="I90">
        <f t="shared" ref="I90" si="11">1-H90</f>
        <v>0.38818686498117827</v>
      </c>
      <c r="J90">
        <f t="shared" ref="J90" si="12">I$1</f>
        <v>0.36328438573874366</v>
      </c>
    </row>
    <row r="91" spans="1:10" x14ac:dyDescent="0.25">
      <c r="B91" s="16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E1" zoomScaleNormal="100" workbookViewId="0">
      <selection activeCell="P2" sqref="P2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AVERAGE(K2:K59)</f>
        <v>0.37398462838668095</v>
      </c>
      <c r="M1" s="2"/>
      <c r="N1" s="2" t="s">
        <v>39</v>
      </c>
      <c r="O1" t="s">
        <v>2</v>
      </c>
      <c r="P1" s="2">
        <f>AVERAGE(O3:O59)</f>
        <v>0.94876292019316022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8109.9199814939411</v>
      </c>
      <c r="I2" s="16"/>
      <c r="J2" s="8">
        <f>(1-alpha!$I$1)*B2/E2</f>
        <v>1.5976392226144456E-2</v>
      </c>
      <c r="K2" s="2">
        <f>D2/(D2+J2*G2)</f>
        <v>0.39773948005449222</v>
      </c>
      <c r="N2" s="8">
        <f>alpha!$I$1*B2/H2-'capital stock data'!$P$8</f>
        <v>9.1026986184410769E-2</v>
      </c>
      <c r="R2" s="9">
        <f>L1</f>
        <v>0.37398462838668095</v>
      </c>
      <c r="S2" s="9"/>
      <c r="T2">
        <f>1-alpha!I1</f>
        <v>0.63671561426125634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8400.0134282321687</v>
      </c>
      <c r="I3" s="16"/>
      <c r="J3" s="8">
        <f>(1-alpha!$I$1)*B3/E3</f>
        <v>1.6437967536301248E-2</v>
      </c>
      <c r="K3" s="2">
        <f>D3/(D3+J3*G3)</f>
        <v>0.39645364712458803</v>
      </c>
      <c r="L3" s="8"/>
      <c r="M3" s="8"/>
      <c r="N3" s="8">
        <f>alpha!$I$1*B3/H3-'capital stock data'!$P$8</f>
        <v>8.959829436626332E-2</v>
      </c>
      <c r="O3">
        <f>D3/D2/(1+N3)</f>
        <v>0.94233085091001978</v>
      </c>
      <c r="R3">
        <f t="shared" ref="R3:R40" si="2">R2</f>
        <v>0.37398462838668095</v>
      </c>
      <c r="S3" s="9">
        <f>P1</f>
        <v>0.94876292019316022</v>
      </c>
      <c r="T3">
        <f t="shared" ref="T3:T40" si="3">T2</f>
        <v>0.63671561426125634</v>
      </c>
      <c r="Y3" s="9"/>
      <c r="AC3" s="10"/>
      <c r="AE3" s="1"/>
      <c r="AF3" s="1"/>
      <c r="AH3" s="1"/>
      <c r="AO3" s="9"/>
    </row>
    <row r="4" spans="1:41" x14ac:dyDescent="0.25">
      <c r="A4">
        <f t="shared" ref="A4:A59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8690.1834581034727</v>
      </c>
      <c r="I4" s="16"/>
      <c r="J4" s="8">
        <f>(1-alpha!$I$1)*B4/E4</f>
        <v>1.7020109102044233E-2</v>
      </c>
      <c r="K4" s="2">
        <f>D4/(D4+J4*G4)</f>
        <v>0.39582042516963095</v>
      </c>
      <c r="L4" s="8"/>
      <c r="M4" s="8"/>
      <c r="N4" s="8">
        <f>alpha!$I$1*B4/H4-'capital stock data'!$P$8</f>
        <v>9.3334048201916958E-2</v>
      </c>
      <c r="O4">
        <f t="shared" ref="O4:O50" si="5">D4/D3/(1+N4)</f>
        <v>0.9629818680005956</v>
      </c>
      <c r="R4">
        <f t="shared" si="2"/>
        <v>0.37398462838668095</v>
      </c>
      <c r="S4">
        <f t="shared" ref="S4:S40" si="6">S3</f>
        <v>0.94876292019316022</v>
      </c>
      <c r="T4">
        <f>T3</f>
        <v>0.63671561426125634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9032.27535999256</v>
      </c>
      <c r="I5" s="16"/>
      <c r="J5" s="8">
        <f>(1-alpha!$I$1)*B5/E5</f>
        <v>1.7565387339633573E-2</v>
      </c>
      <c r="K5" s="2">
        <f t="shared" ref="K5:K50" si="7">D5/(D5+J5*G5)</f>
        <v>0.39588079521260378</v>
      </c>
      <c r="L5" s="8"/>
      <c r="M5" s="8"/>
      <c r="N5" s="8">
        <f>alpha!$I$1*B5/H5-'capital stock data'!$P$8</f>
        <v>9.3931354636859005E-2</v>
      </c>
      <c r="O5">
        <f t="shared" si="5"/>
        <v>0.95316898953472384</v>
      </c>
      <c r="R5">
        <f t="shared" si="2"/>
        <v>0.37398462838668095</v>
      </c>
      <c r="S5">
        <f t="shared" si="6"/>
        <v>0.94876292019316022</v>
      </c>
      <c r="T5">
        <f t="shared" si="3"/>
        <v>0.63671561426125634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9393.5825285725932</v>
      </c>
      <c r="I6" s="16"/>
      <c r="J6" s="8">
        <f>(1-alpha!$I$1)*B6/E6</f>
        <v>1.8218876293746397E-2</v>
      </c>
      <c r="K6" s="2">
        <f t="shared" si="7"/>
        <v>0.3952106519508703</v>
      </c>
      <c r="L6" s="8"/>
      <c r="M6" s="8"/>
      <c r="N6" s="8">
        <f>alpha!$I$1*B6/H6-'capital stock data'!$P$8</f>
        <v>9.6453327724634885E-2</v>
      </c>
      <c r="O6">
        <f t="shared" si="5"/>
        <v>0.96471134841358708</v>
      </c>
      <c r="R6">
        <f t="shared" si="2"/>
        <v>0.37398462838668095</v>
      </c>
      <c r="S6">
        <f t="shared" si="6"/>
        <v>0.94876292019316022</v>
      </c>
      <c r="T6">
        <f t="shared" si="3"/>
        <v>0.63671561426125634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9784.0324185778645</v>
      </c>
      <c r="I7" s="16"/>
      <c r="J7" s="8">
        <f>(1-alpha!$I$1)*B7/E7</f>
        <v>1.878277470832895E-2</v>
      </c>
      <c r="K7" s="2">
        <f t="shared" si="7"/>
        <v>0.39373312126185794</v>
      </c>
      <c r="L7" s="8"/>
      <c r="M7" s="8"/>
      <c r="N7" s="8">
        <f>alpha!$I$1*B7/H7-'capital stock data'!$P$8</f>
        <v>9.9857714191224967E-2</v>
      </c>
      <c r="O7">
        <f t="shared" si="5"/>
        <v>0.95882866583015425</v>
      </c>
      <c r="R7">
        <f t="shared" si="2"/>
        <v>0.37398462838668095</v>
      </c>
      <c r="S7">
        <f t="shared" si="6"/>
        <v>0.94876292019316022</v>
      </c>
      <c r="T7">
        <f t="shared" si="3"/>
        <v>0.63671561426125634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10243.251526329017</v>
      </c>
      <c r="I8" s="16"/>
      <c r="J8" s="8">
        <f>(1-alpha!$I$1)*B8/E8</f>
        <v>1.9227682686946711E-2</v>
      </c>
      <c r="K8" s="2">
        <f t="shared" si="7"/>
        <v>0.39074855975845474</v>
      </c>
      <c r="L8" s="8"/>
      <c r="M8" s="8"/>
      <c r="N8" s="8">
        <f>alpha!$I$1*B8/H8-'capital stock data'!$P$8</f>
        <v>0.10267179513158525</v>
      </c>
      <c r="O8">
        <f t="shared" si="5"/>
        <v>0.96164817273778824</v>
      </c>
      <c r="R8">
        <f t="shared" si="2"/>
        <v>0.37398462838668095</v>
      </c>
      <c r="S8">
        <f t="shared" si="6"/>
        <v>0.94876292019316022</v>
      </c>
      <c r="T8">
        <f t="shared" si="3"/>
        <v>0.63671561426125634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10760.699265377425</v>
      </c>
      <c r="I9" s="16"/>
      <c r="J9" s="8">
        <f>(1-alpha!$I$1)*B9/E9</f>
        <v>1.9500170035435003E-2</v>
      </c>
      <c r="K9" s="2">
        <f t="shared" si="7"/>
        <v>0.39041056700019233</v>
      </c>
      <c r="L9" s="8"/>
      <c r="M9" s="8"/>
      <c r="N9" s="8">
        <f>alpha!$I$1*B9/H9-'capital stock data'!$P$8</f>
        <v>9.920601195583037E-2</v>
      </c>
      <c r="O9">
        <f t="shared" si="5"/>
        <v>0.94719337866664932</v>
      </c>
      <c r="R9">
        <f t="shared" si="2"/>
        <v>0.37398462838668095</v>
      </c>
      <c r="S9">
        <f t="shared" si="6"/>
        <v>0.94876292019316022</v>
      </c>
      <c r="T9">
        <f t="shared" si="3"/>
        <v>0.63671561426125634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11233.108335255398</v>
      </c>
      <c r="I10" s="16"/>
      <c r="J10" s="8">
        <f>(1-alpha!$I$1)*B10/E10</f>
        <v>2.0087775230235833E-2</v>
      </c>
      <c r="K10" s="2">
        <f t="shared" si="7"/>
        <v>0.38898128093793488</v>
      </c>
      <c r="L10" s="8"/>
      <c r="M10" s="8"/>
      <c r="N10" s="8">
        <f>alpha!$I$1*B10/H10-'capital stock data'!$P$8</f>
        <v>9.998225886701731E-2</v>
      </c>
      <c r="O10">
        <f t="shared" si="5"/>
        <v>0.95776137171657727</v>
      </c>
      <c r="R10">
        <f t="shared" si="2"/>
        <v>0.37398462838668095</v>
      </c>
      <c r="S10">
        <f t="shared" si="6"/>
        <v>0.94876292019316022</v>
      </c>
      <c r="T10">
        <f t="shared" si="3"/>
        <v>0.63671561426125634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11716.558358314938</v>
      </c>
      <c r="I11" s="16"/>
      <c r="J11" s="8">
        <f>(1-alpha!$I$1)*B11/E11</f>
        <v>2.018163480941924E-2</v>
      </c>
      <c r="K11" s="2">
        <f t="shared" si="7"/>
        <v>0.38882850442612815</v>
      </c>
      <c r="L11" s="8"/>
      <c r="M11" s="8"/>
      <c r="N11" s="8">
        <f>alpha!$I$1*B11/H11-'capital stock data'!$P$8</f>
        <v>9.8230433406453127E-2</v>
      </c>
      <c r="O11">
        <f t="shared" si="5"/>
        <v>0.9399051791602584</v>
      </c>
      <c r="R11">
        <f t="shared" si="2"/>
        <v>0.37398462838668095</v>
      </c>
      <c r="S11">
        <f t="shared" si="6"/>
        <v>0.94876292019316022</v>
      </c>
      <c r="T11">
        <f t="shared" si="3"/>
        <v>0.63671561426125634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12204.198716271585</v>
      </c>
      <c r="I12" s="16"/>
      <c r="J12" s="8">
        <f>(1-alpha!$I$1)*B12/E12</f>
        <v>2.0557187022815233E-2</v>
      </c>
      <c r="K12" s="2">
        <f t="shared" si="7"/>
        <v>0.38823696319211581</v>
      </c>
      <c r="L12" s="8"/>
      <c r="M12" s="8"/>
      <c r="N12" s="8">
        <f>alpha!$I$1*B12/H12-'capital stock data'!$P$8</f>
        <v>9.2381404538081163E-2</v>
      </c>
      <c r="O12">
        <f t="shared" si="5"/>
        <v>0.93489056304909057</v>
      </c>
      <c r="R12">
        <f t="shared" si="2"/>
        <v>0.37398462838668095</v>
      </c>
      <c r="S12">
        <f t="shared" si="6"/>
        <v>0.94876292019316022</v>
      </c>
      <c r="T12">
        <f t="shared" si="3"/>
        <v>0.63671561426125634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12593.223228479455</v>
      </c>
      <c r="I13" s="16"/>
      <c r="J13" s="8">
        <f>(1-alpha!$I$1)*B13/E13</f>
        <v>2.1337099278124209E-2</v>
      </c>
      <c r="K13" s="2">
        <f t="shared" si="7"/>
        <v>0.38559717099631974</v>
      </c>
      <c r="L13" s="8"/>
      <c r="M13" s="8"/>
      <c r="N13" s="8">
        <f>alpha!$I$1*B13/H13-'capital stock data'!$P$8</f>
        <v>9.2532426479024904E-2</v>
      </c>
      <c r="O13">
        <f t="shared" si="5"/>
        <v>0.93937236003861535</v>
      </c>
      <c r="R13">
        <f t="shared" si="2"/>
        <v>0.37398462838668095</v>
      </c>
      <c r="S13">
        <f t="shared" si="6"/>
        <v>0.94876292019316022</v>
      </c>
      <c r="T13">
        <f t="shared" si="3"/>
        <v>0.63671561426125634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13021.601046956423</v>
      </c>
      <c r="I14" s="16"/>
      <c r="J14" s="8">
        <f>(1-alpha!$I$1)*B14/E14</f>
        <v>2.1844939967474143E-2</v>
      </c>
      <c r="K14" s="2">
        <f t="shared" si="7"/>
        <v>0.38486025815478259</v>
      </c>
      <c r="L14" s="8"/>
      <c r="M14" s="8"/>
      <c r="N14" s="8">
        <f>alpha!$I$1*B14/H14-'capital stock data'!$P$8</f>
        <v>9.518238534524176E-2</v>
      </c>
      <c r="O14">
        <f t="shared" si="5"/>
        <v>0.95297436030297777</v>
      </c>
      <c r="R14">
        <f t="shared" si="2"/>
        <v>0.37398462838668095</v>
      </c>
      <c r="S14">
        <f t="shared" si="6"/>
        <v>0.94876292019316022</v>
      </c>
      <c r="T14">
        <f t="shared" si="3"/>
        <v>0.63671561426125634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13520.944385586936</v>
      </c>
      <c r="I15" s="16"/>
      <c r="J15" s="8">
        <f>(1-alpha!$I$1)*B15/E15</f>
        <v>2.2185471218567225E-2</v>
      </c>
      <c r="K15" s="2">
        <f t="shared" si="7"/>
        <v>0.38206389211229341</v>
      </c>
      <c r="L15" s="8"/>
      <c r="M15" s="8"/>
      <c r="N15" s="8">
        <f>alpha!$I$1*B15/H15-'capital stock data'!$P$8</f>
        <v>9.7801789927972393E-2</v>
      </c>
      <c r="O15">
        <f t="shared" si="5"/>
        <v>0.95300134548458504</v>
      </c>
      <c r="R15">
        <f t="shared" si="2"/>
        <v>0.37398462838668095</v>
      </c>
      <c r="S15">
        <f t="shared" si="6"/>
        <v>0.94876292019316022</v>
      </c>
      <c r="T15">
        <f t="shared" si="3"/>
        <v>0.63671561426125634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14104.17169777579</v>
      </c>
      <c r="I16" s="16"/>
      <c r="J16" s="8">
        <f>(1-alpha!$I$1)*B16/E16</f>
        <v>2.2009559099865513E-2</v>
      </c>
      <c r="K16" s="2">
        <f t="shared" si="7"/>
        <v>0.37889045096462132</v>
      </c>
      <c r="L16" s="8"/>
      <c r="M16" s="8"/>
      <c r="N16" s="8">
        <f>alpha!$I$1*B16/H16-'capital stock data'!$P$8</f>
        <v>9.0691242672636341E-2</v>
      </c>
      <c r="O16">
        <f t="shared" si="5"/>
        <v>0.9194686689626661</v>
      </c>
      <c r="R16">
        <f t="shared" si="2"/>
        <v>0.37398462838668095</v>
      </c>
      <c r="S16">
        <f t="shared" si="6"/>
        <v>0.94876292019316022</v>
      </c>
      <c r="T16">
        <f t="shared" si="3"/>
        <v>0.63671561426125634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14612.122584387262</v>
      </c>
      <c r="I17" s="16"/>
      <c r="J17" s="8">
        <f>(1-alpha!$I$1)*B17/E17</f>
        <v>2.2549488645400909E-2</v>
      </c>
      <c r="K17" s="2">
        <f t="shared" si="7"/>
        <v>0.38272900846343672</v>
      </c>
      <c r="L17" s="8"/>
      <c r="M17" s="8"/>
      <c r="N17" s="8">
        <f>alpha!$I$1*B17/H17-'capital stock data'!$P$8</f>
        <v>8.5337610624569654E-2</v>
      </c>
      <c r="O17">
        <f t="shared" si="5"/>
        <v>0.94823294487258858</v>
      </c>
      <c r="R17">
        <f t="shared" si="2"/>
        <v>0.37398462838668095</v>
      </c>
      <c r="S17">
        <f t="shared" si="6"/>
        <v>0.94876292019316022</v>
      </c>
      <c r="T17">
        <f t="shared" si="3"/>
        <v>0.63671561426125634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14953.034560459992</v>
      </c>
      <c r="I18" s="16"/>
      <c r="J18" s="8">
        <f>(1-alpha!$I$1)*B18/E18</f>
        <v>2.3151663679967627E-2</v>
      </c>
      <c r="K18" s="2">
        <f t="shared" si="7"/>
        <v>0.37784679984341157</v>
      </c>
      <c r="L18" s="8"/>
      <c r="M18" s="8"/>
      <c r="N18" s="8">
        <f>alpha!$I$1*B18/H18-'capital stock data'!$P$8</f>
        <v>8.9527373222073575E-2</v>
      </c>
      <c r="O18">
        <f t="shared" si="5"/>
        <v>0.94591759058941682</v>
      </c>
      <c r="R18">
        <f t="shared" si="2"/>
        <v>0.37398462838668095</v>
      </c>
      <c r="S18">
        <f t="shared" si="6"/>
        <v>0.94876292019316022</v>
      </c>
      <c r="T18">
        <f t="shared" si="3"/>
        <v>0.63671561426125634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15441.626690173896</v>
      </c>
      <c r="I19" s="16"/>
      <c r="J19" s="8">
        <f>(1-alpha!$I$1)*B19/E19</f>
        <v>2.3429341738875457E-2</v>
      </c>
      <c r="K19" s="2">
        <f t="shared" si="7"/>
        <v>0.37307643772116511</v>
      </c>
      <c r="L19" s="8"/>
      <c r="M19" s="8"/>
      <c r="N19" s="8">
        <f>alpha!$I$1*B19/H19-'capital stock data'!$P$8</f>
        <v>9.1426108237134485E-2</v>
      </c>
      <c r="O19">
        <f t="shared" si="5"/>
        <v>0.94030590815368298</v>
      </c>
      <c r="R19">
        <f t="shared" si="2"/>
        <v>0.37398462838668095</v>
      </c>
      <c r="S19">
        <f t="shared" si="6"/>
        <v>0.94876292019316022</v>
      </c>
      <c r="T19">
        <f t="shared" si="3"/>
        <v>0.63671561426125634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16056.576524392114</v>
      </c>
      <c r="I20" s="16"/>
      <c r="J20" s="8">
        <f>(1-alpha!$I$1)*B20/E20</f>
        <v>2.3642704493268846E-2</v>
      </c>
      <c r="K20" s="2">
        <f t="shared" si="7"/>
        <v>0.36832504397825455</v>
      </c>
      <c r="L20" s="8"/>
      <c r="M20" s="8"/>
      <c r="N20" s="8">
        <f>alpha!$I$1*B20/H20-'capital stock data'!$P$8</f>
        <v>9.3612908369529818E-2</v>
      </c>
      <c r="O20">
        <f t="shared" si="5"/>
        <v>0.94854097580666974</v>
      </c>
      <c r="R20">
        <f t="shared" si="2"/>
        <v>0.37398462838668095</v>
      </c>
      <c r="S20">
        <f t="shared" si="6"/>
        <v>0.94876292019316022</v>
      </c>
      <c r="T20">
        <f t="shared" si="3"/>
        <v>0.63671561426125634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16804.509223286805</v>
      </c>
      <c r="I21" s="16"/>
      <c r="J21" s="8">
        <f>(1-alpha!$I$1)*B21/E21</f>
        <v>2.3704000897665944E-2</v>
      </c>
      <c r="K21" s="2">
        <f t="shared" si="7"/>
        <v>0.36564907424123955</v>
      </c>
      <c r="L21" s="8"/>
      <c r="M21" s="8"/>
      <c r="N21" s="8">
        <f>alpha!$I$1*B21/H21-'capital stock data'!$P$8</f>
        <v>9.1494299411512769E-2</v>
      </c>
      <c r="O21">
        <f t="shared" si="5"/>
        <v>0.94167024526962839</v>
      </c>
      <c r="R21">
        <f t="shared" si="2"/>
        <v>0.37398462838668095</v>
      </c>
      <c r="S21">
        <f t="shared" si="6"/>
        <v>0.94876292019316022</v>
      </c>
      <c r="T21">
        <f t="shared" si="3"/>
        <v>0.63671561426125634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17581.87547127224</v>
      </c>
      <c r="I22" s="16"/>
      <c r="J22" s="8">
        <f>(1-alpha!$I$1)*B22/E22</f>
        <v>2.373798355892304E-2</v>
      </c>
      <c r="K22" s="2">
        <f t="shared" si="7"/>
        <v>0.36786083592030389</v>
      </c>
      <c r="L22" s="8"/>
      <c r="M22" s="8"/>
      <c r="N22" s="8">
        <f>alpha!$I$1*B22/H22-'capital stock data'!$P$8</f>
        <v>8.4657524451382582E-2</v>
      </c>
      <c r="O22">
        <f t="shared" si="5"/>
        <v>0.94169603797020629</v>
      </c>
      <c r="R22">
        <f t="shared" si="2"/>
        <v>0.37398462838668095</v>
      </c>
      <c r="S22">
        <f t="shared" si="6"/>
        <v>0.94876292019316022</v>
      </c>
      <c r="T22">
        <f t="shared" si="3"/>
        <v>0.63671561426125634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18190.39200284861</v>
      </c>
      <c r="I23" s="16"/>
      <c r="J23" s="8">
        <f>(1-alpha!$I$1)*B23/E23</f>
        <v>2.4171439627339524E-2</v>
      </c>
      <c r="K23" s="2">
        <f t="shared" si="7"/>
        <v>0.3642734457090005</v>
      </c>
      <c r="L23" s="8"/>
      <c r="M23" s="8"/>
      <c r="N23" s="8">
        <f>alpha!$I$1*B23/H23-'capital stock data'!$P$8</f>
        <v>8.3411135140041892E-2</v>
      </c>
      <c r="O23">
        <f t="shared" si="5"/>
        <v>0.93450533186054485</v>
      </c>
      <c r="R23">
        <f t="shared" si="2"/>
        <v>0.37398462838668095</v>
      </c>
      <c r="S23">
        <f t="shared" si="6"/>
        <v>0.94876292019316022</v>
      </c>
      <c r="T23">
        <f t="shared" si="3"/>
        <v>0.63671561426125634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18872.413078566522</v>
      </c>
      <c r="I24" s="16"/>
      <c r="J24" s="8">
        <f>(1-alpha!$I$1)*B24/E24</f>
        <v>2.4235943958633564E-2</v>
      </c>
      <c r="K24" s="2">
        <f t="shared" si="7"/>
        <v>0.36939201672252409</v>
      </c>
      <c r="L24" s="8"/>
      <c r="M24" s="8"/>
      <c r="N24" s="8">
        <f>alpha!$I$1*B24/H24-'capital stock data'!$P$8</f>
        <v>7.6003767952322915E-2</v>
      </c>
      <c r="O24">
        <f t="shared" si="5"/>
        <v>0.93920536833271029</v>
      </c>
      <c r="R24">
        <f t="shared" si="2"/>
        <v>0.37398462838668095</v>
      </c>
      <c r="S24">
        <f t="shared" si="6"/>
        <v>0.94876292019316022</v>
      </c>
      <c r="T24">
        <f t="shared" si="3"/>
        <v>0.63671561426125634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19336.398392192939</v>
      </c>
      <c r="I25" s="16"/>
      <c r="J25" s="8">
        <f>(1-alpha!$I$1)*B25/E25</f>
        <v>2.4944321309657486E-2</v>
      </c>
      <c r="K25" s="2">
        <f t="shared" si="7"/>
        <v>0.37105328764349738</v>
      </c>
      <c r="L25" s="8"/>
      <c r="M25" s="8"/>
      <c r="N25" s="8">
        <f>alpha!$I$1*B25/H25-'capital stock data'!$P$8</f>
        <v>7.8721372661472555E-2</v>
      </c>
      <c r="O25">
        <f t="shared" si="5"/>
        <v>0.96724203282677501</v>
      </c>
      <c r="R25">
        <f t="shared" si="2"/>
        <v>0.37398462838668095</v>
      </c>
      <c r="S25">
        <f t="shared" si="6"/>
        <v>0.94876292019316022</v>
      </c>
      <c r="T25">
        <f t="shared" si="3"/>
        <v>0.63671561426125634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19856.733710124423</v>
      </c>
      <c r="I26" s="16"/>
      <c r="J26" s="8">
        <f>(1-alpha!$I$1)*B26/E26</f>
        <v>2.5549754308234005E-2</v>
      </c>
      <c r="K26" s="2">
        <f t="shared" si="7"/>
        <v>0.36368938783347149</v>
      </c>
      <c r="L26" s="8"/>
      <c r="M26" s="8"/>
      <c r="N26" s="8">
        <f>alpha!$I$1*B26/H26-'capital stock data'!$P$8</f>
        <v>8.4640763755598897E-2</v>
      </c>
      <c r="O26">
        <f t="shared" si="5"/>
        <v>0.95253194259058438</v>
      </c>
      <c r="R26">
        <f t="shared" si="2"/>
        <v>0.37398462838668095</v>
      </c>
      <c r="S26">
        <f t="shared" si="6"/>
        <v>0.94876292019316022</v>
      </c>
      <c r="T26">
        <f t="shared" si="3"/>
        <v>0.63671561426125634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20680.057987013468</v>
      </c>
      <c r="I27" s="16"/>
      <c r="J27" s="8">
        <f>(1-alpha!$I$1)*B27/E27</f>
        <v>2.6178507108332732E-2</v>
      </c>
      <c r="K27" s="2">
        <f t="shared" si="7"/>
        <v>0.36473501442724515</v>
      </c>
      <c r="L27" s="8"/>
      <c r="M27" s="8"/>
      <c r="N27" s="8">
        <f>alpha!$I$1*B27/H27-'capital stock data'!$P$8</f>
        <v>8.4672049969787277E-2</v>
      </c>
      <c r="O27">
        <f t="shared" si="5"/>
        <v>0.97201444442915641</v>
      </c>
      <c r="R27">
        <f t="shared" si="2"/>
        <v>0.37398462838668095</v>
      </c>
      <c r="S27">
        <f t="shared" si="6"/>
        <v>0.94876292019316022</v>
      </c>
      <c r="T27">
        <f t="shared" si="3"/>
        <v>0.63671561426125634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21465.812681724547</v>
      </c>
      <c r="I28" s="16"/>
      <c r="J28" s="8">
        <f>(1-alpha!$I$1)*B28/E28</f>
        <v>2.6817232207027131E-2</v>
      </c>
      <c r="K28" s="2">
        <f t="shared" si="7"/>
        <v>0.36377157737002419</v>
      </c>
      <c r="L28" s="8"/>
      <c r="M28" s="8"/>
      <c r="N28" s="8">
        <f>alpha!$I$1*B28/H28-'capital stock data'!$P$8</f>
        <v>8.4218673893347223E-2</v>
      </c>
      <c r="O28">
        <f t="shared" si="5"/>
        <v>0.95989551184526811</v>
      </c>
      <c r="R28">
        <f t="shared" si="2"/>
        <v>0.37398462838668095</v>
      </c>
      <c r="S28">
        <f t="shared" si="6"/>
        <v>0.94876292019316022</v>
      </c>
      <c r="T28">
        <f t="shared" si="3"/>
        <v>0.63671561426125634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22238.112031319262</v>
      </c>
      <c r="I29" s="16"/>
      <c r="J29" s="8">
        <f>(1-alpha!$I$1)*B29/E29</f>
        <v>2.6952918197431126E-2</v>
      </c>
      <c r="K29" s="2">
        <f t="shared" si="7"/>
        <v>0.3648214214832553</v>
      </c>
      <c r="L29" s="8"/>
      <c r="M29" s="8"/>
      <c r="N29" s="8">
        <f>alpha!$I$1*B29/H29-'capital stock data'!$P$8</f>
        <v>8.4032899112594817E-2</v>
      </c>
      <c r="O29">
        <f t="shared" si="5"/>
        <v>0.95590187422020267</v>
      </c>
      <c r="R29">
        <f t="shared" si="2"/>
        <v>0.37398462838668095</v>
      </c>
      <c r="S29">
        <f t="shared" si="6"/>
        <v>0.94876292019316022</v>
      </c>
      <c r="T29">
        <f t="shared" si="3"/>
        <v>0.63671561426125634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23025.250782857667</v>
      </c>
      <c r="I30" s="16"/>
      <c r="J30" s="8">
        <f>(1-alpha!$I$1)*B30/E30</f>
        <v>2.7351762795112984E-2</v>
      </c>
      <c r="K30" s="2">
        <f t="shared" si="7"/>
        <v>0.36658150671995465</v>
      </c>
      <c r="L30" s="8"/>
      <c r="M30" s="8"/>
      <c r="N30" s="8">
        <f>alpha!$I$1*B30/H30-'capital stock data'!$P$8</f>
        <v>8.4888892842471281E-2</v>
      </c>
      <c r="O30">
        <f t="shared" si="5"/>
        <v>0.97021788109209128</v>
      </c>
      <c r="R30">
        <f t="shared" si="2"/>
        <v>0.37398462838668095</v>
      </c>
      <c r="S30">
        <f t="shared" si="6"/>
        <v>0.94876292019316022</v>
      </c>
      <c r="T30">
        <f t="shared" si="3"/>
        <v>0.63671561426125634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23782.805667946199</v>
      </c>
      <c r="I31" s="16"/>
      <c r="J31" s="8">
        <f>(1-alpha!$I$1)*B31/E31</f>
        <v>2.7617902724312929E-2</v>
      </c>
      <c r="K31" s="2">
        <f t="shared" si="7"/>
        <v>0.3689815524595107</v>
      </c>
      <c r="L31" s="8"/>
      <c r="M31" s="8"/>
      <c r="N31" s="8">
        <f>alpha!$I$1*B31/H31-'capital stock data'!$P$8</f>
        <v>8.5407007273360674E-2</v>
      </c>
      <c r="O31">
        <f t="shared" si="5"/>
        <v>0.95903649654550316</v>
      </c>
      <c r="R31">
        <f t="shared" si="2"/>
        <v>0.37398462838668095</v>
      </c>
      <c r="S31">
        <f t="shared" si="6"/>
        <v>0.94876292019316022</v>
      </c>
      <c r="T31">
        <f t="shared" si="3"/>
        <v>0.63671561426125634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24544.163773302535</v>
      </c>
      <c r="I32" s="16"/>
      <c r="J32" s="8">
        <f>(1-alpha!$I$1)*B32/E32</f>
        <v>2.7935868178247718E-2</v>
      </c>
      <c r="K32" s="2">
        <f t="shared" si="7"/>
        <v>0.37025773942595414</v>
      </c>
      <c r="L32" s="8"/>
      <c r="M32" s="8"/>
      <c r="N32" s="8">
        <f>alpha!$I$1*B32/H32-'capital stock data'!$P$8</f>
        <v>8.3617425384113153E-2</v>
      </c>
      <c r="O32">
        <f t="shared" si="5"/>
        <v>0.95218646064618118</v>
      </c>
      <c r="R32">
        <f t="shared" si="2"/>
        <v>0.37398462838668095</v>
      </c>
      <c r="S32">
        <f t="shared" si="6"/>
        <v>0.94876292019316022</v>
      </c>
      <c r="T32">
        <f t="shared" si="3"/>
        <v>0.63671561426125634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25210.463015066452</v>
      </c>
      <c r="I33" s="16"/>
      <c r="J33" s="8">
        <f>(1-alpha!$I$1)*B33/E33</f>
        <v>2.8425967372376949E-2</v>
      </c>
      <c r="K33" s="2">
        <f t="shared" si="7"/>
        <v>0.37134154352009335</v>
      </c>
      <c r="L33" s="8"/>
      <c r="M33" s="8"/>
      <c r="N33" s="8">
        <f>alpha!$I$1*B33/H33-'capital stock data'!$P$8</f>
        <v>7.9807640520997009E-2</v>
      </c>
      <c r="O33">
        <f t="shared" si="5"/>
        <v>0.94181220075107286</v>
      </c>
      <c r="R33">
        <f t="shared" si="2"/>
        <v>0.37398462838668095</v>
      </c>
      <c r="S33">
        <f t="shared" si="6"/>
        <v>0.94876292019316022</v>
      </c>
      <c r="T33">
        <f t="shared" si="3"/>
        <v>0.63671561426125634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25705.214682752194</v>
      </c>
      <c r="I34" s="16"/>
      <c r="J34" s="8">
        <f>(1-alpha!$I$1)*B34/E34</f>
        <v>2.9357057997722858E-2</v>
      </c>
      <c r="K34" s="2">
        <f t="shared" si="7"/>
        <v>0.37195858028068218</v>
      </c>
      <c r="L34" s="8"/>
      <c r="M34" s="8"/>
      <c r="N34" s="8">
        <f>alpha!$I$1*B34/H34-'capital stock data'!$P$8</f>
        <v>8.1870161663306601E-2</v>
      </c>
      <c r="O34">
        <f t="shared" si="5"/>
        <v>0.95727970073069535</v>
      </c>
      <c r="R34">
        <f t="shared" si="2"/>
        <v>0.37398462838668095</v>
      </c>
      <c r="S34">
        <f t="shared" si="6"/>
        <v>0.94876292019316022</v>
      </c>
      <c r="T34">
        <f t="shared" si="3"/>
        <v>0.63671561426125634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26235.826856026139</v>
      </c>
      <c r="I35" s="16"/>
      <c r="J35" s="8">
        <f>(1-alpha!$I$1)*B35/E35</f>
        <v>2.9571573582538559E-2</v>
      </c>
      <c r="K35" s="2">
        <f t="shared" si="7"/>
        <v>0.37218220010491049</v>
      </c>
      <c r="L35" s="8"/>
      <c r="M35" s="8"/>
      <c r="N35" s="8">
        <f>alpha!$I$1*B35/H35-'capital stock data'!$P$8</f>
        <v>8.2793645166118923E-2</v>
      </c>
      <c r="O35">
        <f t="shared" si="5"/>
        <v>0.94520796349402081</v>
      </c>
      <c r="R35">
        <f t="shared" si="2"/>
        <v>0.37398462838668095</v>
      </c>
      <c r="S35">
        <f t="shared" si="6"/>
        <v>0.94876292019316022</v>
      </c>
      <c r="T35">
        <f t="shared" si="3"/>
        <v>0.63671561426125634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26822.233589920343</v>
      </c>
      <c r="I36" s="16"/>
      <c r="J36" s="8">
        <f>(1-alpha!$I$1)*B36/E36</f>
        <v>2.9988927730449373E-2</v>
      </c>
      <c r="K36" s="2">
        <f t="shared" si="7"/>
        <v>0.37081162568656817</v>
      </c>
      <c r="L36" s="8"/>
      <c r="M36" s="8"/>
      <c r="N36" s="8">
        <f>alpha!$I$1*B36/H36-'capital stock data'!$P$8</f>
        <v>8.5211279853071753E-2</v>
      </c>
      <c r="O36">
        <f t="shared" si="5"/>
        <v>0.94794183187028247</v>
      </c>
      <c r="R36">
        <f t="shared" si="2"/>
        <v>0.37398462838668095</v>
      </c>
      <c r="S36">
        <f t="shared" si="6"/>
        <v>0.94876292019316022</v>
      </c>
      <c r="T36">
        <f t="shared" si="3"/>
        <v>0.63671561426125634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27549.817565518097</v>
      </c>
      <c r="I37" s="16"/>
      <c r="J37" s="8">
        <f>(1-alpha!$I$1)*B37/E37</f>
        <v>3.0060418903936469E-2</v>
      </c>
      <c r="K37" s="2">
        <f t="shared" si="7"/>
        <v>0.37183028218891567</v>
      </c>
      <c r="L37" s="8"/>
      <c r="M37" s="8"/>
      <c r="N37" s="8">
        <f>alpha!$I$1*B37/H37-'capital stock data'!$P$8</f>
        <v>8.5172608729161853E-2</v>
      </c>
      <c r="O37">
        <f t="shared" si="5"/>
        <v>0.94632592684983607</v>
      </c>
      <c r="R37">
        <f t="shared" si="2"/>
        <v>0.37398462838668095</v>
      </c>
      <c r="S37">
        <f t="shared" si="6"/>
        <v>0.94876292019316022</v>
      </c>
      <c r="T37">
        <f t="shared" si="3"/>
        <v>0.63671561426125634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28295.828651755051</v>
      </c>
      <c r="I38" s="16"/>
      <c r="J38" s="8">
        <f>(1-alpha!$I$1)*B38/E38</f>
        <v>3.0834703534761445E-2</v>
      </c>
      <c r="K38" s="2">
        <f t="shared" si="7"/>
        <v>0.36884294047207072</v>
      </c>
      <c r="L38" s="8"/>
      <c r="M38" s="8"/>
      <c r="N38" s="8">
        <f>alpha!$I$1*B38/H38-'capital stock data'!$P$8</f>
        <v>8.662563386938249E-2</v>
      </c>
      <c r="O38">
        <f t="shared" si="5"/>
        <v>0.94979175723601805</v>
      </c>
      <c r="R38">
        <f t="shared" si="2"/>
        <v>0.37398462838668095</v>
      </c>
      <c r="S38">
        <f t="shared" si="6"/>
        <v>0.94876292019316022</v>
      </c>
      <c r="T38">
        <f t="shared" si="3"/>
        <v>0.63671561426125634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29133.458703365242</v>
      </c>
      <c r="I39" s="16"/>
      <c r="J39" s="8">
        <f>(1-alpha!$I$1)*B39/E39</f>
        <v>3.1298552604312878E-2</v>
      </c>
      <c r="K39" s="2">
        <f t="shared" si="7"/>
        <v>0.3693638890958616</v>
      </c>
      <c r="L39" s="8"/>
      <c r="M39" s="8"/>
      <c r="N39" s="8">
        <f>alpha!$I$1*B39/H39-'capital stock data'!$P$8</f>
        <v>8.8671049704869137E-2</v>
      </c>
      <c r="O39">
        <f t="shared" si="5"/>
        <v>0.95072703782117851</v>
      </c>
      <c r="R39">
        <f t="shared" si="2"/>
        <v>0.37398462838668095</v>
      </c>
      <c r="S39">
        <f t="shared" si="6"/>
        <v>0.94876292019316022</v>
      </c>
      <c r="T39">
        <f t="shared" si="3"/>
        <v>0.63671561426125634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30113.046425075874</v>
      </c>
      <c r="I40" s="16"/>
      <c r="J40" s="8">
        <f>(1-alpha!$I$1)*B40/E40</f>
        <v>3.1960963156828032E-2</v>
      </c>
      <c r="K40" s="2">
        <f t="shared" si="7"/>
        <v>0.36812966528137303</v>
      </c>
      <c r="L40" s="8"/>
      <c r="M40" s="8"/>
      <c r="N40" s="8">
        <f>alpha!$I$1*B40/H40-'capital stock data'!$P$8</f>
        <v>9.0226459587813196E-2</v>
      </c>
      <c r="O40">
        <f t="shared" si="5"/>
        <v>0.95156970144317821</v>
      </c>
      <c r="R40">
        <f t="shared" si="2"/>
        <v>0.37398462838668095</v>
      </c>
      <c r="S40">
        <f t="shared" si="6"/>
        <v>0.94876292019316022</v>
      </c>
      <c r="T40">
        <f t="shared" si="3"/>
        <v>0.63671561426125634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31220.509235503054</v>
      </c>
      <c r="I41" s="16"/>
      <c r="J41" s="8">
        <f>(1-alpha!$I$1)*B41/E41</f>
        <v>3.2908756871058271E-2</v>
      </c>
      <c r="K41" s="2">
        <f t="shared" si="7"/>
        <v>0.36648588429071854</v>
      </c>
      <c r="L41" s="8"/>
      <c r="M41" s="8"/>
      <c r="N41" s="8">
        <f>alpha!$I$1*B41/H41-'capital stock data'!$P$8</f>
        <v>9.1733075481641863E-2</v>
      </c>
      <c r="O41">
        <f t="shared" si="5"/>
        <v>0.95375885933142746</v>
      </c>
      <c r="R41">
        <f t="shared" ref="R41:R59" si="8">R40</f>
        <v>0.37398462838668095</v>
      </c>
      <c r="S41">
        <f t="shared" ref="S41:S59" si="9">S40</f>
        <v>0.94876292019316022</v>
      </c>
      <c r="T41">
        <f t="shared" ref="T41:T59" si="10">T40</f>
        <v>0.63671561426125634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32456.69186039273</v>
      </c>
      <c r="I42" s="16"/>
      <c r="J42" s="8">
        <f>(1-alpha!$I$1)*B42/E42</f>
        <v>3.3739226621855689E-2</v>
      </c>
      <c r="K42" s="2">
        <f t="shared" si="7"/>
        <v>0.36401406394485208</v>
      </c>
      <c r="L42" s="8"/>
      <c r="M42" s="8"/>
      <c r="N42" s="8">
        <f>alpha!$I$1*B42/H42-'capital stock data'!$P$8</f>
        <v>9.197015175300241E-2</v>
      </c>
      <c r="O42">
        <f t="shared" si="5"/>
        <v>0.95040199243346335</v>
      </c>
      <c r="R42">
        <f t="shared" si="8"/>
        <v>0.37398462838668095</v>
      </c>
      <c r="S42">
        <f t="shared" si="9"/>
        <v>0.94876292019316022</v>
      </c>
      <c r="T42">
        <f t="shared" si="10"/>
        <v>0.63671561426125634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33780.236378686044</v>
      </c>
      <c r="I43" s="16"/>
      <c r="J43" s="8">
        <f>(1-alpha!$I$1)*B43/E43</f>
        <v>3.4524619986955045E-2</v>
      </c>
      <c r="K43" s="2">
        <f t="shared" si="7"/>
        <v>0.36510703241086895</v>
      </c>
      <c r="L43" s="8"/>
      <c r="M43" s="8"/>
      <c r="N43" s="8">
        <f>alpha!$I$1*B43/H43-'capital stock data'!$P$8</f>
        <v>8.7621376430782189E-2</v>
      </c>
      <c r="O43">
        <f t="shared" si="5"/>
        <v>0.94684476583085098</v>
      </c>
      <c r="R43">
        <f t="shared" si="8"/>
        <v>0.37398462838668095</v>
      </c>
      <c r="S43">
        <f t="shared" si="9"/>
        <v>0.94876292019316022</v>
      </c>
      <c r="T43">
        <f t="shared" si="10"/>
        <v>0.63671561426125634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34863.325123234143</v>
      </c>
      <c r="I44" s="16"/>
      <c r="J44" s="8">
        <f>(1-alpha!$I$1)*B44/E44</f>
        <v>3.5472796567811313E-2</v>
      </c>
      <c r="K44" s="2">
        <f t="shared" si="7"/>
        <v>0.36594894188748645</v>
      </c>
      <c r="L44" s="8"/>
      <c r="M44" s="8"/>
      <c r="N44" s="8">
        <f>alpha!$I$1*B44/H44-'capital stock data'!$P$8</f>
        <v>8.5597407448751744E-2</v>
      </c>
      <c r="O44">
        <f t="shared" si="5"/>
        <v>0.9428411140191747</v>
      </c>
      <c r="R44">
        <f t="shared" si="8"/>
        <v>0.37398462838668095</v>
      </c>
      <c r="S44">
        <f t="shared" si="9"/>
        <v>0.94876292019316022</v>
      </c>
      <c r="T44">
        <f t="shared" si="10"/>
        <v>0.63671561426125634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35874.809211101514</v>
      </c>
      <c r="I45" s="16"/>
      <c r="J45" s="8">
        <f>(1-alpha!$I$1)*B45/E45</f>
        <v>3.659102979892527E-2</v>
      </c>
      <c r="K45" s="2">
        <f t="shared" si="7"/>
        <v>0.36496250103788569</v>
      </c>
      <c r="L45" s="8"/>
      <c r="M45" s="8"/>
      <c r="N45" s="8">
        <f>alpha!$I$1*B45/H45-'capital stock data'!$P$8</f>
        <v>8.5542652606466846E-2</v>
      </c>
      <c r="O45">
        <f t="shared" si="5"/>
        <v>0.9471432289703996</v>
      </c>
      <c r="R45">
        <f t="shared" si="8"/>
        <v>0.37398462838668095</v>
      </c>
      <c r="S45">
        <f t="shared" si="9"/>
        <v>0.94876292019316022</v>
      </c>
      <c r="T45">
        <f t="shared" si="10"/>
        <v>0.63671561426125634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36919.195395923649</v>
      </c>
      <c r="I46" s="16"/>
      <c r="J46" s="8">
        <f>(1-alpha!$I$1)*B46/E46</f>
        <v>3.752614476908693E-2</v>
      </c>
      <c r="K46" s="2">
        <f t="shared" si="7"/>
        <v>0.36282904888970663</v>
      </c>
      <c r="L46" s="8"/>
      <c r="M46" s="8"/>
      <c r="N46" s="8">
        <f>alpha!$I$1*B46/H46-'capital stock data'!$P$8</f>
        <v>8.6754981106324569E-2</v>
      </c>
      <c r="O46">
        <f t="shared" si="5"/>
        <v>0.94394290331877051</v>
      </c>
      <c r="R46">
        <f t="shared" si="8"/>
        <v>0.37398462838668095</v>
      </c>
      <c r="S46">
        <f t="shared" si="9"/>
        <v>0.94876292019316022</v>
      </c>
      <c r="T46">
        <f t="shared" si="10"/>
        <v>0.63671561426125634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38152.786526338583</v>
      </c>
      <c r="I47" s="16"/>
      <c r="J47" s="8">
        <f>(1-alpha!$I$1)*B47/E47</f>
        <v>3.8323970416131004E-2</v>
      </c>
      <c r="K47" s="2">
        <f t="shared" si="7"/>
        <v>0.36082659672096834</v>
      </c>
      <c r="N47" s="8">
        <f>alpha!$I$1*B47/H47-'capital stock data'!$P$8</f>
        <v>8.6990766729883207E-2</v>
      </c>
      <c r="O47">
        <f t="shared" si="5"/>
        <v>0.94340496301813803</v>
      </c>
      <c r="R47">
        <f t="shared" si="8"/>
        <v>0.37398462838668095</v>
      </c>
      <c r="S47">
        <f t="shared" si="9"/>
        <v>0.94876292019316022</v>
      </c>
      <c r="T47">
        <f t="shared" si="10"/>
        <v>0.63671561426125634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39540.835675315408</v>
      </c>
      <c r="I48" s="16"/>
      <c r="J48" s="8">
        <f>(1-alpha!$I$1)*B48/E48</f>
        <v>3.870200996594246E-2</v>
      </c>
      <c r="K48" s="2">
        <f t="shared" si="7"/>
        <v>0.36085630665553886</v>
      </c>
      <c r="N48" s="8">
        <f>alpha!$I$1*B48/H48-'capital stock data'!$P$8</f>
        <v>8.5917759758091294E-2</v>
      </c>
      <c r="O48">
        <f t="shared" si="5"/>
        <v>0.94520684010728795</v>
      </c>
      <c r="R48">
        <f t="shared" si="8"/>
        <v>0.37398462838668095</v>
      </c>
      <c r="S48">
        <f t="shared" si="9"/>
        <v>0.94876292019316022</v>
      </c>
      <c r="T48">
        <f t="shared" si="10"/>
        <v>0.63671561426125634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40976.447813957522</v>
      </c>
      <c r="I49" s="16"/>
      <c r="J49" s="8">
        <f>(1-alpha!$I$1)*B49/E49</f>
        <v>3.9186309765643669E-2</v>
      </c>
      <c r="K49" s="2">
        <f t="shared" si="7"/>
        <v>0.3629507092885339</v>
      </c>
      <c r="N49" s="8">
        <f>alpha!$I$1*B49/H49-'capital stock data'!$P$8</f>
        <v>8.3531867864802267E-2</v>
      </c>
      <c r="O49">
        <f t="shared" si="5"/>
        <v>0.95186449627925662</v>
      </c>
      <c r="R49">
        <f t="shared" si="8"/>
        <v>0.37398462838668095</v>
      </c>
      <c r="S49">
        <f t="shared" si="9"/>
        <v>0.94876292019316022</v>
      </c>
      <c r="T49">
        <f t="shared" si="10"/>
        <v>0.63671561426125634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42252.903703372605</v>
      </c>
      <c r="I50" s="16"/>
      <c r="J50" s="8">
        <f>(1-alpha!$I$1)*B50/E50</f>
        <v>3.9636112696352852E-2</v>
      </c>
      <c r="K50" s="2">
        <f t="shared" si="7"/>
        <v>0.36604509605336344</v>
      </c>
      <c r="N50" s="8">
        <f>alpha!$I$1*B50/H50-'capital stock data'!$P$8</f>
        <v>7.9163229416805647E-2</v>
      </c>
      <c r="O50">
        <f t="shared" si="5"/>
        <v>0.94299311376142503</v>
      </c>
      <c r="R50">
        <f t="shared" si="8"/>
        <v>0.37398462838668095</v>
      </c>
      <c r="S50">
        <f t="shared" si="9"/>
        <v>0.94876292019316022</v>
      </c>
      <c r="T50">
        <f t="shared" si="10"/>
        <v>0.63671561426125634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43224.397130571691</v>
      </c>
      <c r="J51" s="8">
        <f>(1-alpha!$I$1)*B51/E51</f>
        <v>4.0750001092100613E-2</v>
      </c>
      <c r="K51" s="2">
        <f>D51/(D51+J51*G51)</f>
        <v>0.371740974521926</v>
      </c>
      <c r="N51" s="8">
        <f>alpha!$I$1*B51/H51-'capital stock data'!$P$8</f>
        <v>7.2820759694894516E-2</v>
      </c>
      <c r="O51">
        <f>D51/D50/(1+N51)</f>
        <v>0.94664898256447383</v>
      </c>
      <c r="R51">
        <f t="shared" si="8"/>
        <v>0.37398462838668095</v>
      </c>
      <c r="S51">
        <f t="shared" si="9"/>
        <v>0.94876292019316022</v>
      </c>
      <c r="T51">
        <f t="shared" si="10"/>
        <v>0.63671561426125634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43554.768027027465</v>
      </c>
      <c r="J52" s="8">
        <f>(1-alpha!$I$1)*B52/E52</f>
        <v>4.172912834296344E-2</v>
      </c>
      <c r="K52" s="2">
        <f t="shared" ref="K52:K58" si="13">D52/(D52+J52*G52)</f>
        <v>0.37196913403495702</v>
      </c>
      <c r="N52" s="8">
        <f>alpha!$I$1*B52/H52-'capital stock data'!$P$8</f>
        <v>7.5103449575349868E-2</v>
      </c>
      <c r="O52">
        <f t="shared" ref="O52:O58" si="14">D52/D51/(1+N52)</f>
        <v>0.94309691555552388</v>
      </c>
      <c r="R52">
        <f t="shared" si="8"/>
        <v>0.37398462838668095</v>
      </c>
      <c r="S52">
        <f t="shared" si="9"/>
        <v>0.94876292019316022</v>
      </c>
      <c r="T52">
        <f t="shared" si="10"/>
        <v>0.63671561426125634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44082.788552938982</v>
      </c>
      <c r="J53" s="8">
        <f>(1-alpha!$I$1)*B53/E53</f>
        <v>4.1731609462779262E-2</v>
      </c>
      <c r="K53" s="2">
        <f t="shared" si="13"/>
        <v>0.37308400570925299</v>
      </c>
      <c r="N53" s="8">
        <f>alpha!$I$1*B53/H53-'capital stock data'!$P$8</f>
        <v>7.5538614507767388E-2</v>
      </c>
      <c r="O53">
        <f t="shared" si="14"/>
        <v>0.93999786727270851</v>
      </c>
      <c r="R53">
        <f t="shared" si="8"/>
        <v>0.37398462838668095</v>
      </c>
      <c r="S53">
        <f t="shared" si="9"/>
        <v>0.94876292019316022</v>
      </c>
      <c r="T53">
        <f t="shared" si="10"/>
        <v>0.63671561426125634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44684.20060159445</v>
      </c>
      <c r="J54" s="8">
        <f>(1-alpha!$I$1)*B54/E54</f>
        <v>4.1899998419922958E-2</v>
      </c>
      <c r="K54" s="2">
        <f t="shared" si="13"/>
        <v>0.37035579561975057</v>
      </c>
      <c r="N54" s="8">
        <f>alpha!$I$1*B54/H54-'capital stock data'!$P$8</f>
        <v>7.6678708146506402E-2</v>
      </c>
      <c r="O54">
        <f t="shared" si="14"/>
        <v>0.93890624822718105</v>
      </c>
      <c r="R54">
        <f t="shared" si="8"/>
        <v>0.37398462838668095</v>
      </c>
      <c r="S54">
        <f t="shared" si="9"/>
        <v>0.94876292019316022</v>
      </c>
      <c r="T54">
        <f t="shared" si="10"/>
        <v>0.63671561426125634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45469.192639482921</v>
      </c>
      <c r="J55" s="8">
        <f>(1-alpha!$I$1)*B55/E55</f>
        <v>4.2101835099832591E-2</v>
      </c>
      <c r="K55" s="2">
        <f t="shared" si="13"/>
        <v>0.36900903356372405</v>
      </c>
      <c r="N55" s="8">
        <f>alpha!$I$1*B55/H55-'capital stock data'!$P$8</f>
        <v>7.6789127387651146E-2</v>
      </c>
      <c r="O55">
        <f t="shared" si="14"/>
        <v>0.94114844548792453</v>
      </c>
      <c r="R55">
        <f t="shared" si="8"/>
        <v>0.37398462838668095</v>
      </c>
      <c r="S55">
        <f t="shared" si="9"/>
        <v>0.94876292019316022</v>
      </c>
      <c r="T55">
        <f t="shared" si="10"/>
        <v>0.63671561426125634</v>
      </c>
    </row>
    <row r="56" spans="1:20" x14ac:dyDescent="0.25">
      <c r="A56">
        <f t="shared" si="4"/>
        <v>2014</v>
      </c>
      <c r="B56" s="7">
        <f>'raw data'!C90/1000</f>
        <v>16899.830999999998</v>
      </c>
      <c r="C56" s="15">
        <f>'capital stock data'!I67</f>
        <v>3511.5475876556716</v>
      </c>
      <c r="D56" s="7">
        <f t="shared" si="11"/>
        <v>13388.283412344326</v>
      </c>
      <c r="E56" s="14">
        <f>'hours data'!D68</f>
        <v>253999.60831669669</v>
      </c>
      <c r="F56" s="14">
        <f>'hours data'!J68*52/10</f>
        <v>796208.4</v>
      </c>
      <c r="G56" s="14">
        <f t="shared" si="12"/>
        <v>542208.79168330331</v>
      </c>
      <c r="H56" s="16">
        <f>'capital stock data'!M67</f>
        <v>46335.544165048239</v>
      </c>
      <c r="J56" s="8">
        <f>(1-alpha!$I$1)*B56/E56</f>
        <v>4.2363790823881697E-2</v>
      </c>
      <c r="K56" s="2">
        <f t="shared" si="13"/>
        <v>0.36823179898489339</v>
      </c>
      <c r="N56" s="8">
        <f>alpha!$I$1*B56/H56-'capital stock data'!$P$8</f>
        <v>7.7496055054481594E-2</v>
      </c>
      <c r="O56">
        <f t="shared" si="14"/>
        <v>0.94647485831103428</v>
      </c>
      <c r="R56">
        <f t="shared" si="8"/>
        <v>0.37398462838668095</v>
      </c>
      <c r="S56">
        <f t="shared" si="9"/>
        <v>0.94876292019316022</v>
      </c>
      <c r="T56">
        <f t="shared" si="10"/>
        <v>0.63671561426125634</v>
      </c>
    </row>
    <row r="57" spans="1:20" x14ac:dyDescent="0.25">
      <c r="A57">
        <f t="shared" si="4"/>
        <v>2015</v>
      </c>
      <c r="B57" s="7">
        <f>'raw data'!C91/1000</f>
        <v>17386.7</v>
      </c>
      <c r="C57" s="15">
        <f>'capital stock data'!I68</f>
        <v>3658.2904259423408</v>
      </c>
      <c r="D57" s="7">
        <f t="shared" si="11"/>
        <v>13728.409574057659</v>
      </c>
      <c r="E57" s="14">
        <f>'hours data'!D69</f>
        <v>259156.19828662241</v>
      </c>
      <c r="F57" s="14">
        <f>'hours data'!J69*52/10</f>
        <v>811818.8</v>
      </c>
      <c r="G57" s="14">
        <f t="shared" si="12"/>
        <v>552662.60171337763</v>
      </c>
      <c r="H57" s="16">
        <f>'capital stock data'!M68</f>
        <v>47298.468910374278</v>
      </c>
      <c r="J57" s="8">
        <f>(1-alpha!$I$1)*B57/E57</f>
        <v>4.2717031055659056E-2</v>
      </c>
      <c r="K57" s="2">
        <f t="shared" si="13"/>
        <v>0.36769391945710261</v>
      </c>
      <c r="N57" s="8">
        <f>alpha!$I$1*B57/H57-'capital stock data'!$P$8</f>
        <v>7.8538048319100634E-2</v>
      </c>
      <c r="O57">
        <f t="shared" si="14"/>
        <v>0.95073582633285991</v>
      </c>
      <c r="R57">
        <f t="shared" si="8"/>
        <v>0.37398462838668095</v>
      </c>
      <c r="S57">
        <f t="shared" si="9"/>
        <v>0.94876292019316022</v>
      </c>
      <c r="T57">
        <f t="shared" si="10"/>
        <v>0.63671561426125634</v>
      </c>
    </row>
    <row r="58" spans="1:20" x14ac:dyDescent="0.25">
      <c r="A58">
        <f t="shared" si="4"/>
        <v>2016</v>
      </c>
      <c r="B58" s="7">
        <f>'raw data'!C92/1000</f>
        <v>17659.187000000002</v>
      </c>
      <c r="C58" s="15">
        <f>'capital stock data'!I69</f>
        <v>3588.4196690206109</v>
      </c>
      <c r="D58" s="7">
        <f t="shared" si="11"/>
        <v>14070.76733097939</v>
      </c>
      <c r="E58" s="14">
        <f>'hours data'!D70</f>
        <v>262560.11938883248</v>
      </c>
      <c r="F58" s="14">
        <f>'hours data'!J70*52/10</f>
        <v>823175.6</v>
      </c>
      <c r="G58" s="14">
        <f t="shared" si="12"/>
        <v>560615.4806111675</v>
      </c>
      <c r="H58" s="16">
        <f>'capital stock data'!M69</f>
        <v>48355.172143495256</v>
      </c>
      <c r="J58" s="8">
        <f>(1-alpha!$I$1)*B58/E58</f>
        <v>4.2824021120313492E-2</v>
      </c>
      <c r="K58" s="2">
        <f t="shared" si="13"/>
        <v>0.3695192577946913</v>
      </c>
      <c r="N58" s="8">
        <f>alpha!$I$1*B58/H58-'capital stock data'!$P$8</f>
        <v>7.7666918252599942E-2</v>
      </c>
      <c r="O58">
        <f t="shared" si="14"/>
        <v>0.95107113934187704</v>
      </c>
      <c r="R58">
        <f t="shared" si="8"/>
        <v>0.37398462838668095</v>
      </c>
      <c r="S58">
        <f t="shared" si="9"/>
        <v>0.94876292019316022</v>
      </c>
      <c r="T58">
        <f t="shared" si="10"/>
        <v>0.63671561426125634</v>
      </c>
    </row>
    <row r="59" spans="1:20" x14ac:dyDescent="0.25">
      <c r="A59">
        <f t="shared" si="4"/>
        <v>2017</v>
      </c>
      <c r="B59" s="7">
        <f>'raw data'!C93/1000</f>
        <v>18050.692999999999</v>
      </c>
      <c r="C59" s="15">
        <f>'capital stock data'!I70</f>
        <v>3715.8144931389115</v>
      </c>
      <c r="D59" s="7">
        <f t="shared" ref="D59" si="15">B59-C59</f>
        <v>14334.878506861089</v>
      </c>
      <c r="E59" s="14">
        <f>'hours data'!D71</f>
        <v>265295.65918436489</v>
      </c>
      <c r="F59" s="14">
        <f>'hours data'!J71*52/10</f>
        <v>832301.6</v>
      </c>
      <c r="G59" s="14">
        <f t="shared" ref="G59" si="16">F59-E59</f>
        <v>567005.94081563503</v>
      </c>
      <c r="H59" s="16">
        <f>'capital stock data'!M70</f>
        <v>49283.882112534498</v>
      </c>
      <c r="J59" s="8">
        <f>(1-alpha!$I$1)*B59/E59</f>
        <v>4.3322073631628065E-2</v>
      </c>
      <c r="K59" s="2">
        <f t="shared" ref="K59" si="17">D59/(D59+J59*G59)</f>
        <v>0.36851770065166034</v>
      </c>
      <c r="N59" s="8">
        <f>alpha!$I$1*B59/H59-'capital stock data'!$P$8</f>
        <v>7.8052755586340672E-2</v>
      </c>
      <c r="O59">
        <f t="shared" ref="O59" si="18">D59/D58/(1+N59)</f>
        <v>0.9450096007905624</v>
      </c>
      <c r="R59">
        <f t="shared" si="8"/>
        <v>0.37398462838668095</v>
      </c>
      <c r="S59">
        <f t="shared" si="9"/>
        <v>0.94876292019316022</v>
      </c>
      <c r="T59">
        <f t="shared" si="10"/>
        <v>0.63671561426125634</v>
      </c>
    </row>
  </sheetData>
  <phoneticPr fontId="2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38" workbookViewId="0">
      <selection activeCell="N3" sqref="N3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0.36328438573874366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86</v>
      </c>
      <c r="I2" t="s">
        <v>30</v>
      </c>
      <c r="J2" s="22" t="s">
        <v>82</v>
      </c>
      <c r="K2" t="s">
        <v>31</v>
      </c>
      <c r="L2" t="s">
        <v>32</v>
      </c>
      <c r="N2" t="s">
        <v>30</v>
      </c>
      <c r="O2" s="22" t="s">
        <v>86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8109.9199814939411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0.55496280735509584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8400.0134282321687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0.56780221231731187</v>
      </c>
      <c r="I4">
        <f>B4/E4/$B$3*$E$3*100</f>
        <v>101.18913634568074</v>
      </c>
      <c r="J4">
        <f>G4/$G$3*100</f>
        <v>102.31356133997656</v>
      </c>
      <c r="K4">
        <f>(C4/B4/$C$3*$B$3)^($C$1/(1-$C$1))*100</f>
        <v>100.56253264939927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3.2997382436548067E-2</v>
      </c>
      <c r="P4">
        <f t="shared" si="1"/>
        <v>8.0928893451792262E-3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8690.1834581034727</v>
      </c>
      <c r="D5" s="17">
        <f>'hours data'!D16</f>
        <v>132744.5906803153</v>
      </c>
      <c r="E5" s="17">
        <f>'hours data'!K16</f>
        <v>111900.4136259064</v>
      </c>
      <c r="G5">
        <f t="shared" si="3"/>
        <v>0.59652908638359536</v>
      </c>
      <c r="I5">
        <f>B5/E5/$B$3*$E$3*100</f>
        <v>105.77437818406206</v>
      </c>
      <c r="J5">
        <f>G5/$G$3*100</f>
        <v>107.48992157269075</v>
      </c>
      <c r="K5">
        <f>(C5/B5/$C$3*$B$3)^($C$1/(1-$C$1))*100</f>
        <v>99.109635650012891</v>
      </c>
      <c r="L5">
        <f>D5/E5/$D$3*$E$3*100</f>
        <v>99.288021199708083</v>
      </c>
      <c r="N5">
        <f t="shared" si="4"/>
        <v>8.0990204546479108E-2</v>
      </c>
      <c r="O5">
        <f t="shared" si="0"/>
        <v>0.10420139675679035</v>
      </c>
      <c r="P5">
        <f t="shared" si="1"/>
        <v>-1.2902768770147614E-2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9032.27535999256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0.61705344913129101</v>
      </c>
      <c r="I6">
        <f t="shared" ref="I6:I49" si="6">B6/E6/$B$3*$E$3*100</f>
        <v>108.60511429197828</v>
      </c>
      <c r="J6">
        <f t="shared" ref="J6:J49" si="7">G6/$G$3*100</f>
        <v>111.18825278978852</v>
      </c>
      <c r="K6">
        <f t="shared" ref="K6:K49" si="8">(C6/B6/$C$3*$B$3)^($C$1/(1-$C$1))*100</f>
        <v>98.882653272651226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0.15300437315892856</v>
      </c>
      <c r="P6">
        <f t="shared" si="1"/>
        <v>-1.6210639954743731E-2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9393.5825285725932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0.64617098150008589</v>
      </c>
      <c r="I7">
        <f t="shared" si="6"/>
        <v>112.95889028539862</v>
      </c>
      <c r="J7">
        <f t="shared" si="7"/>
        <v>116.43500662317898</v>
      </c>
      <c r="K7">
        <f t="shared" si="8"/>
        <v>97.939819816338996</v>
      </c>
      <c r="L7">
        <f t="shared" si="9"/>
        <v>99.055260463511615</v>
      </c>
      <c r="N7">
        <f t="shared" si="4"/>
        <v>0.17579782067272032</v>
      </c>
      <c r="O7">
        <f t="shared" si="0"/>
        <v>0.21952487516034211</v>
      </c>
      <c r="P7">
        <f t="shared" si="1"/>
        <v>-3.0032553019908481E-2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9784.0324185778645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0.67467354589933692</v>
      </c>
      <c r="I8">
        <f t="shared" si="6"/>
        <v>118.41041075936258</v>
      </c>
      <c r="J8">
        <f t="shared" si="7"/>
        <v>121.57094799105042</v>
      </c>
      <c r="K8">
        <f t="shared" si="8"/>
        <v>96.705512755107279</v>
      </c>
      <c r="L8">
        <f t="shared" si="9"/>
        <v>100.71840797364051</v>
      </c>
      <c r="N8">
        <f t="shared" si="4"/>
        <v>0.24379592970519146</v>
      </c>
      <c r="O8">
        <f t="shared" si="0"/>
        <v>0.28179850676774554</v>
      </c>
      <c r="P8">
        <f t="shared" si="1"/>
        <v>-4.8329961154620585E-2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10243.251526329017</v>
      </c>
      <c r="D9" s="17">
        <f>'hours data'!D20</f>
        <v>147222.31846128733</v>
      </c>
      <c r="E9" s="17">
        <f>'hours data'!K20</f>
        <v>119244.91522549231</v>
      </c>
      <c r="G9">
        <f t="shared" si="3"/>
        <v>0.69778755534339221</v>
      </c>
      <c r="I9">
        <f t="shared" si="6"/>
        <v>124.36372746618179</v>
      </c>
      <c r="J9">
        <f t="shared" si="7"/>
        <v>125.73591348742571</v>
      </c>
      <c r="K9">
        <f t="shared" si="8"/>
        <v>95.716958706063934</v>
      </c>
      <c r="L9">
        <f t="shared" si="9"/>
        <v>103.3345370346636</v>
      </c>
      <c r="N9">
        <f t="shared" si="4"/>
        <v>0.31456576331931879</v>
      </c>
      <c r="O9">
        <f t="shared" si="0"/>
        <v>0.33039678030766328</v>
      </c>
      <c r="P9">
        <f t="shared" si="1"/>
        <v>-6.3153537223080355E-2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10760.699265377425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0.69875890016726405</v>
      </c>
      <c r="I10">
        <f t="shared" si="6"/>
        <v>125.91906865799804</v>
      </c>
      <c r="J10">
        <f t="shared" si="7"/>
        <v>125.91094230214954</v>
      </c>
      <c r="K10">
        <f t="shared" si="8"/>
        <v>96.938480978015079</v>
      </c>
      <c r="L10">
        <f t="shared" si="9"/>
        <v>103.16486604862123</v>
      </c>
      <c r="N10">
        <f t="shared" si="4"/>
        <v>0.33249677531432187</v>
      </c>
      <c r="O10">
        <f t="shared" si="0"/>
        <v>0.33240366605190708</v>
      </c>
      <c r="P10">
        <f t="shared" si="1"/>
        <v>-4.4858619177507844E-2</v>
      </c>
      <c r="Q10">
        <f t="shared" si="2"/>
        <v>4.4951728439920575E-2</v>
      </c>
    </row>
    <row r="11" spans="1:17" x14ac:dyDescent="0.25">
      <c r="A11">
        <f t="shared" ref="A11:A60" si="10">A10+1</f>
        <v>1968</v>
      </c>
      <c r="B11" s="17">
        <f>'raw data'!C44/100</f>
        <v>47923.15</v>
      </c>
      <c r="C11" s="17">
        <f>'capital stock data'!M21</f>
        <v>11233.108335255398</v>
      </c>
      <c r="D11" s="17">
        <f>'hours data'!D22</f>
        <v>151900.4346666323</v>
      </c>
      <c r="E11" s="17">
        <f>'hours data'!K22</f>
        <v>122832.072</v>
      </c>
      <c r="G11">
        <f t="shared" si="3"/>
        <v>0.72187994128324851</v>
      </c>
      <c r="I11">
        <f t="shared" si="6"/>
        <v>130.14038267703128</v>
      </c>
      <c r="J11">
        <f t="shared" si="7"/>
        <v>130.07717485134998</v>
      </c>
      <c r="K11">
        <f t="shared" si="8"/>
        <v>96.661166143008117</v>
      </c>
      <c r="L11">
        <f t="shared" si="9"/>
        <v>103.5044336308206</v>
      </c>
      <c r="N11">
        <f t="shared" si="4"/>
        <v>0.38006870108651636</v>
      </c>
      <c r="O11">
        <f t="shared" si="0"/>
        <v>0.37936782894464094</v>
      </c>
      <c r="P11">
        <f t="shared" si="1"/>
        <v>-4.8991695004960853E-2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11716.558358314938</v>
      </c>
      <c r="D12" s="17">
        <f>'hours data'!D23</f>
        <v>155918.54948027551</v>
      </c>
      <c r="E12" s="17">
        <f>'hours data'!K23</f>
        <v>124646.355</v>
      </c>
      <c r="G12">
        <f t="shared" si="3"/>
        <v>0.72056425499608301</v>
      </c>
      <c r="I12">
        <f t="shared" si="6"/>
        <v>132.25361337624807</v>
      </c>
      <c r="J12">
        <f t="shared" si="7"/>
        <v>129.84009837167812</v>
      </c>
      <c r="K12">
        <f t="shared" si="8"/>
        <v>97.290132157400834</v>
      </c>
      <c r="L12">
        <f t="shared" si="9"/>
        <v>104.69595850766498</v>
      </c>
      <c r="N12">
        <f t="shared" si="4"/>
        <v>0.40330713957014885</v>
      </c>
      <c r="O12">
        <f t="shared" si="0"/>
        <v>0.37673599803825114</v>
      </c>
      <c r="P12">
        <f t="shared" si="1"/>
        <v>-3.9634610636673229E-2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12204.198716271585</v>
      </c>
      <c r="D13" s="17">
        <f>'hours data'!D24</f>
        <v>153354.92264576803</v>
      </c>
      <c r="E13" s="17">
        <f>'hours data'!K24</f>
        <v>126722.136</v>
      </c>
      <c r="G13">
        <f t="shared" si="3"/>
        <v>0.71785461051803234</v>
      </c>
      <c r="I13">
        <f t="shared" si="6"/>
        <v>130.32925838022433</v>
      </c>
      <c r="J13">
        <f t="shared" si="7"/>
        <v>129.35184142145752</v>
      </c>
      <c r="K13">
        <f t="shared" si="8"/>
        <v>99.474635690360486</v>
      </c>
      <c r="L13">
        <f t="shared" si="9"/>
        <v>101.2877563508122</v>
      </c>
      <c r="N13">
        <f t="shared" si="4"/>
        <v>0.38216099934435049</v>
      </c>
      <c r="O13">
        <f t="shared" si="0"/>
        <v>0.37130059202571108</v>
      </c>
      <c r="P13">
        <f t="shared" si="1"/>
        <v>-7.5993845941118507E-3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12593.223228479455</v>
      </c>
      <c r="D14" s="17">
        <f>'hours data'!D25</f>
        <v>152615.43012293536</v>
      </c>
      <c r="E14" s="17">
        <f>'hours data'!K25</f>
        <v>129372.803</v>
      </c>
      <c r="G14">
        <f t="shared" si="3"/>
        <v>0.74552456937944622</v>
      </c>
      <c r="I14">
        <f t="shared" si="6"/>
        <v>131.86326826639706</v>
      </c>
      <c r="J14">
        <f t="shared" si="7"/>
        <v>134.33775371948818</v>
      </c>
      <c r="K14">
        <f t="shared" si="8"/>
        <v>99.416525677067128</v>
      </c>
      <c r="L14">
        <f t="shared" si="9"/>
        <v>98.734100009796222</v>
      </c>
      <c r="N14">
        <f t="shared" si="4"/>
        <v>0.39904274449825927</v>
      </c>
      <c r="O14">
        <f t="shared" si="0"/>
        <v>0.4258648107188942</v>
      </c>
      <c r="P14">
        <f t="shared" si="1"/>
        <v>-8.4424087869761442E-3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13021.601046956423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0.77106079492407631</v>
      </c>
      <c r="I15">
        <f t="shared" si="6"/>
        <v>136.22657109901678</v>
      </c>
      <c r="J15">
        <f t="shared" si="7"/>
        <v>138.9391837984395</v>
      </c>
      <c r="K15">
        <f t="shared" si="8"/>
        <v>98.411850501458275</v>
      </c>
      <c r="L15">
        <f t="shared" si="9"/>
        <v>99.629897575419918</v>
      </c>
      <c r="N15">
        <f t="shared" si="4"/>
        <v>0.44600812959081965</v>
      </c>
      <c r="O15">
        <f t="shared" si="0"/>
        <v>0.4744535273219998</v>
      </c>
      <c r="P15">
        <f t="shared" si="1"/>
        <v>-2.3096043242799121E-2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13520.944385586936</v>
      </c>
      <c r="D16" s="17">
        <f>'hours data'!D27</f>
        <v>163220.94143329968</v>
      </c>
      <c r="E16" s="17">
        <f>'hours data'!K27</f>
        <v>134138.397</v>
      </c>
      <c r="G16">
        <f t="shared" si="3"/>
        <v>0.79084415378718365</v>
      </c>
      <c r="I16">
        <f t="shared" si="6"/>
        <v>141.42442587863042</v>
      </c>
      <c r="J16">
        <f t="shared" si="7"/>
        <v>142.50399185420687</v>
      </c>
      <c r="K16">
        <f t="shared" si="8"/>
        <v>97.445752436143408</v>
      </c>
      <c r="L16">
        <f t="shared" si="9"/>
        <v>101.84377315832431</v>
      </c>
      <c r="N16">
        <f t="shared" si="4"/>
        <v>0.50003131428213665</v>
      </c>
      <c r="O16">
        <f t="shared" si="0"/>
        <v>0.51100233294478881</v>
      </c>
      <c r="P16">
        <f t="shared" si="1"/>
        <v>-3.7328793681931594E-2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14104.17169777579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0.76353007300070852</v>
      </c>
      <c r="I17">
        <f t="shared" si="6"/>
        <v>138.50542833483544</v>
      </c>
      <c r="J17">
        <f t="shared" si="7"/>
        <v>137.58220602919789</v>
      </c>
      <c r="K17">
        <f t="shared" si="8"/>
        <v>100.13141650135707</v>
      </c>
      <c r="L17">
        <f t="shared" si="9"/>
        <v>100.53890850276024</v>
      </c>
      <c r="N17">
        <f t="shared" si="4"/>
        <v>0.46994251979994939</v>
      </c>
      <c r="O17">
        <f t="shared" si="0"/>
        <v>0.46029389348885857</v>
      </c>
      <c r="P17">
        <f t="shared" si="1"/>
        <v>1.8946946497818424E-3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14612.122584387262</v>
      </c>
      <c r="D18" s="17">
        <f>'hours data'!D29</f>
        <v>159389.85289967546</v>
      </c>
      <c r="E18" s="17">
        <f>'hours data'!K29</f>
        <v>138870.639</v>
      </c>
      <c r="G18">
        <f t="shared" si="3"/>
        <v>0.76572846785108528</v>
      </c>
      <c r="I18">
        <f t="shared" si="6"/>
        <v>135.587587739463</v>
      </c>
      <c r="J18">
        <f t="shared" si="7"/>
        <v>137.97833975586224</v>
      </c>
      <c r="K18">
        <f t="shared" si="8"/>
        <v>102.29327163432713</v>
      </c>
      <c r="L18">
        <f t="shared" si="9"/>
        <v>96.064284063676254</v>
      </c>
      <c r="N18">
        <f t="shared" si="4"/>
        <v>0.43922511412068727</v>
      </c>
      <c r="O18">
        <f t="shared" si="0"/>
        <v>0.4644418062826951</v>
      </c>
      <c r="P18">
        <f t="shared" si="1"/>
        <v>3.271125457471713E-2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14953.034560459992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0.79948368573775308</v>
      </c>
      <c r="I19">
        <f t="shared" si="6"/>
        <v>140.88455105897987</v>
      </c>
      <c r="J19">
        <f t="shared" si="7"/>
        <v>144.06076860321909</v>
      </c>
      <c r="K19">
        <f t="shared" si="8"/>
        <v>100.59068446562245</v>
      </c>
      <c r="L19">
        <f t="shared" si="9"/>
        <v>97.220954719988612</v>
      </c>
      <c r="N19">
        <f t="shared" si="4"/>
        <v>0.4945134190813828</v>
      </c>
      <c r="O19">
        <f t="shared" si="0"/>
        <v>0.52667750659145085</v>
      </c>
      <c r="P19">
        <f t="shared" si="1"/>
        <v>8.4967057643731241E-3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15441.626690173896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0.81512004831912199</v>
      </c>
      <c r="I20">
        <f t="shared" si="6"/>
        <v>145.24967262014678</v>
      </c>
      <c r="J20">
        <f t="shared" si="7"/>
        <v>146.87832004525001</v>
      </c>
      <c r="K20">
        <f t="shared" si="8"/>
        <v>99.844391928686903</v>
      </c>
      <c r="L20">
        <f t="shared" si="9"/>
        <v>99.045281184665512</v>
      </c>
      <c r="N20">
        <f t="shared" si="4"/>
        <v>0.53853491192706415</v>
      </c>
      <c r="O20">
        <f t="shared" si="0"/>
        <v>0.55462146280058355</v>
      </c>
      <c r="P20">
        <f t="shared" si="1"/>
        <v>-2.2466984037811302E-3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16056.576524392114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0.82952947901388585</v>
      </c>
      <c r="I21">
        <f t="shared" si="6"/>
        <v>150.97615333933712</v>
      </c>
      <c r="J21">
        <f t="shared" si="7"/>
        <v>149.47478786323552</v>
      </c>
      <c r="K21">
        <f t="shared" si="8"/>
        <v>99.003487710481636</v>
      </c>
      <c r="L21">
        <f t="shared" si="9"/>
        <v>102.02107983164524</v>
      </c>
      <c r="N21">
        <f t="shared" si="4"/>
        <v>0.59432069408050225</v>
      </c>
      <c r="O21">
        <f t="shared" si="0"/>
        <v>0.5799021634060697</v>
      </c>
      <c r="P21">
        <f t="shared" si="1"/>
        <v>-1.4448745311417372E-2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16804.509223286805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0.8248946945010287</v>
      </c>
      <c r="I22">
        <f t="shared" si="6"/>
        <v>153.34128713435803</v>
      </c>
      <c r="J22">
        <f t="shared" si="7"/>
        <v>148.63963558790624</v>
      </c>
      <c r="K22">
        <f t="shared" si="8"/>
        <v>99.817872447498104</v>
      </c>
      <c r="L22">
        <f t="shared" si="9"/>
        <v>103.35135230110328</v>
      </c>
      <c r="N22">
        <f t="shared" si="4"/>
        <v>0.61674619487254678</v>
      </c>
      <c r="O22">
        <f t="shared" si="0"/>
        <v>0.5718188698568516</v>
      </c>
      <c r="P22">
        <f t="shared" si="1"/>
        <v>-2.629940819092368E-3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17581.87547127224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0.80385592888182178</v>
      </c>
      <c r="I23">
        <f t="shared" si="6"/>
        <v>151.02578275610023</v>
      </c>
      <c r="J23">
        <f t="shared" si="7"/>
        <v>144.8486129571329</v>
      </c>
      <c r="K23">
        <f t="shared" si="8"/>
        <v>102.57718337856335</v>
      </c>
      <c r="L23">
        <f t="shared" si="9"/>
        <v>101.64499168948824</v>
      </c>
      <c r="N23">
        <f t="shared" si="4"/>
        <v>0.59479486398164005</v>
      </c>
      <c r="O23">
        <f t="shared" si="0"/>
        <v>0.53454586970015738</v>
      </c>
      <c r="P23">
        <f t="shared" si="1"/>
        <v>3.6709862647721053E-2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18190.39200284861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0.81435844382562061</v>
      </c>
      <c r="I24">
        <f t="shared" si="6"/>
        <v>152.88063152309863</v>
      </c>
      <c r="J24">
        <f t="shared" si="7"/>
        <v>146.74108481373403</v>
      </c>
      <c r="K24">
        <f t="shared" si="8"/>
        <v>103.10318415593601</v>
      </c>
      <c r="L24">
        <f t="shared" si="9"/>
        <v>101.04821933034876</v>
      </c>
      <c r="N24">
        <f t="shared" si="4"/>
        <v>0.61240564296071787</v>
      </c>
      <c r="O24">
        <f t="shared" si="0"/>
        <v>0.55327285573249385</v>
      </c>
      <c r="P24">
        <f t="shared" si="1"/>
        <v>4.4088888429032635E-2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18872.413078566522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0.79130569283123309</v>
      </c>
      <c r="I25">
        <f t="shared" si="6"/>
        <v>148.2500992393721</v>
      </c>
      <c r="J25">
        <f t="shared" si="7"/>
        <v>142.58715761557551</v>
      </c>
      <c r="K25">
        <f t="shared" si="8"/>
        <v>106.39000120309856</v>
      </c>
      <c r="L25">
        <f t="shared" si="9"/>
        <v>97.726820009802722</v>
      </c>
      <c r="N25">
        <f t="shared" si="4"/>
        <v>0.56803307051901653</v>
      </c>
      <c r="O25">
        <f t="shared" si="0"/>
        <v>0.5118440485513579</v>
      </c>
      <c r="P25">
        <f t="shared" si="1"/>
        <v>8.9362569142278275E-2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19336.398392192939</v>
      </c>
      <c r="D26" s="17">
        <f>'hours data'!D37</f>
        <v>181683.40345365714</v>
      </c>
      <c r="E26" s="17">
        <f>'hours data'!K37</f>
        <v>154770.304</v>
      </c>
      <c r="G26">
        <f t="shared" si="3"/>
        <v>0.82403110977790506</v>
      </c>
      <c r="I26">
        <f t="shared" si="6"/>
        <v>153.402456324421</v>
      </c>
      <c r="J26">
        <f t="shared" si="7"/>
        <v>148.48402430879381</v>
      </c>
      <c r="K26">
        <f t="shared" si="8"/>
        <v>105.15096154690922</v>
      </c>
      <c r="L26">
        <f t="shared" si="9"/>
        <v>98.251533095193139</v>
      </c>
      <c r="N26">
        <f t="shared" si="4"/>
        <v>0.61732158387532654</v>
      </c>
      <c r="O26">
        <f t="shared" si="0"/>
        <v>0.57030771694977012</v>
      </c>
      <c r="P26">
        <f t="shared" si="1"/>
        <v>7.2462042771687718E-2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19856.733710124423</v>
      </c>
      <c r="D27" s="17">
        <f>'hours data'!D38</f>
        <v>190214.37632981318</v>
      </c>
      <c r="E27" s="17">
        <f>'hours data'!K38</f>
        <v>156116.15</v>
      </c>
      <c r="G27">
        <f t="shared" si="3"/>
        <v>0.86514994333505291</v>
      </c>
      <c r="I27">
        <f t="shared" si="6"/>
        <v>163.08545654936796</v>
      </c>
      <c r="J27">
        <f t="shared" si="7"/>
        <v>155.89331967276902</v>
      </c>
      <c r="K27">
        <f t="shared" si="8"/>
        <v>102.58420778071292</v>
      </c>
      <c r="L27">
        <f t="shared" si="9"/>
        <v>101.97817124890524</v>
      </c>
      <c r="N27">
        <f t="shared" si="4"/>
        <v>0.70562813275721326</v>
      </c>
      <c r="O27">
        <f t="shared" si="0"/>
        <v>0.64055910711548536</v>
      </c>
      <c r="P27">
        <f t="shared" si="1"/>
        <v>3.6808653849058598E-2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20680.057987013468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0.8865536886127422</v>
      </c>
      <c r="I28">
        <f t="shared" si="6"/>
        <v>168.13282690261644</v>
      </c>
      <c r="J28">
        <f t="shared" si="7"/>
        <v>159.7501088114318</v>
      </c>
      <c r="K28">
        <f t="shared" si="8"/>
        <v>102.57109680934467</v>
      </c>
      <c r="L28">
        <f t="shared" si="9"/>
        <v>102.60921211323151</v>
      </c>
      <c r="N28">
        <f t="shared" si="4"/>
        <v>0.74960142942841734</v>
      </c>
      <c r="O28">
        <f t="shared" si="0"/>
        <v>0.67581691384306519</v>
      </c>
      <c r="P28">
        <f t="shared" si="1"/>
        <v>3.6624255659231102E-2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21465.812681724547</v>
      </c>
      <c r="D29" s="17">
        <f>'hours data'!D40</f>
        <v>195317.40617368277</v>
      </c>
      <c r="E29" s="17">
        <f>'hours data'!K40</f>
        <v>158968.046</v>
      </c>
      <c r="G29">
        <f t="shared" si="3"/>
        <v>0.90650144213243911</v>
      </c>
      <c r="I29">
        <f t="shared" si="6"/>
        <v>172.61481419314896</v>
      </c>
      <c r="J29">
        <f t="shared" si="7"/>
        <v>163.34453951116933</v>
      </c>
      <c r="K29">
        <f t="shared" si="8"/>
        <v>102.76154319054808</v>
      </c>
      <c r="L29">
        <f t="shared" si="9"/>
        <v>102.83544380356136</v>
      </c>
      <c r="N29">
        <f t="shared" si="4"/>
        <v>0.78755628517649912</v>
      </c>
      <c r="O29">
        <f t="shared" si="0"/>
        <v>0.70791822733899867</v>
      </c>
      <c r="P29">
        <f t="shared" si="1"/>
        <v>3.9300460752632514E-2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22238.112031319262</v>
      </c>
      <c r="D30" s="17">
        <f>'hours data'!D41</f>
        <v>201057.27276454616</v>
      </c>
      <c r="E30" s="17">
        <f>'hours data'!K41</f>
        <v>159910.74</v>
      </c>
      <c r="G30">
        <f t="shared" si="3"/>
        <v>0.91039418079096801</v>
      </c>
      <c r="I30">
        <f t="shared" si="6"/>
        <v>177.53375868160433</v>
      </c>
      <c r="J30">
        <f t="shared" si="7"/>
        <v>164.04598087029058</v>
      </c>
      <c r="K30">
        <f t="shared" si="8"/>
        <v>102.83986183654325</v>
      </c>
      <c r="L30">
        <f t="shared" si="9"/>
        <v>105.23346456597491</v>
      </c>
      <c r="N30">
        <f t="shared" si="4"/>
        <v>0.82809338434505464</v>
      </c>
      <c r="O30">
        <f t="shared" si="0"/>
        <v>0.71410024823286389</v>
      </c>
      <c r="P30">
        <f t="shared" si="1"/>
        <v>4.0399577051342249E-2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23025.250782857667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0.92710703614768564</v>
      </c>
      <c r="I31">
        <f t="shared" si="6"/>
        <v>183.55580313489503</v>
      </c>
      <c r="J31">
        <f t="shared" si="7"/>
        <v>167.05750797358775</v>
      </c>
      <c r="K31">
        <f t="shared" si="8"/>
        <v>102.48035205500834</v>
      </c>
      <c r="L31">
        <f t="shared" si="9"/>
        <v>107.21647186820469</v>
      </c>
      <c r="N31">
        <f t="shared" si="4"/>
        <v>0.87621872610507157</v>
      </c>
      <c r="O31">
        <f t="shared" si="0"/>
        <v>0.74034482237869936</v>
      </c>
      <c r="P31">
        <f t="shared" si="1"/>
        <v>3.5347336950884052E-2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23782.805667946199</v>
      </c>
      <c r="D32" s="17">
        <f>'hours data'!D43</f>
        <v>211919.61260075669</v>
      </c>
      <c r="E32" s="17">
        <f>'hours data'!K43</f>
        <v>162406.902</v>
      </c>
      <c r="G32">
        <f t="shared" si="3"/>
        <v>0.9381046524612151</v>
      </c>
      <c r="I32">
        <f t="shared" si="6"/>
        <v>188.794946534487</v>
      </c>
      <c r="J32">
        <f t="shared" si="7"/>
        <v>169.03919326272327</v>
      </c>
      <c r="K32">
        <f t="shared" si="8"/>
        <v>102.26442249209488</v>
      </c>
      <c r="L32">
        <f t="shared" si="9"/>
        <v>109.21401767027091</v>
      </c>
      <c r="N32">
        <f t="shared" si="4"/>
        <v>0.91682014866581507</v>
      </c>
      <c r="O32">
        <f t="shared" si="0"/>
        <v>0.75735778715923874</v>
      </c>
      <c r="P32">
        <f t="shared" si="1"/>
        <v>3.2304322780867499E-2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24544.163773302535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0.94198564891311565</v>
      </c>
      <c r="I33">
        <f t="shared" si="6"/>
        <v>190.48431601031646</v>
      </c>
      <c r="J33">
        <f t="shared" si="7"/>
        <v>169.73851876714707</v>
      </c>
      <c r="K33">
        <f t="shared" si="8"/>
        <v>103.01561288206868</v>
      </c>
      <c r="L33">
        <f t="shared" si="9"/>
        <v>108.93708855196034</v>
      </c>
      <c r="N33">
        <f t="shared" si="4"/>
        <v>0.92967221480182261</v>
      </c>
      <c r="O33">
        <f t="shared" si="0"/>
        <v>0.76331399286243662</v>
      </c>
      <c r="P33">
        <f t="shared" si="1"/>
        <v>4.2863006540046288E-2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25210.463015066452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0.94339133016910448</v>
      </c>
      <c r="I34">
        <f t="shared" si="6"/>
        <v>188.32569017027191</v>
      </c>
      <c r="J34">
        <f t="shared" si="7"/>
        <v>169.99181164323875</v>
      </c>
      <c r="K34">
        <f t="shared" si="8"/>
        <v>104.66670124693786</v>
      </c>
      <c r="L34">
        <f t="shared" si="9"/>
        <v>105.84565348313883</v>
      </c>
      <c r="N34">
        <f t="shared" si="4"/>
        <v>0.91322981648524404</v>
      </c>
      <c r="O34">
        <f t="shared" si="0"/>
        <v>0.76546525467941173</v>
      </c>
      <c r="P34">
        <f t="shared" si="1"/>
        <v>6.5802535040117432E-2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25705.214682752194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0.98276908281545605</v>
      </c>
      <c r="I35">
        <f t="shared" si="6"/>
        <v>192.5681514627872</v>
      </c>
      <c r="J35">
        <f t="shared" si="7"/>
        <v>177.08737771081405</v>
      </c>
      <c r="K35">
        <f t="shared" si="8"/>
        <v>103.76388166535074</v>
      </c>
      <c r="L35">
        <f t="shared" si="9"/>
        <v>104.79743298091111</v>
      </c>
      <c r="N35">
        <f t="shared" si="4"/>
        <v>0.94536911789530087</v>
      </c>
      <c r="O35">
        <f t="shared" si="0"/>
        <v>0.82446138451794326</v>
      </c>
      <c r="P35">
        <f t="shared" si="1"/>
        <v>5.3304354966372008E-2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26235.826856026139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0.99375565688499146</v>
      </c>
      <c r="I36">
        <f t="shared" si="6"/>
        <v>195.57616529357716</v>
      </c>
      <c r="J36">
        <f t="shared" si="7"/>
        <v>179.06707327309806</v>
      </c>
      <c r="K36">
        <f t="shared" si="8"/>
        <v>103.3665414942204</v>
      </c>
      <c r="L36">
        <f t="shared" si="9"/>
        <v>105.66233542135429</v>
      </c>
      <c r="N36">
        <f t="shared" si="4"/>
        <v>0.96773056094463605</v>
      </c>
      <c r="O36">
        <f t="shared" si="0"/>
        <v>0.84050007996610621</v>
      </c>
      <c r="P36">
        <f t="shared" si="1"/>
        <v>4.7769278188648831E-2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26822.233589920343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1.0178314804456128</v>
      </c>
      <c r="I37">
        <f t="shared" si="6"/>
        <v>200.97588150808718</v>
      </c>
      <c r="J37">
        <f t="shared" si="7"/>
        <v>183.40535022455083</v>
      </c>
      <c r="K37">
        <f t="shared" si="8"/>
        <v>102.34584663426138</v>
      </c>
      <c r="L37">
        <f t="shared" si="9"/>
        <v>107.06850007538495</v>
      </c>
      <c r="N37">
        <f t="shared" si="4"/>
        <v>1.0070223784367884</v>
      </c>
      <c r="O37">
        <f t="shared" si="0"/>
        <v>0.87503572524617379</v>
      </c>
      <c r="P37">
        <f t="shared" si="1"/>
        <v>3.3452556570058668E-2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27549.817565518097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1.0200973511038924</v>
      </c>
      <c r="I38">
        <f t="shared" si="6"/>
        <v>203.92778966503201</v>
      </c>
      <c r="J38">
        <f t="shared" si="7"/>
        <v>183.81364256923578</v>
      </c>
      <c r="K38">
        <f t="shared" si="8"/>
        <v>102.3619552470447</v>
      </c>
      <c r="L38">
        <f t="shared" si="9"/>
        <v>108.38273291902108</v>
      </c>
      <c r="N38">
        <f t="shared" si="4"/>
        <v>1.0280583878120597</v>
      </c>
      <c r="O38">
        <f t="shared" si="0"/>
        <v>0.87824384680412981</v>
      </c>
      <c r="P38">
        <f t="shared" si="1"/>
        <v>3.3679610112839958E-2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28295.828651755051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1.0525474309120664</v>
      </c>
      <c r="I39">
        <f t="shared" si="6"/>
        <v>209.1732116379153</v>
      </c>
      <c r="J39">
        <f t="shared" si="7"/>
        <v>189.66089564243327</v>
      </c>
      <c r="K39">
        <f t="shared" si="8"/>
        <v>101.76144516888066</v>
      </c>
      <c r="L39">
        <f t="shared" si="9"/>
        <v>108.37896555620357</v>
      </c>
      <c r="N39">
        <f t="shared" si="4"/>
        <v>1.064698100572548</v>
      </c>
      <c r="O39">
        <f t="shared" si="0"/>
        <v>0.92342225398270084</v>
      </c>
      <c r="P39">
        <f t="shared" si="1"/>
        <v>2.5191064366712607E-2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29133.458703365242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1.0771573912460106</v>
      </c>
      <c r="I40">
        <f t="shared" si="6"/>
        <v>215.20189074863856</v>
      </c>
      <c r="J40">
        <f t="shared" si="7"/>
        <v>194.09541990383977</v>
      </c>
      <c r="K40">
        <f t="shared" si="8"/>
        <v>100.93231924052648</v>
      </c>
      <c r="L40">
        <f t="shared" si="9"/>
        <v>109.85012175720759</v>
      </c>
      <c r="N40">
        <f t="shared" si="4"/>
        <v>1.105690753367127</v>
      </c>
      <c r="O40">
        <f t="shared" si="0"/>
        <v>0.9567660749811091</v>
      </c>
      <c r="P40">
        <f t="shared" si="1"/>
        <v>1.3388209549518228E-2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30113.046425075874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1.1067331486804861</v>
      </c>
      <c r="I41">
        <f t="shared" si="6"/>
        <v>221.90133965791833</v>
      </c>
      <c r="J41">
        <f t="shared" si="7"/>
        <v>199.42474234536175</v>
      </c>
      <c r="K41">
        <f t="shared" si="8"/>
        <v>100.3141285701852</v>
      </c>
      <c r="L41">
        <f t="shared" si="9"/>
        <v>110.9222779202893</v>
      </c>
      <c r="N41">
        <f t="shared" si="4"/>
        <v>1.1499183773681878</v>
      </c>
      <c r="O41">
        <f t="shared" si="0"/>
        <v>0.99584441397134893</v>
      </c>
      <c r="P41">
        <f t="shared" si="1"/>
        <v>4.5248141520285168E-3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31220.509235503054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1.1462830664911769</v>
      </c>
      <c r="I42">
        <f t="shared" si="6"/>
        <v>229.09633434998011</v>
      </c>
      <c r="J42">
        <f t="shared" si="7"/>
        <v>206.55133124222536</v>
      </c>
      <c r="K42">
        <f t="shared" si="8"/>
        <v>99.725165255032792</v>
      </c>
      <c r="L42">
        <f t="shared" si="9"/>
        <v>111.2206367894173</v>
      </c>
      <c r="N42">
        <f t="shared" si="4"/>
        <v>1.1959543750222752</v>
      </c>
      <c r="O42">
        <f t="shared" si="0"/>
        <v>1.0465003585255153</v>
      </c>
      <c r="P42">
        <f t="shared" si="1"/>
        <v>-3.9704858763150892E-3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32456.69186039273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1.1762930890159748</v>
      </c>
      <c r="I43">
        <f t="shared" si="6"/>
        <v>235.19754210421286</v>
      </c>
      <c r="J43">
        <f t="shared" si="7"/>
        <v>211.95890488987627</v>
      </c>
      <c r="K43">
        <f t="shared" si="8"/>
        <v>99.633352135610849</v>
      </c>
      <c r="L43">
        <f t="shared" si="9"/>
        <v>111.37208998287814</v>
      </c>
      <c r="N43">
        <f t="shared" si="4"/>
        <v>1.2338729835901299</v>
      </c>
      <c r="O43">
        <f t="shared" si="0"/>
        <v>1.0837845786628517</v>
      </c>
      <c r="P43">
        <f t="shared" si="1"/>
        <v>-5.2993314473704567E-3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33780.236378686044</v>
      </c>
      <c r="D44" s="17">
        <f>'hours data'!D55</f>
        <v>244584.09042755276</v>
      </c>
      <c r="E44" s="17">
        <f>'hours data'!K55</f>
        <v>188649.44821</v>
      </c>
      <c r="G44">
        <f t="shared" si="3"/>
        <v>1.1832236347988387</v>
      </c>
      <c r="I44">
        <f t="shared" si="6"/>
        <v>234.49553189199253</v>
      </c>
      <c r="J44">
        <f t="shared" si="7"/>
        <v>213.20773556663715</v>
      </c>
      <c r="K44">
        <f t="shared" si="8"/>
        <v>101.35548012911637</v>
      </c>
      <c r="L44">
        <f t="shared" si="9"/>
        <v>108.51365182876431</v>
      </c>
      <c r="N44">
        <f t="shared" si="4"/>
        <v>1.2295604337057833</v>
      </c>
      <c r="O44">
        <f t="shared" si="0"/>
        <v>1.0922597826616747</v>
      </c>
      <c r="P44">
        <f t="shared" si="1"/>
        <v>1.9424095132973402E-2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34863.325123234143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1.2058458842869249</v>
      </c>
      <c r="I45">
        <f t="shared" si="6"/>
        <v>236.01990405202523</v>
      </c>
      <c r="J45">
        <f t="shared" si="7"/>
        <v>217.28408972736042</v>
      </c>
      <c r="K45">
        <f t="shared" si="8"/>
        <v>102.18538539458481</v>
      </c>
      <c r="L45">
        <f t="shared" si="9"/>
        <v>106.29966975126462</v>
      </c>
      <c r="N45">
        <f t="shared" si="4"/>
        <v>1.2389085302070244</v>
      </c>
      <c r="O45">
        <f t="shared" si="0"/>
        <v>1.1195825393982186</v>
      </c>
      <c r="P45">
        <f t="shared" si="1"/>
        <v>3.1188876055991546E-2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35874.809211101514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1.2435821860521437</v>
      </c>
      <c r="I46">
        <f t="shared" si="6"/>
        <v>239.97138771601749</v>
      </c>
      <c r="J46">
        <f t="shared" si="7"/>
        <v>224.08387905830077</v>
      </c>
      <c r="K46">
        <f t="shared" si="8"/>
        <v>102.20809747319794</v>
      </c>
      <c r="L46">
        <f t="shared" si="9"/>
        <v>104.77641745179535</v>
      </c>
      <c r="N46">
        <f t="shared" si="4"/>
        <v>1.2628624005796667</v>
      </c>
      <c r="O46">
        <f t="shared" si="0"/>
        <v>1.1640388628633984</v>
      </c>
      <c r="P46">
        <f t="shared" si="1"/>
        <v>3.1509498835725673E-2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36919.195395923649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1.2816281784560057</v>
      </c>
      <c r="I47">
        <f t="shared" si="6"/>
        <v>246.42244782794654</v>
      </c>
      <c r="J47">
        <f t="shared" si="7"/>
        <v>230.93947224393889</v>
      </c>
      <c r="K47">
        <f t="shared" si="8"/>
        <v>101.70845719191124</v>
      </c>
      <c r="L47">
        <f t="shared" si="9"/>
        <v>104.91196748430825</v>
      </c>
      <c r="N47">
        <f t="shared" si="4"/>
        <v>1.3011336841778689</v>
      </c>
      <c r="O47">
        <f t="shared" si="0"/>
        <v>1.2075147800572743</v>
      </c>
      <c r="P47">
        <f t="shared" si="1"/>
        <v>2.4439646172260111E-2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38152.786526338583</v>
      </c>
      <c r="D48" s="17">
        <f>'hours data'!D59</f>
        <v>247756.87970249934</v>
      </c>
      <c r="E48" s="17">
        <f>'hours data'!K59</f>
        <v>197405.088132</v>
      </c>
      <c r="G48">
        <f t="shared" si="3"/>
        <v>1.3101179587118803</v>
      </c>
      <c r="I48">
        <f t="shared" si="6"/>
        <v>251.98278813805223</v>
      </c>
      <c r="J48">
        <f t="shared" si="7"/>
        <v>236.07311000818015</v>
      </c>
      <c r="K48">
        <f t="shared" si="8"/>
        <v>101.61206111184147</v>
      </c>
      <c r="L48">
        <f t="shared" si="9"/>
        <v>105.04589722354251</v>
      </c>
      <c r="N48">
        <f t="shared" si="4"/>
        <v>1.3333251927889906</v>
      </c>
      <c r="O48">
        <f t="shared" si="0"/>
        <v>1.2392337202315717</v>
      </c>
      <c r="P48">
        <f t="shared" si="1"/>
        <v>2.3071656770520917E-2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39540.835675315408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1.3173277320711552</v>
      </c>
      <c r="I49">
        <f t="shared" si="6"/>
        <v>256.68971452424978</v>
      </c>
      <c r="J49">
        <f t="shared" si="7"/>
        <v>237.37225533174447</v>
      </c>
      <c r="K49">
        <f t="shared" si="8"/>
        <v>102.05278245741974</v>
      </c>
      <c r="L49">
        <f t="shared" si="9"/>
        <v>105.9628573106486</v>
      </c>
      <c r="N49">
        <f t="shared" si="4"/>
        <v>1.3600254887370666</v>
      </c>
      <c r="O49">
        <f t="shared" si="0"/>
        <v>1.2471513189964745</v>
      </c>
      <c r="P49">
        <f t="shared" si="1"/>
        <v>2.9315517821847933E-2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40976.447813957522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1.3208804002818224</v>
      </c>
      <c r="I50">
        <f>B50/E50/$B$3*$E$3*100</f>
        <v>258.64318932014561</v>
      </c>
      <c r="J50">
        <f>G50/$G$3*100</f>
        <v>238.01241862982187</v>
      </c>
      <c r="K50">
        <f>(C50/B50/$C$3*$B$3)^($C$1/(1-$C$1))*100</f>
        <v>103.05190763446524</v>
      </c>
      <c r="L50">
        <f>D50/E50/$D$3*$E$3*100</f>
        <v>105.44971098101325</v>
      </c>
      <c r="N50">
        <f t="shared" si="4"/>
        <v>1.3709632025085454</v>
      </c>
      <c r="O50">
        <f t="shared" si="0"/>
        <v>1.2510368501224904</v>
      </c>
      <c r="P50">
        <f t="shared" si="1"/>
        <v>4.3371211420689289E-2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42252.903703372605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1.311838512742223</v>
      </c>
      <c r="I51">
        <f>B51/E51/$B$3*$E$3*100</f>
        <v>255.85837787585049</v>
      </c>
      <c r="J51">
        <f>G51/$G$3*100</f>
        <v>236.38314051969184</v>
      </c>
      <c r="K51">
        <f>(C51/B51/$C$3*$B$3)^($C$1/(1-$C$1))*100</f>
        <v>104.95323807462162</v>
      </c>
      <c r="L51">
        <f>D51/E51/$D$3*$E$3*100</f>
        <v>103.13054235678867</v>
      </c>
      <c r="N51">
        <f t="shared" si="4"/>
        <v>1.3553454740048065</v>
      </c>
      <c r="O51">
        <f t="shared" si="0"/>
        <v>1.2411271423005306</v>
      </c>
      <c r="P51">
        <f t="shared" si="1"/>
        <v>6.974667813205139E-2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43224.397130571691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1.3119497504482407</v>
      </c>
      <c r="I52">
        <f>B52/E52/$B$3*$E$3*100</f>
        <v>247.19133994477914</v>
      </c>
      <c r="J52">
        <f>G52/$G$3*100</f>
        <v>236.40318469284068</v>
      </c>
      <c r="K52">
        <f>(C52/B52/$C$3*$B$3)^($C$1/(1-$C$1))*100</f>
        <v>107.89357607958084</v>
      </c>
      <c r="L52">
        <f>D52/E52/$D$3*$E$3*100</f>
        <v>96.913514012875908</v>
      </c>
      <c r="N52">
        <f>LOG(I52/100,2)</f>
        <v>1.305628201019102</v>
      </c>
      <c r="O52">
        <f>LOG(J52/100,2)</f>
        <v>1.2412494708353283</v>
      </c>
      <c r="P52">
        <f>LOG(K52/100,2)</f>
        <v>0.10960897016397647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43554.768027027465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1.3571095236640696</v>
      </c>
      <c r="I53">
        <f t="shared" ref="I53:I59" si="12">B53/E53/$B$3*$E$3*100</f>
        <v>251.4249658343802</v>
      </c>
      <c r="J53">
        <f t="shared" ref="J53:J59" si="13">G53/$G$3*100</f>
        <v>244.54062608842827</v>
      </c>
      <c r="K53">
        <f t="shared" ref="K53:K59" si="14">(C53/B53/$C$3*$B$3)^($C$1/(1-$C$1))*100</f>
        <v>106.80942552240069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1.2900741632856594</v>
      </c>
      <c r="P53">
        <f t="shared" ref="P53:P59" si="18">LOG(K53/100,2)</f>
        <v>9.5038964950702048E-2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44082.788552938982</v>
      </c>
      <c r="D54" s="17">
        <f>'hours data'!D65</f>
        <v>241687.25431167343</v>
      </c>
      <c r="E54" s="17">
        <f>'hours data'!K65</f>
        <v>208178.37904</v>
      </c>
      <c r="G54">
        <f t="shared" si="11"/>
        <v>1.3597783284538445</v>
      </c>
      <c r="I54">
        <f t="shared" si="12"/>
        <v>253.81440135251032</v>
      </c>
      <c r="J54">
        <f t="shared" si="13"/>
        <v>245.0215240431028</v>
      </c>
      <c r="K54">
        <f t="shared" si="14"/>
        <v>106.60613137031898</v>
      </c>
      <c r="L54">
        <f t="shared" si="15"/>
        <v>97.169471315705479</v>
      </c>
      <c r="N54">
        <f t="shared" si="16"/>
        <v>1.3437739295825022</v>
      </c>
      <c r="O54">
        <f t="shared" si="17"/>
        <v>1.2929084890902423</v>
      </c>
      <c r="P54">
        <f t="shared" si="18"/>
        <v>9.2290415988002458E-2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44684.20060159445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1.3720555045548399</v>
      </c>
      <c r="I55">
        <f t="shared" si="12"/>
        <v>257.96874697523424</v>
      </c>
      <c r="J55">
        <f t="shared" si="13"/>
        <v>247.23377609644444</v>
      </c>
      <c r="K55">
        <f t="shared" si="14"/>
        <v>106.0785294273133</v>
      </c>
      <c r="L55">
        <f t="shared" si="15"/>
        <v>98.363008095095196</v>
      </c>
      <c r="N55">
        <f t="shared" si="16"/>
        <v>1.3671962931098367</v>
      </c>
      <c r="O55">
        <f t="shared" si="17"/>
        <v>1.3058758519726072</v>
      </c>
      <c r="P55">
        <f t="shared" si="18"/>
        <v>8.5132680538363287E-2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45469.192639482921</v>
      </c>
      <c r="D56" s="17">
        <f>'hours data'!D67</f>
        <v>249463.21176729057</v>
      </c>
      <c r="E56" s="17">
        <f>'hours data'!K67</f>
        <v>210295.945825</v>
      </c>
      <c r="G56">
        <f t="shared" si="11"/>
        <v>1.3793243156175363</v>
      </c>
      <c r="I56">
        <f t="shared" si="12"/>
        <v>261.64331052353748</v>
      </c>
      <c r="J56">
        <f t="shared" si="13"/>
        <v>248.54355955695038</v>
      </c>
      <c r="K56">
        <f t="shared" si="14"/>
        <v>106.02781166210498</v>
      </c>
      <c r="L56">
        <f t="shared" si="15"/>
        <v>99.285842110183069</v>
      </c>
      <c r="N56">
        <f t="shared" si="16"/>
        <v>1.3876013738087707</v>
      </c>
      <c r="O56">
        <f t="shared" si="17"/>
        <v>1.3134987195925987</v>
      </c>
      <c r="P56">
        <f t="shared" si="18"/>
        <v>8.4442741054520071E-2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168998.31</v>
      </c>
      <c r="C57" s="17">
        <f>'capital stock data'!M67</f>
        <v>46335.544165048239</v>
      </c>
      <c r="D57" s="17">
        <f>'hours data'!D68</f>
        <v>253999.60831669669</v>
      </c>
      <c r="E57" s="17">
        <f>'hours data'!K68</f>
        <v>211565.3566</v>
      </c>
      <c r="G57">
        <f t="shared" si="11"/>
        <v>1.3921491420404191</v>
      </c>
      <c r="I57">
        <f t="shared" si="12"/>
        <v>266.4503579317709</v>
      </c>
      <c r="J57">
        <f t="shared" si="13"/>
        <v>250.85449395704194</v>
      </c>
      <c r="K57">
        <f t="shared" si="14"/>
        <v>105.70467986730623</v>
      </c>
      <c r="L57">
        <f t="shared" si="15"/>
        <v>100.48476173465583</v>
      </c>
      <c r="N57">
        <f t="shared" si="16"/>
        <v>1.4138667711202555</v>
      </c>
      <c r="O57">
        <f t="shared" si="17"/>
        <v>1.3268507836332608</v>
      </c>
      <c r="P57">
        <f t="shared" si="18"/>
        <v>8.0039250626888436E-2</v>
      </c>
      <c r="Q57">
        <f t="shared" si="19"/>
        <v>6.9767368601045673E-3</v>
      </c>
    </row>
    <row r="58" spans="1:17" x14ac:dyDescent="0.25">
      <c r="A58">
        <f t="shared" si="10"/>
        <v>2015</v>
      </c>
      <c r="B58" s="17">
        <f>'raw data'!C91/100</f>
        <v>173867</v>
      </c>
      <c r="C58" s="17">
        <f>'capital stock data'!M68</f>
        <v>47298.468910374278</v>
      </c>
      <c r="D58" s="17">
        <f>'hours data'!D69</f>
        <v>259156.19828662241</v>
      </c>
      <c r="E58" s="17">
        <f>'hours data'!K69</f>
        <v>212207.33357899997</v>
      </c>
      <c r="G58">
        <f t="shared" si="11"/>
        <v>1.4100452350100661</v>
      </c>
      <c r="I58">
        <f t="shared" si="12"/>
        <v>273.29725702907967</v>
      </c>
      <c r="J58">
        <f t="shared" si="13"/>
        <v>254.07923131465662</v>
      </c>
      <c r="K58">
        <f t="shared" si="14"/>
        <v>105.2332975642118</v>
      </c>
      <c r="L58">
        <f t="shared" si="15"/>
        <v>102.21459836328097</v>
      </c>
      <c r="N58">
        <f t="shared" si="16"/>
        <v>1.4504709802035907</v>
      </c>
      <c r="O58">
        <f t="shared" si="17"/>
        <v>1.3452784529043931</v>
      </c>
      <c r="P58">
        <f t="shared" si="18"/>
        <v>7.3591269553343178E-2</v>
      </c>
      <c r="Q58">
        <f t="shared" si="19"/>
        <v>3.1601257745849938E-2</v>
      </c>
    </row>
    <row r="59" spans="1:17" x14ac:dyDescent="0.25">
      <c r="A59">
        <f t="shared" si="10"/>
        <v>2016</v>
      </c>
      <c r="B59" s="17">
        <f>'raw data'!C92/100</f>
        <v>176591.87</v>
      </c>
      <c r="C59" s="17">
        <f>'capital stock data'!M69</f>
        <v>48355.172143495256</v>
      </c>
      <c r="D59" s="17">
        <f>'hours data'!D70</f>
        <v>262560.11938883248</v>
      </c>
      <c r="E59" s="17">
        <f>'hours data'!K70</f>
        <v>213124.511165</v>
      </c>
      <c r="G59">
        <f t="shared" si="11"/>
        <v>1.4083082499049244</v>
      </c>
      <c r="I59">
        <f t="shared" si="12"/>
        <v>276.385850674501</v>
      </c>
      <c r="J59">
        <f t="shared" si="13"/>
        <v>253.76624005071585</v>
      </c>
      <c r="K59">
        <f t="shared" si="14"/>
        <v>105.62698548325838</v>
      </c>
      <c r="L59">
        <f t="shared" si="15"/>
        <v>103.111493050284</v>
      </c>
      <c r="N59">
        <f t="shared" si="16"/>
        <v>1.4666837601392064</v>
      </c>
      <c r="O59">
        <f t="shared" si="17"/>
        <v>1.3435001521142438</v>
      </c>
      <c r="P59">
        <f t="shared" si="18"/>
        <v>7.8978460163378436E-2</v>
      </c>
      <c r="Q59">
        <f t="shared" si="19"/>
        <v>4.4205147861581424E-2</v>
      </c>
    </row>
    <row r="60" spans="1:17" x14ac:dyDescent="0.25">
      <c r="A60">
        <f t="shared" si="10"/>
        <v>2017</v>
      </c>
      <c r="B60" s="17">
        <f>'raw data'!C93/100</f>
        <v>180506.93</v>
      </c>
      <c r="C60" s="17">
        <f>'capital stock data'!M70</f>
        <v>49283.882112534498</v>
      </c>
      <c r="D60" s="17">
        <f>'hours data'!D71</f>
        <v>265295.65918436489</v>
      </c>
      <c r="E60" s="17">
        <f>'hours data'!K71</f>
        <v>213997.49994600003</v>
      </c>
      <c r="G60">
        <f t="shared" ref="G60" si="20">(B60/(C60^$C$1*D60^(1-$C$1)))^(1/(1-$C$1))</f>
        <v>1.4270497178628081</v>
      </c>
      <c r="I60">
        <f t="shared" ref="I60" si="21">B60/E60/$B$3*$E$3*100</f>
        <v>281.36085881795827</v>
      </c>
      <c r="J60">
        <f t="shared" ref="J60" si="22">G60/$G$3*100</f>
        <v>257.14330743424091</v>
      </c>
      <c r="K60">
        <f t="shared" ref="K60" si="23">(C60/B60/$C$3*$B$3)^($C$1/(1-$C$1))*100</f>
        <v>105.45211546120838</v>
      </c>
      <c r="L60">
        <f t="shared" ref="L60" si="24">D60/E60/$D$3*$E$3*100</f>
        <v>103.76076352630552</v>
      </c>
      <c r="N60">
        <f t="shared" ref="N60" si="25">LOG(I60/100,2)</f>
        <v>1.4924216437242741</v>
      </c>
      <c r="O60">
        <f t="shared" ref="O60" si="26">LOG(J60/100,2)</f>
        <v>1.3625726057336207</v>
      </c>
      <c r="P60">
        <f t="shared" ref="P60" si="27">LOG(K60/100,2)</f>
        <v>7.6588037139966508E-2</v>
      </c>
      <c r="Q60">
        <f t="shared" ref="Q60" si="28">LOG(L60/100,2)</f>
        <v>5.3261000850686024E-2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O57" sqref="O57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83</v>
      </c>
      <c r="C1" s="22" t="s">
        <v>84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8109.9199814939411</v>
      </c>
      <c r="K3" s="12">
        <f>(alpha!$I$1*H3/I3-'capital stock data'!$P$8)*100</f>
        <v>9.1026986184410763</v>
      </c>
    </row>
    <row r="4" spans="1:11" x14ac:dyDescent="0.25">
      <c r="A4">
        <f t="shared" ref="A4:A60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4.3500000000000005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8400.0134282321687</v>
      </c>
      <c r="K4" s="12">
        <f>(alpha!$I$1*H4/I4-'capital stock data'!$P$8)*100</f>
        <v>8.9598294366263325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8690.1834581034727</v>
      </c>
      <c r="K5" s="12">
        <f>(alpha!$I$1*H5/I5-'capital stock data'!$P$8)*100</f>
        <v>9.3334048201916957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9032.27535999256</v>
      </c>
      <c r="K6" s="12">
        <f>(alpha!$I$1*H6/I6-'capital stock data'!$P$8)*100</f>
        <v>9.3931354636859012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4.4058333333333328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9393.5825285725932</v>
      </c>
      <c r="K7" s="12">
        <f>(alpha!$I$1*H7/I7-'capital stock data'!$P$8)*100</f>
        <v>9.6453327724634885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9784.0324185778645</v>
      </c>
      <c r="K8" s="12">
        <f>(alpha!$I$1*H8/I8-'capital stock data'!$P$8)*100</f>
        <v>9.9857714191224964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5.1300000000000008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10243.251526329017</v>
      </c>
      <c r="K9" s="12">
        <f>(alpha!$I$1*H9/I9-'capital stock data'!$P$8)*100</f>
        <v>10.267179513158526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10760.699265377425</v>
      </c>
      <c r="K10" s="12">
        <f>(alpha!$I$1*H10/I10-'capital stock data'!$P$8)*100</f>
        <v>9.9206011955830373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6.1750000000000007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11233.108335255398</v>
      </c>
      <c r="K11" s="12">
        <f>(alpha!$I$1*H11/I11-'capital stock data'!$P$8)*100</f>
        <v>9.9982258867017304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7.0291666666666659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11716.558358314938</v>
      </c>
      <c r="K12" s="12">
        <f>(alpha!$I$1*H12/I12-'capital stock data'!$P$8)*100</f>
        <v>9.823043340645313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12204.198716271585</v>
      </c>
      <c r="K13" s="12">
        <f>(alpha!$I$1*H13/I13-'capital stock data'!$P$8)*100</f>
        <v>9.238140453808116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12593.223228479455</v>
      </c>
      <c r="K14" s="12">
        <f>(alpha!$I$1*H14/I14-'capital stock data'!$P$8)*100</f>
        <v>9.253242647902491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7.2133333333333338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13021.601046956423</v>
      </c>
      <c r="K15" s="12">
        <f>(alpha!$I$1*H15/I15-'capital stock data'!$P$8)*100</f>
        <v>9.5182385345241762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13520.944385586936</v>
      </c>
      <c r="K16" s="12">
        <f>(alpha!$I$1*H16/I16-'capital stock data'!$P$8)*100</f>
        <v>9.7801789927972393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8.5658333333333321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14104.17169777579</v>
      </c>
      <c r="K17" s="12">
        <f>(alpha!$I$1*H17/I17-'capital stock data'!$P$8)*100</f>
        <v>9.0691242672636339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14612.122584387262</v>
      </c>
      <c r="K18" s="12">
        <f>(alpha!$I$1*H18/I18-'capital stock data'!$P$8)*100</f>
        <v>8.533761062456966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14953.034560459992</v>
      </c>
      <c r="K19" s="12">
        <f>(alpha!$I$1*H19/I19-'capital stock data'!$P$8)*100</f>
        <v>8.9527373222073567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8.0241666666666678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15441.626690173896</v>
      </c>
      <c r="K20" s="12">
        <f>(alpha!$I$1*H20/I20-'capital stock data'!$P$8)*100</f>
        <v>9.1426108237134489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16056.576524392114</v>
      </c>
      <c r="K21" s="12">
        <f>(alpha!$I$1*H21/I21-'capital stock data'!$P$8)*100</f>
        <v>9.3612908369529819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16804.509223286805</v>
      </c>
      <c r="K22" s="12">
        <f>(alpha!$I$1*H22/I22-'capital stock data'!$P$8)*100</f>
        <v>9.1494299411512774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11.938333333333334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17581.87547127224</v>
      </c>
      <c r="K23" s="12">
        <f>(alpha!$I$1*H23/I23-'capital stock data'!$P$8)*100</f>
        <v>8.4657524451382589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18190.39200284861</v>
      </c>
      <c r="K24" s="12">
        <f>(alpha!$I$1*H24/I24-'capital stock data'!$P$8)*100</f>
        <v>8.3411135140041885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13.787500000000001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18872.413078566522</v>
      </c>
      <c r="K25" s="12">
        <f>(alpha!$I$1*H25/I25-'capital stock data'!$P$8)*100</f>
        <v>7.6003767952322914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19336.398392192939</v>
      </c>
      <c r="K26" s="12">
        <f>(alpha!$I$1*H26/I26-'capital stock data'!$P$8)*100</f>
        <v>7.8721372661472557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19856.733710124423</v>
      </c>
      <c r="K27" s="12">
        <f>(alpha!$I$1*H27/I27-'capital stock data'!$P$8)*100</f>
        <v>8.4640763755598893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20680.057987013468</v>
      </c>
      <c r="K28" s="12">
        <f>(alpha!$I$1*H28/I28-'capital stock data'!$P$8)*100</f>
        <v>8.4672049969787277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9.0208333333333321</v>
      </c>
      <c r="F29" s="12">
        <f t="shared" si="0"/>
        <v>6.8686108363024134</v>
      </c>
      <c r="H29" s="17">
        <f>'capital stock data'!E39</f>
        <v>8226.3919999999998</v>
      </c>
      <c r="I29" s="17">
        <f>'capital stock data'!M39</f>
        <v>21465.812681724547</v>
      </c>
      <c r="K29" s="12">
        <f>(alpha!$I$1*H29/I29-'capital stock data'!$P$8)*100</f>
        <v>8.4218673893347216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9.3758333333333344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22238.112031319262</v>
      </c>
      <c r="K30" s="12">
        <f>(alpha!$I$1*H30/I30-'capital stock data'!$P$8)*100</f>
        <v>8.4032899112594812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23025.250782857667</v>
      </c>
      <c r="K31" s="12">
        <f>(alpha!$I$1*H31/I31-'capital stock data'!$P$8)*100</f>
        <v>8.4888892842471275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23782.805667946199</v>
      </c>
      <c r="K32" s="12">
        <f>(alpha!$I$1*H32/I32-'capital stock data'!$P$8)*100</f>
        <v>8.540700727336068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9.3216666666666654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24544.163773302535</v>
      </c>
      <c r="K33" s="12">
        <f>(alpha!$I$1*H33/I33-'capital stock data'!$P$8)*100</f>
        <v>8.3617425384113151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25210.463015066452</v>
      </c>
      <c r="K34" s="12">
        <f>(alpha!$I$1*H34/I34-'capital stock data'!$P$8)*100</f>
        <v>7.9807640520997012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8.1399999999999988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25705.214682752194</v>
      </c>
      <c r="K35" s="12">
        <f>(alpha!$I$1*H35/I35-'capital stock data'!$P$8)*100</f>
        <v>8.1870161663306593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7.219166666666669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26235.826856026139</v>
      </c>
      <c r="K36" s="12">
        <f>(alpha!$I$1*H36/I36-'capital stock data'!$P$8)*100</f>
        <v>8.2793645166118921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7.9625000000000012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26822.233589920343</v>
      </c>
      <c r="K37" s="12">
        <f>(alpha!$I$1*H37/I37-'capital stock data'!$P$8)*100</f>
        <v>8.5211279853071744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7.589999999999999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27549.817565518097</v>
      </c>
      <c r="K38" s="12">
        <f>(alpha!$I$1*H38/I38-'capital stock data'!$P$8)*100</f>
        <v>8.5172608729161858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28295.828651755051</v>
      </c>
      <c r="K39" s="12">
        <f>(alpha!$I$1*H39/I39-'capital stock data'!$P$8)*100</f>
        <v>8.662563386938249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7.2616666666666676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29133.458703365242</v>
      </c>
      <c r="K40" s="12">
        <f>(alpha!$I$1*H40/I40-'capital stock data'!$P$8)*100</f>
        <v>8.8671049704869134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30113.046425075874</v>
      </c>
      <c r="K41" s="12">
        <f>(alpha!$I$1*H41/I41-'capital stock data'!$P$8)*100</f>
        <v>9.0226459587813199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31220.509235503054</v>
      </c>
      <c r="K42" s="12">
        <f>(alpha!$I$1*H42/I42-'capital stock data'!$P$8)*100</f>
        <v>9.1733075481641855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32456.69186039273</v>
      </c>
      <c r="K43" s="12">
        <f>(alpha!$I$1*H43/I43-'capital stock data'!$P$8)*100</f>
        <v>9.1970151753002405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33780.236378686044</v>
      </c>
      <c r="K44" s="12">
        <f>(alpha!$I$1*H44/I44-'capital stock data'!$P$8)*100</f>
        <v>8.7621376430782192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6.4916666666666663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34863.325123234143</v>
      </c>
      <c r="K45" s="12">
        <f>(alpha!$I$1*H45/I45-'capital stock data'!$P$8)*100</f>
        <v>8.5597407448751746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35874.809211101514</v>
      </c>
      <c r="K46" s="12">
        <f>(alpha!$I$1*H46/I46-'capital stock data'!$P$8)*100</f>
        <v>8.5542652606466838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36919.195395923649</v>
      </c>
      <c r="K47" s="12">
        <f>(alpha!$I$1*H47/I47-'capital stock data'!$P$8)*100</f>
        <v>8.6754981106324571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38152.786526338583</v>
      </c>
      <c r="K48" s="12">
        <f>(alpha!$I$1*H48/I48-'capital stock data'!$P$8)*100</f>
        <v>8.6990766729883209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5.5874999999999995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39540.835675315408</v>
      </c>
      <c r="K49" s="12">
        <f>(alpha!$I$1*H49/I49-'capital stock data'!$P$8)*100</f>
        <v>8.5917759758091297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5.5558333333333323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40976.447813957522</v>
      </c>
      <c r="K50" s="12">
        <f>(alpha!$I$1*H50/I50-'capital stock data'!$P$8)*100</f>
        <v>8.3531867864802258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42252.903703372605</v>
      </c>
      <c r="K51" s="12">
        <f>(alpha!$I$1*H51/I51-'capital stock data'!$P$8)*100</f>
        <v>7.9163229416805647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5.3133333333333326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43224.397130571691</v>
      </c>
      <c r="K52" s="12">
        <f>(alpha!$I$1*H52/I52-'capital stock data'!$P$8)*100</f>
        <v>7.2820759694894512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4.9433333333333325</v>
      </c>
      <c r="F53" s="12">
        <f t="shared" si="0"/>
        <v>3.7345634114090309</v>
      </c>
      <c r="H53" s="17">
        <f>'capital stock data'!E63</f>
        <v>15598.753000000001</v>
      </c>
      <c r="I53" s="17">
        <f>'capital stock data'!M63</f>
        <v>43554.768027027465</v>
      </c>
      <c r="K53" s="12">
        <f>(alpha!$I$1*H53/I53-'capital stock data'!$P$8)*100</f>
        <v>7.5103449575349863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4.6391666666666662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44082.788552938982</v>
      </c>
      <c r="K54" s="12">
        <f>(alpha!$I$1*H54/I54-'capital stock data'!$P$8)*100</f>
        <v>7.553861450776739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44684.20060159445</v>
      </c>
      <c r="K55" s="12">
        <f>(alpha!$I$1*H55/I55-'capital stock data'!$P$8)*100</f>
        <v>7.66787081465064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45469.192639482921</v>
      </c>
      <c r="K56" s="12">
        <f>(alpha!$I$1*H56/I56-'capital stock data'!$P$8)*100</f>
        <v>7.6789127387651144</v>
      </c>
    </row>
    <row r="57" spans="1:11" x14ac:dyDescent="0.25">
      <c r="A57">
        <f t="shared" si="1"/>
        <v>2014</v>
      </c>
      <c r="B57" s="22">
        <f>'raw data'!G90/'raw data'!C90</f>
        <v>1.0368001313149227</v>
      </c>
      <c r="C57" s="1">
        <f t="shared" si="2"/>
        <v>1.8918830157509614</v>
      </c>
      <c r="D57" s="18">
        <f>'raw data'!R90</f>
        <v>4.1625000000000005</v>
      </c>
      <c r="F57" s="12">
        <f t="shared" si="0"/>
        <v>2.2284571813223186</v>
      </c>
      <c r="H57" s="17">
        <f>'capital stock data'!E67</f>
        <v>16899.830999999998</v>
      </c>
      <c r="I57" s="17">
        <f>'capital stock data'!M67</f>
        <v>46335.544165048239</v>
      </c>
      <c r="K57" s="12">
        <f>(alpha!$I$1*H57/I57-'capital stock data'!$P$8)*100</f>
        <v>7.7496055054481596</v>
      </c>
    </row>
    <row r="58" spans="1:11" x14ac:dyDescent="0.25">
      <c r="A58">
        <f t="shared" si="1"/>
        <v>2015</v>
      </c>
      <c r="B58" s="22">
        <f>'raw data'!G91/'raw data'!C91</f>
        <v>1.0478870055847285</v>
      </c>
      <c r="C58" s="1">
        <f t="shared" si="2"/>
        <v>1.0693357316366114</v>
      </c>
      <c r="D58" s="18">
        <f>'raw data'!R91</f>
        <v>3.8866666666666672</v>
      </c>
      <c r="F58" s="12">
        <f t="shared" si="0"/>
        <v>2.7875229560336168</v>
      </c>
      <c r="H58" s="17">
        <f>'capital stock data'!E68</f>
        <v>17386.7</v>
      </c>
      <c r="I58" s="17">
        <f>'capital stock data'!M68</f>
        <v>47298.468910374278</v>
      </c>
      <c r="K58" s="12">
        <f>(alpha!$I$1*H58/I58-'capital stock data'!$P$8)*100</f>
        <v>7.8538048319100637</v>
      </c>
    </row>
    <row r="59" spans="1:11" x14ac:dyDescent="0.25">
      <c r="A59">
        <f t="shared" si="1"/>
        <v>2016</v>
      </c>
      <c r="B59" s="22">
        <f>'raw data'!G92/'raw data'!C92</f>
        <v>1.0593459936745673</v>
      </c>
      <c r="C59" s="1">
        <f t="shared" si="2"/>
        <v>1.0935327977890763</v>
      </c>
      <c r="D59" s="18">
        <f>'raw data'!R92</f>
        <v>3.6658333333333335</v>
      </c>
      <c r="F59" s="12">
        <f t="shared" si="0"/>
        <v>2.5444758575105419</v>
      </c>
      <c r="H59" s="17">
        <f>'capital stock data'!E69</f>
        <v>17659.187000000002</v>
      </c>
      <c r="I59" s="17">
        <f>'capital stock data'!M69</f>
        <v>48355.172143495256</v>
      </c>
      <c r="K59" s="12">
        <f>(alpha!$I$1*H59/I59-'capital stock data'!$P$8)*100</f>
        <v>7.7666918252599944</v>
      </c>
    </row>
    <row r="60" spans="1:11" x14ac:dyDescent="0.25">
      <c r="A60">
        <f t="shared" si="1"/>
        <v>2017</v>
      </c>
      <c r="B60" s="22">
        <f>'raw data'!G93/'raw data'!C93</f>
        <v>1.0794817683731035</v>
      </c>
      <c r="C60" s="1">
        <f t="shared" ref="C60" si="3">(B60/B59-1)*100</f>
        <v>1.9007741397776057</v>
      </c>
      <c r="D60" s="18">
        <f>'raw data'!R93</f>
        <v>3.7433333333333336</v>
      </c>
      <c r="F60" s="12">
        <f t="shared" ref="F60" si="4">((1+D60/100)/(1+C60/100)-1)*100</f>
        <v>1.8081895933668601</v>
      </c>
      <c r="H60" s="17">
        <f>'capital stock data'!E70</f>
        <v>18050.692999999999</v>
      </c>
      <c r="I60" s="17">
        <f>'capital stock data'!M70</f>
        <v>49283.882112534498</v>
      </c>
      <c r="K60" s="12">
        <f>(alpha!$I$1*H60/I60-'capital stock data'!$P$8)*100</f>
        <v>7.805275558634067</v>
      </c>
    </row>
    <row r="62" spans="1:11" x14ac:dyDescent="0.25">
      <c r="K62">
        <f>CORREL(F3:F60,K3:K60)</f>
        <v>-0.30047757758050031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Kehoe</cp:lastModifiedBy>
  <dcterms:created xsi:type="dcterms:W3CDTF">2002-03-30T18:16:23Z</dcterms:created>
  <dcterms:modified xsi:type="dcterms:W3CDTF">2019-10-09T18:08:45Z</dcterms:modified>
</cp:coreProperties>
</file>