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6635" windowHeight="11640" tabRatio="963" activeTab="6"/>
  </bookViews>
  <sheets>
    <sheet name="Finland data" sheetId="1" r:id="rId1"/>
    <sheet name="Finland chart" sheetId="2" r:id="rId2"/>
    <sheet name="Finland calibration" sheetId="3" r:id="rId3"/>
    <sheet name="Finland results" sheetId="4" r:id="rId4"/>
    <sheet name="Y%N Finland" sheetId="5" r:id="rId5"/>
    <sheet name="L%N Finland" sheetId="6" r:id="rId6"/>
    <sheet name="K%Y Finland" sheetId="7" r:id="rId7"/>
  </sheets>
  <definedNames/>
  <calcPr fullCalcOnLoad="1"/>
</workbook>
</file>

<file path=xl/sharedStrings.xml><?xml version="1.0" encoding="utf-8"?>
<sst xmlns="http://schemas.openxmlformats.org/spreadsheetml/2006/main" count="57" uniqueCount="38">
  <si>
    <t>GDP</t>
  </si>
  <si>
    <t>Investment</t>
  </si>
  <si>
    <t>Hours</t>
  </si>
  <si>
    <t>population</t>
  </si>
  <si>
    <t>Working age</t>
  </si>
  <si>
    <t>K</t>
  </si>
  <si>
    <t>K/Y</t>
  </si>
  <si>
    <t>A</t>
  </si>
  <si>
    <t>Y/N</t>
  </si>
  <si>
    <t>A^(1/0.7)</t>
  </si>
  <si>
    <t>(K/Y)^(0.3/0.7)</t>
  </si>
  <si>
    <t>L/N</t>
  </si>
  <si>
    <t>calibration</t>
  </si>
  <si>
    <t>beta</t>
  </si>
  <si>
    <t>gamma</t>
  </si>
  <si>
    <t>C</t>
  </si>
  <si>
    <t>r</t>
  </si>
  <si>
    <t>1970-1980</t>
  </si>
  <si>
    <t>delta</t>
  </si>
  <si>
    <t>alpha</t>
  </si>
  <si>
    <t>g</t>
  </si>
  <si>
    <t>eta</t>
  </si>
  <si>
    <t>1970-2000</t>
  </si>
  <si>
    <t>KT0</t>
  </si>
  <si>
    <t>&lt;-These are the data for paramFinland.txt</t>
  </si>
  <si>
    <t>pop</t>
  </si>
  <si>
    <t>h*N</t>
  </si>
  <si>
    <t>tauC</t>
  </si>
  <si>
    <t>tauL</t>
  </si>
  <si>
    <t>tauK</t>
  </si>
  <si>
    <t>&lt;-These are the data for dataFinland.txt</t>
  </si>
  <si>
    <t>I/Y</t>
  </si>
  <si>
    <t>C/Y</t>
  </si>
  <si>
    <t>r-delta</t>
  </si>
  <si>
    <t>&lt;-This is the output of the model.</t>
  </si>
  <si>
    <t>model</t>
  </si>
  <si>
    <t>data</t>
  </si>
  <si>
    <t>index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</si>
</sst>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1" fontId="0" fillId="0" borderId="0" xfId="42" applyNumberFormat="1" applyFill="1" applyAlignment="1">
      <alignment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11" fontId="8" fillId="24" borderId="0" xfId="57" applyNumberForma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land resul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Growth accounting for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data'!$A$14:$A$44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'Finland data'!$M$14:$M$44</c:f>
              <c:numCache>
                <c:ptCount val="31"/>
                <c:pt idx="0">
                  <c:v>100</c:v>
                </c:pt>
                <c:pt idx="1">
                  <c:v>101.53833372441395</c:v>
                </c:pt>
                <c:pt idx="2">
                  <c:v>108.35885273800751</c:v>
                </c:pt>
                <c:pt idx="3">
                  <c:v>114.62069221027132</c:v>
                </c:pt>
                <c:pt idx="4">
                  <c:v>117.08515204638094</c:v>
                </c:pt>
                <c:pt idx="5">
                  <c:v>117.54675715862236</c:v>
                </c:pt>
                <c:pt idx="6">
                  <c:v>116.92747983208112</c:v>
                </c:pt>
                <c:pt idx="7">
                  <c:v>116.86923547161516</c:v>
                </c:pt>
                <c:pt idx="8">
                  <c:v>119.10941224689144</c:v>
                </c:pt>
                <c:pt idx="9">
                  <c:v>126.70681192634478</c:v>
                </c:pt>
                <c:pt idx="10">
                  <c:v>132.62653978506802</c:v>
                </c:pt>
                <c:pt idx="11">
                  <c:v>134.74848067914144</c:v>
                </c:pt>
                <c:pt idx="12">
                  <c:v>138.0439086146748</c:v>
                </c:pt>
                <c:pt idx="13">
                  <c:v>140.82405757096396</c:v>
                </c:pt>
                <c:pt idx="14">
                  <c:v>144.7007401475224</c:v>
                </c:pt>
                <c:pt idx="15">
                  <c:v>148.41701927244466</c:v>
                </c:pt>
                <c:pt idx="16">
                  <c:v>151.9438580742412</c:v>
                </c:pt>
                <c:pt idx="17">
                  <c:v>158.2073807615727</c:v>
                </c:pt>
                <c:pt idx="18">
                  <c:v>165.44986280064217</c:v>
                </c:pt>
                <c:pt idx="19">
                  <c:v>173.94107952014568</c:v>
                </c:pt>
                <c:pt idx="20">
                  <c:v>173.53215399470773</c:v>
                </c:pt>
                <c:pt idx="21">
                  <c:v>162.0225001281311</c:v>
                </c:pt>
                <c:pt idx="22">
                  <c:v>156.0171342395912</c:v>
                </c:pt>
                <c:pt idx="23">
                  <c:v>153.73807235540278</c:v>
                </c:pt>
                <c:pt idx="24">
                  <c:v>159.34833550203157</c:v>
                </c:pt>
                <c:pt idx="25">
                  <c:v>165.09117385281266</c:v>
                </c:pt>
                <c:pt idx="26">
                  <c:v>171.0916491049835</c:v>
                </c:pt>
                <c:pt idx="27">
                  <c:v>181.27995496871702</c:v>
                </c:pt>
                <c:pt idx="28">
                  <c:v>190.40970018269346</c:v>
                </c:pt>
                <c:pt idx="29">
                  <c:v>197.4970319171844</c:v>
                </c:pt>
                <c:pt idx="30">
                  <c:v>208.48530616259194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data'!$A$14:$A$44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'Finland data'!$N$14:$N$44</c:f>
              <c:numCache>
                <c:ptCount val="31"/>
                <c:pt idx="0">
                  <c:v>100</c:v>
                </c:pt>
                <c:pt idx="1">
                  <c:v>102.65938835913948</c:v>
                </c:pt>
                <c:pt idx="2">
                  <c:v>107.00860074443996</c:v>
                </c:pt>
                <c:pt idx="3">
                  <c:v>114.7769062306702</c:v>
                </c:pt>
                <c:pt idx="4">
                  <c:v>115.67343293428634</c:v>
                </c:pt>
                <c:pt idx="5">
                  <c:v>115.83977671533594</c:v>
                </c:pt>
                <c:pt idx="6">
                  <c:v>113.89068092066918</c:v>
                </c:pt>
                <c:pt idx="7">
                  <c:v>117.56837770868869</c:v>
                </c:pt>
                <c:pt idx="8">
                  <c:v>120.2584488438533</c:v>
                </c:pt>
                <c:pt idx="9">
                  <c:v>126.9070155770728</c:v>
                </c:pt>
                <c:pt idx="10">
                  <c:v>131.0612239291472</c:v>
                </c:pt>
                <c:pt idx="11">
                  <c:v>132.14934602822004</c:v>
                </c:pt>
                <c:pt idx="12">
                  <c:v>136.43701483893918</c:v>
                </c:pt>
                <c:pt idx="13">
                  <c:v>139.25715825076387</c:v>
                </c:pt>
                <c:pt idx="14">
                  <c:v>142.71243880154526</c:v>
                </c:pt>
                <c:pt idx="15">
                  <c:v>146.3314541815986</c:v>
                </c:pt>
                <c:pt idx="16">
                  <c:v>152.4011887079474</c:v>
                </c:pt>
                <c:pt idx="17">
                  <c:v>157.99767475055887</c:v>
                </c:pt>
                <c:pt idx="18">
                  <c:v>164.20332512444486</c:v>
                </c:pt>
                <c:pt idx="19">
                  <c:v>170.38286530279117</c:v>
                </c:pt>
                <c:pt idx="20">
                  <c:v>170.97849976877367</c:v>
                </c:pt>
                <c:pt idx="21">
                  <c:v>163.09623919071993</c:v>
                </c:pt>
                <c:pt idx="22">
                  <c:v>164.35472842609713</c:v>
                </c:pt>
                <c:pt idx="23">
                  <c:v>174.30619818491655</c:v>
                </c:pt>
                <c:pt idx="24">
                  <c:v>182.5423787740077</c:v>
                </c:pt>
                <c:pt idx="25">
                  <c:v>188.94250578262975</c:v>
                </c:pt>
                <c:pt idx="26">
                  <c:v>195.20568872521537</c:v>
                </c:pt>
                <c:pt idx="27">
                  <c:v>210.60337391743218</c:v>
                </c:pt>
                <c:pt idx="28">
                  <c:v>223.07272508336246</c:v>
                </c:pt>
                <c:pt idx="29">
                  <c:v>226.99898217501791</c:v>
                </c:pt>
                <c:pt idx="30">
                  <c:v>246.79933320362545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data'!$A$14:$A$44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'Finland data'!$O$14:$O$44</c:f>
              <c:numCache>
                <c:ptCount val="31"/>
                <c:pt idx="0">
                  <c:v>100</c:v>
                </c:pt>
                <c:pt idx="1">
                  <c:v>101.6977936474016</c:v>
                </c:pt>
                <c:pt idx="2">
                  <c:v>101.02325517196135</c:v>
                </c:pt>
                <c:pt idx="3">
                  <c:v>100.388883341576</c:v>
                </c:pt>
                <c:pt idx="4">
                  <c:v>101.72027845876292</c:v>
                </c:pt>
                <c:pt idx="5">
                  <c:v>104.45197134527571</c:v>
                </c:pt>
                <c:pt idx="6">
                  <c:v>107.41445581639131</c:v>
                </c:pt>
                <c:pt idx="7">
                  <c:v>109.14431343402879</c:v>
                </c:pt>
                <c:pt idx="8">
                  <c:v>109.21940966585886</c:v>
                </c:pt>
                <c:pt idx="9">
                  <c:v>107.04557823936875</c:v>
                </c:pt>
                <c:pt idx="10">
                  <c:v>106.32784555024546</c:v>
                </c:pt>
                <c:pt idx="11">
                  <c:v>107.40722683490318</c:v>
                </c:pt>
                <c:pt idx="12">
                  <c:v>107.54871075900458</c:v>
                </c:pt>
                <c:pt idx="13">
                  <c:v>107.78250624470832</c:v>
                </c:pt>
                <c:pt idx="14">
                  <c:v>107.68472994779299</c:v>
                </c:pt>
                <c:pt idx="15">
                  <c:v>107.58410110830476</c:v>
                </c:pt>
                <c:pt idx="16">
                  <c:v>107.83046881697058</c:v>
                </c:pt>
                <c:pt idx="17">
                  <c:v>107.15379243349147</c:v>
                </c:pt>
                <c:pt idx="18">
                  <c:v>106.42251690398177</c:v>
                </c:pt>
                <c:pt idx="19">
                  <c:v>106.00227026307995</c:v>
                </c:pt>
                <c:pt idx="20">
                  <c:v>108.26084193941641</c:v>
                </c:pt>
                <c:pt idx="21">
                  <c:v>113.25377950232371</c:v>
                </c:pt>
                <c:pt idx="22">
                  <c:v>115.48356935645849</c:v>
                </c:pt>
                <c:pt idx="23">
                  <c:v>116.02606460902885</c:v>
                </c:pt>
                <c:pt idx="24">
                  <c:v>113.73913421278357</c:v>
                </c:pt>
                <c:pt idx="25">
                  <c:v>111.81453579871572</c:v>
                </c:pt>
                <c:pt idx="26">
                  <c:v>109.94612999155197</c:v>
                </c:pt>
                <c:pt idx="27">
                  <c:v>107.08086217960724</c:v>
                </c:pt>
                <c:pt idx="28">
                  <c:v>105.09876150161577</c:v>
                </c:pt>
                <c:pt idx="29">
                  <c:v>103.94814785682196</c:v>
                </c:pt>
                <c:pt idx="30">
                  <c:v>102.08444088833623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data'!$A$14:$A$44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'Finland data'!$P$14:$P$44</c:f>
              <c:numCache>
                <c:ptCount val="31"/>
                <c:pt idx="0">
                  <c:v>100</c:v>
                </c:pt>
                <c:pt idx="1">
                  <c:v>97.25676703931316</c:v>
                </c:pt>
                <c:pt idx="2">
                  <c:v>100.2361447894728</c:v>
                </c:pt>
                <c:pt idx="3">
                  <c:v>99.47704802183685</c:v>
                </c:pt>
                <c:pt idx="4">
                  <c:v>99.50860986386861</c:v>
                </c:pt>
                <c:pt idx="5">
                  <c:v>97.14854483362191</c:v>
                </c:pt>
                <c:pt idx="6">
                  <c:v>95.57970093003686</c:v>
                </c:pt>
                <c:pt idx="7">
                  <c:v>91.07696797274195</c:v>
                </c:pt>
                <c:pt idx="8">
                  <c:v>90.68399806002864</c:v>
                </c:pt>
                <c:pt idx="9">
                  <c:v>93.27077817636415</c:v>
                </c:pt>
                <c:pt idx="10">
                  <c:v>95.1720021146815</c:v>
                </c:pt>
                <c:pt idx="11">
                  <c:v>94.93478151603276</c:v>
                </c:pt>
                <c:pt idx="12">
                  <c:v>94.07621374024248</c:v>
                </c:pt>
                <c:pt idx="13">
                  <c:v>93.82337409294249</c:v>
                </c:pt>
                <c:pt idx="14">
                  <c:v>94.15747453295911</c:v>
                </c:pt>
                <c:pt idx="15">
                  <c:v>94.27529958557044</c:v>
                </c:pt>
                <c:pt idx="16">
                  <c:v>92.45987494703417</c:v>
                </c:pt>
                <c:pt idx="17">
                  <c:v>93.4476746018054</c:v>
                </c:pt>
                <c:pt idx="18">
                  <c:v>94.6784061348657</c:v>
                </c:pt>
                <c:pt idx="19">
                  <c:v>96.30771456783145</c:v>
                </c:pt>
                <c:pt idx="20">
                  <c:v>93.74908878789655</c:v>
                </c:pt>
                <c:pt idx="21">
                  <c:v>87.71597161654083</c:v>
                </c:pt>
                <c:pt idx="22">
                  <c:v>82.19963607268107</c:v>
                </c:pt>
                <c:pt idx="23">
                  <c:v>76.01740478303388</c:v>
                </c:pt>
                <c:pt idx="24">
                  <c:v>76.74920889426498</c:v>
                </c:pt>
                <c:pt idx="25">
                  <c:v>78.14405068833582</c:v>
                </c:pt>
                <c:pt idx="26">
                  <c:v>79.71800018002891</c:v>
                </c:pt>
                <c:pt idx="27">
                  <c:v>80.38455296484962</c:v>
                </c:pt>
                <c:pt idx="28">
                  <c:v>81.21663622619793</c:v>
                </c:pt>
                <c:pt idx="29">
                  <c:v>83.6989303434868</c:v>
                </c:pt>
                <c:pt idx="30">
                  <c:v>82.75074554149498</c:v>
                </c:pt>
              </c:numCache>
            </c:numRef>
          </c:yVal>
          <c:smooth val="0"/>
        </c:ser>
        <c:axId val="65573976"/>
        <c:axId val="53294873"/>
      </c:scatterChart>
      <c:valAx>
        <c:axId val="65573976"/>
        <c:scaling>
          <c:orientation val="minMax"/>
          <c:max val="200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3294873"/>
        <c:crosses val="autoZero"/>
        <c:crossBetween val="midCat"/>
        <c:dispUnits/>
      </c:valAx>
      <c:valAx>
        <c:axId val="53294873"/>
        <c:scaling>
          <c:orientation val="minMax"/>
          <c:max val="2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index (1970=100)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5573976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Output per working age person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results'!$N$3:$N$23</c:f>
              <c:numCache>
                <c:ptCount val="21"/>
                <c:pt idx="0">
                  <c:v>97.4236901632561</c:v>
                </c:pt>
                <c:pt idx="1">
                  <c:v>97.64852164700935</c:v>
                </c:pt>
                <c:pt idx="2">
                  <c:v>100.91112930191198</c:v>
                </c:pt>
                <c:pt idx="3">
                  <c:v>102.81619157427674</c:v>
                </c:pt>
                <c:pt idx="4">
                  <c:v>105.267325842745</c:v>
                </c:pt>
                <c:pt idx="5">
                  <c:v>107.77593226415954</c:v>
                </c:pt>
                <c:pt idx="6">
                  <c:v>112.55269070985099</c:v>
                </c:pt>
                <c:pt idx="7">
                  <c:v>116.94870460844737</c:v>
                </c:pt>
                <c:pt idx="8">
                  <c:v>122.04494260226366</c:v>
                </c:pt>
                <c:pt idx="9">
                  <c:v>127.18257830635328</c:v>
                </c:pt>
                <c:pt idx="10">
                  <c:v>127.05357638861</c:v>
                </c:pt>
                <c:pt idx="11">
                  <c:v>118.16781111111095</c:v>
                </c:pt>
                <c:pt idx="12">
                  <c:v>117.20955307845192</c:v>
                </c:pt>
                <c:pt idx="13">
                  <c:v>124.29642567030433</c:v>
                </c:pt>
                <c:pt idx="14">
                  <c:v>129.7800381662695</c:v>
                </c:pt>
                <c:pt idx="15">
                  <c:v>133.4274767083287</c:v>
                </c:pt>
                <c:pt idx="16">
                  <c:v>136.8188906182829</c:v>
                </c:pt>
                <c:pt idx="17">
                  <c:v>148.4859107526089</c:v>
                </c:pt>
                <c:pt idx="18">
                  <c:v>157.88208473790286</c:v>
                </c:pt>
                <c:pt idx="19">
                  <c:v>159.5958265252141</c:v>
                </c:pt>
                <c:pt idx="20">
                  <c:v>175.54824340792595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results'!$O$3:$O$23</c:f>
              <c:numCache>
                <c:ptCount val="21"/>
                <c:pt idx="0">
                  <c:v>100</c:v>
                </c:pt>
                <c:pt idx="1">
                  <c:v>101.59993685842382</c:v>
                </c:pt>
                <c:pt idx="2">
                  <c:v>104.08467930957563</c:v>
                </c:pt>
                <c:pt idx="3">
                  <c:v>106.18090300718143</c:v>
                </c:pt>
                <c:pt idx="4">
                  <c:v>109.10390965640933</c:v>
                </c:pt>
                <c:pt idx="5">
                  <c:v>111.90597260017971</c:v>
                </c:pt>
                <c:pt idx="6">
                  <c:v>114.56519812737213</c:v>
                </c:pt>
                <c:pt idx="7">
                  <c:v>119.28787482351608</c:v>
                </c:pt>
                <c:pt idx="8">
                  <c:v>124.74868383716182</c:v>
                </c:pt>
                <c:pt idx="9">
                  <c:v>131.1510349301363</c:v>
                </c:pt>
                <c:pt idx="10">
                  <c:v>130.8427063511802</c:v>
                </c:pt>
                <c:pt idx="11">
                  <c:v>122.16446300318292</c:v>
                </c:pt>
                <c:pt idx="12">
                  <c:v>117.63643573332271</c:v>
                </c:pt>
                <c:pt idx="13">
                  <c:v>115.91803013525627</c:v>
                </c:pt>
                <c:pt idx="14">
                  <c:v>120.14815116210404</c:v>
                </c:pt>
                <c:pt idx="15">
                  <c:v>124.4782334820438</c:v>
                </c:pt>
                <c:pt idx="16">
                  <c:v>129.00257322723738</c:v>
                </c:pt>
                <c:pt idx="17">
                  <c:v>136.68452427583182</c:v>
                </c:pt>
                <c:pt idx="18">
                  <c:v>143.5683238748954</c:v>
                </c:pt>
                <c:pt idx="19">
                  <c:v>148.91215003968605</c:v>
                </c:pt>
                <c:pt idx="20">
                  <c:v>157.19727476903125</c:v>
                </c:pt>
              </c:numCache>
            </c:numRef>
          </c:yVal>
          <c:smooth val="0"/>
        </c:ser>
        <c:axId val="9891810"/>
        <c:axId val="21917427"/>
      </c:scatterChart>
      <c:valAx>
        <c:axId val="9891810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1917427"/>
        <c:crosses val="autoZero"/>
        <c:crossBetween val="midCat"/>
        <c:dispUnits/>
        <c:majorUnit val="5"/>
      </c:valAx>
      <c:valAx>
        <c:axId val="21917427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index (1980=100)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9891810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Hours per working age person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results'!$Q$3:$Q$23</c:f>
              <c:numCache>
                <c:ptCount val="21"/>
                <c:pt idx="0">
                  <c:v>24.923688</c:v>
                </c:pt>
                <c:pt idx="1">
                  <c:v>24.581702999999997</c:v>
                </c:pt>
                <c:pt idx="2">
                  <c:v>24.80012</c:v>
                </c:pt>
                <c:pt idx="3">
                  <c:v>24.759047000000002</c:v>
                </c:pt>
                <c:pt idx="4">
                  <c:v>24.787675</c:v>
                </c:pt>
                <c:pt idx="5">
                  <c:v>24.792754</c:v>
                </c:pt>
                <c:pt idx="6">
                  <c:v>25.052654</c:v>
                </c:pt>
                <c:pt idx="7">
                  <c:v>25.203619</c:v>
                </c:pt>
                <c:pt idx="8">
                  <c:v>25.428998000000004</c:v>
                </c:pt>
                <c:pt idx="9">
                  <c:v>25.597192000000003</c:v>
                </c:pt>
                <c:pt idx="10">
                  <c:v>25.076242999999998</c:v>
                </c:pt>
                <c:pt idx="11">
                  <c:v>23.43654</c:v>
                </c:pt>
                <c:pt idx="12">
                  <c:v>23.007117</c:v>
                </c:pt>
                <c:pt idx="13">
                  <c:v>23.65123</c:v>
                </c:pt>
                <c:pt idx="14">
                  <c:v>23.96182</c:v>
                </c:pt>
                <c:pt idx="15">
                  <c:v>23.951712</c:v>
                </c:pt>
                <c:pt idx="16">
                  <c:v>23.899193</c:v>
                </c:pt>
                <c:pt idx="17">
                  <c:v>24.762798999999998</c:v>
                </c:pt>
                <c:pt idx="18">
                  <c:v>25.193834</c:v>
                </c:pt>
                <c:pt idx="19">
                  <c:v>24.730208</c:v>
                </c:pt>
                <c:pt idx="20">
                  <c:v>25.730459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results'!$R$3:$R$23</c:f>
              <c:numCache>
                <c:ptCount val="21"/>
                <c:pt idx="0">
                  <c:v>25.875532984085964</c:v>
                </c:pt>
                <c:pt idx="1">
                  <c:v>25.81103702636256</c:v>
                </c:pt>
                <c:pt idx="2">
                  <c:v>25.57760809445079</c:v>
                </c:pt>
                <c:pt idx="3">
                  <c:v>25.508865602036767</c:v>
                </c:pt>
                <c:pt idx="4">
                  <c:v>25.599701423113974</c:v>
                </c:pt>
                <c:pt idx="5">
                  <c:v>25.631735907704538</c:v>
                </c:pt>
                <c:pt idx="6">
                  <c:v>25.13815503233362</c:v>
                </c:pt>
                <c:pt idx="7">
                  <c:v>25.406719757050684</c:v>
                </c:pt>
                <c:pt idx="8">
                  <c:v>25.74133323234442</c:v>
                </c:pt>
                <c:pt idx="9">
                  <c:v>26.184312503156164</c:v>
                </c:pt>
                <c:pt idx="10">
                  <c:v>25.48866878135171</c:v>
                </c:pt>
                <c:pt idx="11">
                  <c:v>23.848374168486895</c:v>
                </c:pt>
                <c:pt idx="12">
                  <c:v>22.34858306243839</c:v>
                </c:pt>
                <c:pt idx="13">
                  <c:v>20.667747038228736</c:v>
                </c:pt>
                <c:pt idx="14">
                  <c:v>20.866711239856357</c:v>
                </c:pt>
                <c:pt idx="15">
                  <c:v>21.24594330441428</c:v>
                </c:pt>
                <c:pt idx="16">
                  <c:v>21.673871487941557</c:v>
                </c:pt>
                <c:pt idx="17">
                  <c:v>21.855095043042137</c:v>
                </c:pt>
                <c:pt idx="18">
                  <c:v>22.081323318124344</c:v>
                </c:pt>
                <c:pt idx="19">
                  <c:v>22.75621385190457</c:v>
                </c:pt>
                <c:pt idx="20">
                  <c:v>22.498419683727</c:v>
                </c:pt>
              </c:numCache>
            </c:numRef>
          </c:yVal>
          <c:smooth val="0"/>
        </c:ser>
        <c:axId val="63039116"/>
        <c:axId val="30481133"/>
      </c:scatterChart>
      <c:valAx>
        <c:axId val="63039116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0481133"/>
        <c:crosses val="autoZero"/>
        <c:crossBetween val="midCat"/>
        <c:dispUnits/>
        <c:majorUnit val="5"/>
      </c:valAx>
      <c:valAx>
        <c:axId val="30481133"/>
        <c:scaling>
          <c:orientation val="minMax"/>
          <c:max val="27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hours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039116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Capital-output ratio in Finland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results'!$T$3:$T$23</c:f>
              <c:numCache>
                <c:ptCount val="21"/>
                <c:pt idx="0">
                  <c:v>3.1955014</c:v>
                </c:pt>
                <c:pt idx="1">
                  <c:v>3.2564875</c:v>
                </c:pt>
                <c:pt idx="2">
                  <c:v>3.196978</c:v>
                </c:pt>
                <c:pt idx="3">
                  <c:v>3.1953784</c:v>
                </c:pt>
                <c:pt idx="4">
                  <c:v>3.1788655</c:v>
                </c:pt>
                <c:pt idx="5">
                  <c:v>3.1677723</c:v>
                </c:pt>
                <c:pt idx="6">
                  <c:v>3.1097677</c:v>
                </c:pt>
                <c:pt idx="7">
                  <c:v>3.0826041</c:v>
                </c:pt>
                <c:pt idx="8">
                  <c:v>3.048456</c:v>
                </c:pt>
                <c:pt idx="9">
                  <c:v>3.0337573</c:v>
                </c:pt>
                <c:pt idx="10">
                  <c:v>3.1496532</c:v>
                </c:pt>
                <c:pt idx="11">
                  <c:v>3.4752489</c:v>
                </c:pt>
                <c:pt idx="12">
                  <c:v>3.4981892</c:v>
                </c:pt>
                <c:pt idx="13">
                  <c:v>3.2776545</c:v>
                </c:pt>
                <c:pt idx="14">
                  <c:v>3.1572078</c:v>
                </c:pt>
                <c:pt idx="15">
                  <c:v>3.1114666</c:v>
                </c:pt>
                <c:pt idx="16">
                  <c:v>3.0724225</c:v>
                </c:pt>
                <c:pt idx="17">
                  <c:v>2.8676742</c:v>
                </c:pt>
                <c:pt idx="18">
                  <c:v>2.7797002</c:v>
                </c:pt>
                <c:pt idx="19">
                  <c:v>2.8584973</c:v>
                </c:pt>
                <c:pt idx="20">
                  <c:v>2.6779535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'Finland results'!$A$3:$A$23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xVal>
          <c:yVal>
            <c:numRef>
              <c:f>'Finland results'!$U$3:$U$23</c:f>
              <c:numCache>
                <c:ptCount val="21"/>
                <c:pt idx="0">
                  <c:v>3.1127562145272725</c:v>
                </c:pt>
                <c:pt idx="1">
                  <c:v>3.186986698895182</c:v>
                </c:pt>
                <c:pt idx="2">
                  <c:v>3.1967908930990094</c:v>
                </c:pt>
                <c:pt idx="3">
                  <c:v>3.213029584153486</c:v>
                </c:pt>
                <c:pt idx="4">
                  <c:v>3.206232633555455</c:v>
                </c:pt>
                <c:pt idx="5">
                  <c:v>3.1992459746444126</c:v>
                </c:pt>
                <c:pt idx="6">
                  <c:v>3.216366724905602</c:v>
                </c:pt>
                <c:pt idx="7">
                  <c:v>3.1694678496252067</c:v>
                </c:pt>
                <c:pt idx="8">
                  <c:v>3.1192269136371915</c:v>
                </c:pt>
                <c:pt idx="9">
                  <c:v>3.0905620311335826</c:v>
                </c:pt>
                <c:pt idx="10">
                  <c:v>3.246399851082171</c:v>
                </c:pt>
                <c:pt idx="11">
                  <c:v>3.6065480191535704</c:v>
                </c:pt>
                <c:pt idx="12">
                  <c:v>3.774411143929362</c:v>
                </c:pt>
                <c:pt idx="13">
                  <c:v>3.8159123205670924</c:v>
                </c:pt>
                <c:pt idx="14">
                  <c:v>3.6427152003773835</c:v>
                </c:pt>
                <c:pt idx="15">
                  <c:v>3.5005103106162765</c:v>
                </c:pt>
                <c:pt idx="16">
                  <c:v>3.3655441020229286</c:v>
                </c:pt>
                <c:pt idx="17">
                  <c:v>3.164436711650482</c:v>
                </c:pt>
                <c:pt idx="18">
                  <c:v>3.0294454620983307</c:v>
                </c:pt>
                <c:pt idx="19">
                  <c:v>2.9526219136977234</c:v>
                </c:pt>
                <c:pt idx="20">
                  <c:v>2.8305730648863316</c:v>
                </c:pt>
              </c:numCache>
            </c:numRef>
          </c:yVal>
          <c:smooth val="0"/>
        </c:ser>
        <c:axId val="5894742"/>
        <c:axId val="53052679"/>
      </c:scatterChart>
      <c:valAx>
        <c:axId val="5894742"/>
        <c:scaling>
          <c:orientation val="minMax"/>
          <c:max val="200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3052679"/>
        <c:crosses val="autoZero"/>
        <c:crossBetween val="midCat"/>
        <c:dispUnits/>
        <c:majorUnit val="5"/>
      </c:valAx>
      <c:valAx>
        <c:axId val="53052679"/>
        <c:scaling>
          <c:orientation val="minMax"/>
          <c:max val="4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89474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0.51675</cdr:y>
    </cdr:from>
    <cdr:to>
      <cdr:x>0.94025</cdr:x>
      <cdr:y>0.55975</cdr:y>
    </cdr:to>
    <cdr:sp>
      <cdr:nvSpPr>
        <cdr:cNvPr id="1" name="TextBox 1"/>
        <cdr:cNvSpPr txBox="1">
          <a:spLocks noChangeArrowheads="1"/>
        </cdr:cNvSpPr>
      </cdr:nvSpPr>
      <cdr:spPr>
        <a:xfrm>
          <a:off x="7153275" y="3057525"/>
          <a:ext cx="1000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output</a:t>
          </a:r>
        </a:p>
      </cdr:txBody>
    </cdr:sp>
  </cdr:relSizeAnchor>
  <cdr:relSizeAnchor xmlns:cdr="http://schemas.openxmlformats.org/drawingml/2006/chartDrawing">
    <cdr:from>
      <cdr:x>0.747</cdr:x>
      <cdr:y>0.261</cdr:y>
    </cdr:from>
    <cdr:to>
      <cdr:x>0.89025</cdr:x>
      <cdr:y>0.31</cdr:y>
    </cdr:to>
    <cdr:sp>
      <cdr:nvSpPr>
        <cdr:cNvPr id="2" name="TextBox 2"/>
        <cdr:cNvSpPr txBox="1">
          <a:spLocks noChangeArrowheads="1"/>
        </cdr:cNvSpPr>
      </cdr:nvSpPr>
      <cdr:spPr>
        <a:xfrm>
          <a:off x="6477000" y="1543050"/>
          <a:ext cx="1247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productivity</a:t>
          </a:r>
        </a:p>
      </cdr:txBody>
    </cdr:sp>
  </cdr:relSizeAnchor>
  <cdr:relSizeAnchor xmlns:cdr="http://schemas.openxmlformats.org/drawingml/2006/chartDrawing">
    <cdr:from>
      <cdr:x>0.589</cdr:x>
      <cdr:y>0.712</cdr:y>
    </cdr:from>
    <cdr:to>
      <cdr:x>0.6745</cdr:x>
      <cdr:y>0.761</cdr:y>
    </cdr:to>
    <cdr:sp>
      <cdr:nvSpPr>
        <cdr:cNvPr id="3" name="TextBox 3"/>
        <cdr:cNvSpPr txBox="1">
          <a:spLocks noChangeArrowheads="1"/>
        </cdr:cNvSpPr>
      </cdr:nvSpPr>
      <cdr:spPr>
        <a:xfrm>
          <a:off x="5105400" y="4219575"/>
          <a:ext cx="74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capital</a:t>
          </a:r>
        </a:p>
      </cdr:txBody>
    </cdr:sp>
  </cdr:relSizeAnchor>
  <cdr:relSizeAnchor xmlns:cdr="http://schemas.openxmlformats.org/drawingml/2006/chartDrawing">
    <cdr:from>
      <cdr:x>0.62325</cdr:x>
      <cdr:y>0.84675</cdr:y>
    </cdr:from>
    <cdr:to>
      <cdr:x>0.691</cdr:x>
      <cdr:y>0.89575</cdr:y>
    </cdr:to>
    <cdr:sp>
      <cdr:nvSpPr>
        <cdr:cNvPr id="4" name="TextBox 4"/>
        <cdr:cNvSpPr txBox="1">
          <a:spLocks noChangeArrowheads="1"/>
        </cdr:cNvSpPr>
      </cdr:nvSpPr>
      <cdr:spPr>
        <a:xfrm>
          <a:off x="5400675" y="5019675"/>
          <a:ext cx="590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labor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0.74975</cdr:x>
      <cdr:y>0.587</cdr:y>
    </cdr:from>
    <cdr:to>
      <cdr:x>0.818</cdr:x>
      <cdr:y>0.6265</cdr:y>
    </cdr:to>
    <cdr:sp>
      <cdr:nvSpPr>
        <cdr:cNvPr id="1" name="TextBox 1"/>
        <cdr:cNvSpPr txBox="1">
          <a:spLocks noChangeArrowheads="1"/>
        </cdr:cNvSpPr>
      </cdr:nvSpPr>
      <cdr:spPr>
        <a:xfrm>
          <a:off x="6505575" y="3476625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0.69925</cdr:x>
      <cdr:y>0.41375</cdr:y>
    </cdr:from>
    <cdr:to>
      <cdr:x>0.789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2447925"/>
          <a:ext cx="78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0.75275</cdr:y>
    </cdr:from>
    <cdr:to>
      <cdr:x>0.85575</cdr:x>
      <cdr:y>0.79225</cdr:y>
    </cdr:to>
    <cdr:sp>
      <cdr:nvSpPr>
        <cdr:cNvPr id="1" name="TextBox 1"/>
        <cdr:cNvSpPr txBox="1">
          <a:spLocks noChangeArrowheads="1"/>
        </cdr:cNvSpPr>
      </cdr:nvSpPr>
      <cdr:spPr>
        <a:xfrm>
          <a:off x="6819900" y="445770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0.6955</cdr:x>
      <cdr:y>0.41375</cdr:y>
    </cdr:from>
    <cdr:to>
      <cdr:x>0.7865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6029325" y="2447925"/>
          <a:ext cx="790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0.31925</cdr:y>
    </cdr:from>
    <cdr:to>
      <cdr:x>0.793</cdr:x>
      <cdr:y>0.35925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188595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data</a:t>
          </a:r>
        </a:p>
      </cdr:txBody>
    </cdr:sp>
  </cdr:relSizeAnchor>
  <cdr:relSizeAnchor xmlns:cdr="http://schemas.openxmlformats.org/drawingml/2006/chartDrawing">
    <cdr:from>
      <cdr:x>0.607</cdr:x>
      <cdr:y>0.61675</cdr:y>
    </cdr:from>
    <cdr:to>
      <cdr:x>0.6975</cdr:x>
      <cdr:y>0.6795</cdr:y>
    </cdr:to>
    <cdr:sp>
      <cdr:nvSpPr>
        <cdr:cNvPr id="2" name="TextBox 2"/>
        <cdr:cNvSpPr txBox="1">
          <a:spLocks noChangeArrowheads="1"/>
        </cdr:cNvSpPr>
      </cdr:nvSpPr>
      <cdr:spPr>
        <a:xfrm>
          <a:off x="5257800" y="3657600"/>
          <a:ext cx="781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C1">
      <selection activeCell="G13" sqref="G13"/>
    </sheetView>
  </sheetViews>
  <sheetFormatPr defaultColWidth="9.140625" defaultRowHeight="12.75"/>
  <cols>
    <col min="2" max="2" width="6.00390625" style="0" customWidth="1"/>
    <col min="3" max="3" width="9.8515625" style="0" bestFit="1" customWidth="1"/>
    <col min="4" max="4" width="11.421875" style="0" bestFit="1" customWidth="1"/>
    <col min="6" max="6" width="8.00390625" style="0" customWidth="1"/>
  </cols>
  <sheetData>
    <row r="1" spans="2:21" ht="12.75">
      <c r="B1" t="s">
        <v>0</v>
      </c>
      <c r="C1" t="s">
        <v>1</v>
      </c>
      <c r="D1" t="s">
        <v>4</v>
      </c>
      <c r="E1" t="s">
        <v>2</v>
      </c>
      <c r="F1" t="s">
        <v>21</v>
      </c>
      <c r="H1" t="s">
        <v>5</v>
      </c>
      <c r="I1" t="s">
        <v>6</v>
      </c>
      <c r="J1" t="s">
        <v>7</v>
      </c>
      <c r="K1" t="s">
        <v>20</v>
      </c>
      <c r="M1" t="s">
        <v>8</v>
      </c>
      <c r="N1" t="s">
        <v>9</v>
      </c>
      <c r="O1" t="s">
        <v>10</v>
      </c>
      <c r="P1" t="s">
        <v>11</v>
      </c>
      <c r="U1" t="s">
        <v>12</v>
      </c>
    </row>
    <row r="2" spans="2:8" ht="12.75">
      <c r="B2" s="2"/>
      <c r="D2" t="s">
        <v>3</v>
      </c>
      <c r="H2">
        <f>I3/I4*H3</f>
        <v>53914.60922027311</v>
      </c>
    </row>
    <row r="3" spans="2:22" ht="12.75">
      <c r="B3" s="2"/>
      <c r="H3">
        <v>53914.60922027311</v>
      </c>
      <c r="I3">
        <f>AVERAGE(I5:I14)</f>
        <v>2.818871378487524</v>
      </c>
      <c r="R3" t="s">
        <v>15</v>
      </c>
      <c r="S3" t="s">
        <v>16</v>
      </c>
      <c r="U3" t="s">
        <v>13</v>
      </c>
      <c r="V3" t="s">
        <v>14</v>
      </c>
    </row>
    <row r="4" spans="1:20" ht="12.75">
      <c r="A4" s="3">
        <v>1960</v>
      </c>
      <c r="B4" s="4">
        <v>19126.3104914</v>
      </c>
      <c r="C4" s="5">
        <v>5336.476754390616</v>
      </c>
      <c r="D4" s="1">
        <v>2764.21725</v>
      </c>
      <c r="E4" s="1"/>
      <c r="F4" s="1"/>
      <c r="H4">
        <f>H3</f>
        <v>53914.60922027311</v>
      </c>
      <c r="I4">
        <f>H4/B4</f>
        <v>2.818871378487524</v>
      </c>
      <c r="M4">
        <f>B4/D4/$B$14*$D$14*100</f>
        <v>69.05961354850889</v>
      </c>
      <c r="N4">
        <f>100*(J4/$J$14)^(1/0.7)</f>
        <v>0</v>
      </c>
      <c r="O4">
        <f>100*(I4/$I$14)^(3/7)</f>
        <v>101.90336082724636</v>
      </c>
      <c r="R4" s="1">
        <f>B4-C4</f>
        <v>13789.833737009383</v>
      </c>
      <c r="S4" s="6">
        <f>0.3*B4/H4</f>
        <v>0.10642557240797773</v>
      </c>
      <c r="T4" s="6"/>
    </row>
    <row r="5" spans="1:21" ht="12.75">
      <c r="A5" s="3">
        <f>A4+1</f>
        <v>1961</v>
      </c>
      <c r="B5" s="4">
        <v>20579.955028200002</v>
      </c>
      <c r="C5" s="5">
        <v>6142.600956129412</v>
      </c>
      <c r="D5" s="1">
        <v>2807.04525</v>
      </c>
      <c r="E5" s="1"/>
      <c r="F5" s="6">
        <f>D5/D4</f>
        <v>1.0154937170730702</v>
      </c>
      <c r="H5">
        <f>0.95*H4+C4</f>
        <v>56555.355513650065</v>
      </c>
      <c r="I5">
        <f aca="true" t="shared" si="0" ref="I5:I44">H5/B5</f>
        <v>2.7480796452739673</v>
      </c>
      <c r="M5">
        <f aca="true" t="shared" si="1" ref="M5:M44">B5/D5/$B$14*$D$14*100</f>
        <v>73.17456050425541</v>
      </c>
      <c r="N5">
        <f aca="true" t="shared" si="2" ref="N5:N44">100*(J5/$J$14)^(1/0.7)</f>
        <v>0</v>
      </c>
      <c r="O5">
        <f aca="true" t="shared" si="3" ref="O5:O44">100*(I5/$I$14)^(3/7)</f>
        <v>100.79860720066492</v>
      </c>
      <c r="R5" s="1">
        <f aca="true" t="shared" si="4" ref="R5:R44">B5-C5</f>
        <v>14437.35407207059</v>
      </c>
      <c r="S5" s="6">
        <f aca="true" t="shared" si="5" ref="S5:S44">0.3*B5/H5</f>
        <v>0.10916714168598696</v>
      </c>
      <c r="T5" s="6"/>
      <c r="U5">
        <f>R5/(R4*(1+S5-0.05))</f>
        <v>0.9884713321265036</v>
      </c>
    </row>
    <row r="6" spans="1:21" ht="12.75">
      <c r="A6" s="3">
        <f aca="true" t="shared" si="6" ref="A6:A44">A5+1</f>
        <v>1962</v>
      </c>
      <c r="B6" s="4">
        <v>21194.5415758</v>
      </c>
      <c r="C6" s="5">
        <v>5810.711042398882</v>
      </c>
      <c r="D6" s="1">
        <v>2849.5685</v>
      </c>
      <c r="E6" s="1"/>
      <c r="F6" s="6">
        <f aca="true" t="shared" si="7" ref="F6:F44">D6/D5</f>
        <v>1.0151487582895216</v>
      </c>
      <c r="H6">
        <f aca="true" t="shared" si="8" ref="H6:H44">0.95*H5+C5</f>
        <v>59870.18869409697</v>
      </c>
      <c r="I6">
        <f t="shared" si="0"/>
        <v>2.824792811865153</v>
      </c>
      <c r="M6">
        <f t="shared" si="1"/>
        <v>74.23522702969017</v>
      </c>
      <c r="N6">
        <f t="shared" si="2"/>
        <v>0</v>
      </c>
      <c r="O6">
        <f t="shared" si="3"/>
        <v>101.99504679256515</v>
      </c>
      <c r="R6" s="1">
        <f t="shared" si="4"/>
        <v>15383.83053340112</v>
      </c>
      <c r="S6" s="6">
        <f t="shared" si="5"/>
        <v>0.10620247925436915</v>
      </c>
      <c r="T6" s="6"/>
      <c r="U6">
        <f aca="true" t="shared" si="9" ref="U6:U44">R6/(R5*(1+S6-0.05))</f>
        <v>1.008857198056275</v>
      </c>
    </row>
    <row r="7" spans="1:21" ht="12.75">
      <c r="A7" s="3">
        <f t="shared" si="6"/>
        <v>1963</v>
      </c>
      <c r="B7" s="4">
        <v>21890.764367000003</v>
      </c>
      <c r="C7" s="5">
        <v>5423.987986015457</v>
      </c>
      <c r="D7" s="1">
        <v>2893.6905</v>
      </c>
      <c r="E7" s="1"/>
      <c r="F7" s="6">
        <f t="shared" si="7"/>
        <v>1.0154837478025183</v>
      </c>
      <c r="H7">
        <f t="shared" si="8"/>
        <v>62687.390301791005</v>
      </c>
      <c r="I7">
        <f t="shared" si="0"/>
        <v>2.8636455653550086</v>
      </c>
      <c r="M7">
        <f t="shared" si="1"/>
        <v>75.50469587442745</v>
      </c>
      <c r="N7">
        <f t="shared" si="2"/>
        <v>0</v>
      </c>
      <c r="O7">
        <f t="shared" si="3"/>
        <v>102.59392663543126</v>
      </c>
      <c r="R7" s="1">
        <f t="shared" si="4"/>
        <v>16466.776380984546</v>
      </c>
      <c r="S7" s="6">
        <f t="shared" si="5"/>
        <v>0.10476156813170721</v>
      </c>
      <c r="T7" s="6"/>
      <c r="U7">
        <f t="shared" si="9"/>
        <v>1.0148218361962367</v>
      </c>
    </row>
    <row r="8" spans="1:21" ht="12.75">
      <c r="A8" s="3">
        <f t="shared" si="6"/>
        <v>1964</v>
      </c>
      <c r="B8" s="4">
        <v>23038.244762000002</v>
      </c>
      <c r="C8" s="5">
        <v>5998.74562532143</v>
      </c>
      <c r="D8" s="1">
        <v>2934.28275</v>
      </c>
      <c r="E8" s="1"/>
      <c r="F8" s="6">
        <f t="shared" si="7"/>
        <v>1.014027847829614</v>
      </c>
      <c r="H8">
        <f t="shared" si="8"/>
        <v>64977.00877271691</v>
      </c>
      <c r="I8">
        <f t="shared" si="0"/>
        <v>2.8203975365298666</v>
      </c>
      <c r="M8">
        <f t="shared" si="1"/>
        <v>78.36326857115836</v>
      </c>
      <c r="N8">
        <f t="shared" si="2"/>
        <v>0</v>
      </c>
      <c r="O8">
        <f t="shared" si="3"/>
        <v>101.92700198851637</v>
      </c>
      <c r="R8" s="1">
        <f t="shared" si="4"/>
        <v>17039.499136678573</v>
      </c>
      <c r="S8" s="6">
        <f t="shared" si="5"/>
        <v>0.10636798398608413</v>
      </c>
      <c r="T8" s="6"/>
      <c r="U8">
        <f t="shared" si="9"/>
        <v>0.9795644302952607</v>
      </c>
    </row>
    <row r="9" spans="1:21" ht="12.75">
      <c r="A9" s="3">
        <f t="shared" si="6"/>
        <v>1965</v>
      </c>
      <c r="B9" s="4">
        <v>24258.271888000003</v>
      </c>
      <c r="C9" s="5">
        <v>6294.579750134435</v>
      </c>
      <c r="D9" s="1">
        <v>2967.999</v>
      </c>
      <c r="E9" s="1"/>
      <c r="F9" s="6">
        <f t="shared" si="7"/>
        <v>1.0114904570801841</v>
      </c>
      <c r="H9">
        <f t="shared" si="8"/>
        <v>67726.9039594025</v>
      </c>
      <c r="I9">
        <f t="shared" si="0"/>
        <v>2.791909674031867</v>
      </c>
      <c r="M9">
        <f t="shared" si="1"/>
        <v>81.57577791041557</v>
      </c>
      <c r="N9">
        <f t="shared" si="2"/>
        <v>0</v>
      </c>
      <c r="O9">
        <f t="shared" si="3"/>
        <v>101.48449494878975</v>
      </c>
      <c r="R9" s="1">
        <f t="shared" si="4"/>
        <v>17963.692137865568</v>
      </c>
      <c r="S9" s="6">
        <f t="shared" si="5"/>
        <v>0.10745333303235503</v>
      </c>
      <c r="T9" s="6"/>
      <c r="U9">
        <f t="shared" si="9"/>
        <v>0.9969596196711983</v>
      </c>
    </row>
    <row r="10" spans="1:21" ht="12.75">
      <c r="A10" s="3">
        <f t="shared" si="6"/>
        <v>1966</v>
      </c>
      <c r="B10" s="4">
        <v>24834.298577800004</v>
      </c>
      <c r="C10" s="5">
        <v>6384.719844520211</v>
      </c>
      <c r="D10" s="1">
        <v>2990.1895</v>
      </c>
      <c r="E10" s="1"/>
      <c r="F10" s="6">
        <f t="shared" si="7"/>
        <v>1.007476586077017</v>
      </c>
      <c r="H10">
        <f t="shared" si="8"/>
        <v>70635.1385115668</v>
      </c>
      <c r="I10">
        <f t="shared" si="0"/>
        <v>2.8442574405829726</v>
      </c>
      <c r="M10">
        <f t="shared" si="1"/>
        <v>82.89308463377986</v>
      </c>
      <c r="N10">
        <f t="shared" si="2"/>
        <v>0</v>
      </c>
      <c r="O10">
        <f t="shared" si="3"/>
        <v>102.29566067850986</v>
      </c>
      <c r="R10" s="1">
        <f t="shared" si="4"/>
        <v>18449.57873327979</v>
      </c>
      <c r="S10" s="6">
        <f t="shared" si="5"/>
        <v>0.1054756843454053</v>
      </c>
      <c r="T10" s="6"/>
      <c r="U10">
        <f t="shared" si="9"/>
        <v>0.973066716850571</v>
      </c>
    </row>
    <row r="11" spans="1:21" ht="12.75">
      <c r="A11" s="3">
        <f t="shared" si="6"/>
        <v>1967</v>
      </c>
      <c r="B11" s="4">
        <v>25374.023673800002</v>
      </c>
      <c r="C11" s="5">
        <v>6311.099757947063</v>
      </c>
      <c r="D11" s="1">
        <v>3017.70525</v>
      </c>
      <c r="E11" s="1"/>
      <c r="F11" s="6">
        <f t="shared" si="7"/>
        <v>1.0092020087690095</v>
      </c>
      <c r="H11">
        <f t="shared" si="8"/>
        <v>73488.10143050866</v>
      </c>
      <c r="I11">
        <f t="shared" si="0"/>
        <v>2.8961942487028156</v>
      </c>
      <c r="M11">
        <f t="shared" si="1"/>
        <v>83.92235012948055</v>
      </c>
      <c r="N11">
        <f t="shared" si="2"/>
        <v>0</v>
      </c>
      <c r="O11">
        <f t="shared" si="3"/>
        <v>103.09207044141688</v>
      </c>
      <c r="R11" s="1">
        <f t="shared" si="4"/>
        <v>19062.923915852938</v>
      </c>
      <c r="S11" s="6">
        <f t="shared" si="5"/>
        <v>0.10358421232773589</v>
      </c>
      <c r="T11" s="6"/>
      <c r="U11">
        <f t="shared" si="9"/>
        <v>0.9806946500409648</v>
      </c>
    </row>
    <row r="12" spans="1:21" ht="12.75">
      <c r="A12" s="3">
        <f t="shared" si="6"/>
        <v>1968</v>
      </c>
      <c r="B12" s="4">
        <v>25956.8251556</v>
      </c>
      <c r="C12" s="5">
        <v>6454.871864091006</v>
      </c>
      <c r="D12" s="1">
        <v>3042.71325</v>
      </c>
      <c r="E12" s="1"/>
      <c r="F12" s="6">
        <f t="shared" si="7"/>
        <v>1.0082870916568143</v>
      </c>
      <c r="H12">
        <f t="shared" si="8"/>
        <v>76124.79611693027</v>
      </c>
      <c r="I12">
        <f t="shared" si="0"/>
        <v>2.932746807847064</v>
      </c>
      <c r="M12">
        <f t="shared" si="1"/>
        <v>85.1443159874439</v>
      </c>
      <c r="N12">
        <f t="shared" si="2"/>
        <v>0</v>
      </c>
      <c r="O12">
        <f t="shared" si="3"/>
        <v>103.64769316895332</v>
      </c>
      <c r="R12" s="1">
        <f t="shared" si="4"/>
        <v>19501.953291508995</v>
      </c>
      <c r="S12" s="6">
        <f t="shared" si="5"/>
        <v>0.10229318098558622</v>
      </c>
      <c r="T12" s="6"/>
      <c r="U12">
        <f t="shared" si="9"/>
        <v>0.9721915484605501</v>
      </c>
    </row>
    <row r="13" spans="1:22" ht="12.75">
      <c r="A13" s="3">
        <f t="shared" si="6"/>
        <v>1969</v>
      </c>
      <c r="B13" s="4">
        <v>28446.8434986</v>
      </c>
      <c r="C13" s="5">
        <v>7633.941900087826</v>
      </c>
      <c r="D13" s="1">
        <v>3051.984</v>
      </c>
      <c r="E13" s="1">
        <v>4342406.686605701</v>
      </c>
      <c r="F13" s="6">
        <f t="shared" si="7"/>
        <v>1.0030468694347061</v>
      </c>
      <c r="H13">
        <f t="shared" si="8"/>
        <v>78773.42817517476</v>
      </c>
      <c r="I13">
        <f t="shared" si="0"/>
        <v>2.7691447797732485</v>
      </c>
      <c r="J13">
        <f>B13/(H13^0.3*E13^0.7)</f>
        <v>0.02181266921086651</v>
      </c>
      <c r="M13">
        <f t="shared" si="1"/>
        <v>93.0286986641649</v>
      </c>
      <c r="N13">
        <f t="shared" si="2"/>
        <v>91.40634067673308</v>
      </c>
      <c r="O13">
        <f t="shared" si="3"/>
        <v>101.12902564170993</v>
      </c>
      <c r="R13" s="1">
        <f t="shared" si="4"/>
        <v>20812.901598512173</v>
      </c>
      <c r="S13" s="6">
        <f t="shared" si="5"/>
        <v>0.10833669737721893</v>
      </c>
      <c r="T13" s="6">
        <f aca="true" t="shared" si="10" ref="T13:T44">0.7*B13/E13</f>
        <v>0.004585657651652405</v>
      </c>
      <c r="U13">
        <f t="shared" si="9"/>
        <v>1.0083949535790606</v>
      </c>
      <c r="V13">
        <f>R13/(R13+T13*(52*100*D13-E13))</f>
        <v>0.28249247369810176</v>
      </c>
    </row>
    <row r="14" spans="1:22" ht="12.75">
      <c r="A14" s="3">
        <f t="shared" si="6"/>
        <v>1970</v>
      </c>
      <c r="B14" s="4">
        <v>30571.7570094</v>
      </c>
      <c r="C14" s="5">
        <v>9221.64473726164</v>
      </c>
      <c r="D14" s="1">
        <v>3051.30425</v>
      </c>
      <c r="E14" s="1">
        <v>4313888.9006993</v>
      </c>
      <c r="F14" s="6">
        <f t="shared" si="7"/>
        <v>0.9997772760276594</v>
      </c>
      <c r="H14">
        <f t="shared" si="8"/>
        <v>82468.69866650384</v>
      </c>
      <c r="I14">
        <f t="shared" si="0"/>
        <v>2.6975452749132773</v>
      </c>
      <c r="J14">
        <f aca="true" t="shared" si="11" ref="J14:J44">B14/(H14^0.3*E14^0.7)</f>
        <v>0.023228725791414558</v>
      </c>
      <c r="K14">
        <f>J14/J13</f>
        <v>1.0649189957844591</v>
      </c>
      <c r="M14">
        <f t="shared" si="1"/>
        <v>100</v>
      </c>
      <c r="N14">
        <f t="shared" si="2"/>
        <v>100</v>
      </c>
      <c r="O14">
        <f t="shared" si="3"/>
        <v>100</v>
      </c>
      <c r="P14">
        <f>100*(E14/D14/$E$14*$D$14)</f>
        <v>100</v>
      </c>
      <c r="R14" s="1">
        <f t="shared" si="4"/>
        <v>21350.112272138358</v>
      </c>
      <c r="S14" s="6">
        <f t="shared" si="5"/>
        <v>0.11121222052877115</v>
      </c>
      <c r="T14" s="6">
        <f t="shared" si="10"/>
        <v>0.004960774465728807</v>
      </c>
      <c r="U14">
        <f t="shared" si="9"/>
        <v>0.9666411735150092</v>
      </c>
      <c r="V14">
        <f aca="true" t="shared" si="12" ref="V14:V44">R14/(R14+T14*(52*100*D14-E14))</f>
        <v>0.2714178694482514</v>
      </c>
    </row>
    <row r="15" spans="1:22" ht="12.75">
      <c r="A15" s="3">
        <f t="shared" si="6"/>
        <v>1971</v>
      </c>
      <c r="B15" s="4">
        <v>31211.2409176</v>
      </c>
      <c r="C15" s="5">
        <v>9600.592610149146</v>
      </c>
      <c r="D15" s="1">
        <v>3067.93475</v>
      </c>
      <c r="E15" s="1">
        <v>4218415.846153844</v>
      </c>
      <c r="F15" s="6">
        <f t="shared" si="7"/>
        <v>1.0054502922807516</v>
      </c>
      <c r="H15">
        <f t="shared" si="8"/>
        <v>87566.90847044028</v>
      </c>
      <c r="I15">
        <f t="shared" si="0"/>
        <v>2.805620856332609</v>
      </c>
      <c r="J15">
        <f t="shared" si="11"/>
        <v>0.023659439835119703</v>
      </c>
      <c r="K15">
        <f aca="true" t="shared" si="13" ref="K15:K44">J15/J14</f>
        <v>1.0185423017849882</v>
      </c>
      <c r="M15">
        <f t="shared" si="1"/>
        <v>101.53833372441395</v>
      </c>
      <c r="N15">
        <f t="shared" si="2"/>
        <v>102.65938835913948</v>
      </c>
      <c r="O15">
        <f t="shared" si="3"/>
        <v>101.6977936474016</v>
      </c>
      <c r="P15">
        <f aca="true" t="shared" si="14" ref="P15:P44">100*(E15/D15/$E$14*$D$14)</f>
        <v>97.25676703931316</v>
      </c>
      <c r="R15" s="1">
        <f t="shared" si="4"/>
        <v>21610.648307450854</v>
      </c>
      <c r="S15" s="6">
        <f t="shared" si="5"/>
        <v>0.10692820425926956</v>
      </c>
      <c r="T15" s="6">
        <f t="shared" si="10"/>
        <v>0.0051791642737734995</v>
      </c>
      <c r="U15">
        <f t="shared" si="9"/>
        <v>0.9576838093055017</v>
      </c>
      <c r="V15">
        <f t="shared" si="12"/>
        <v>0.26230545803056493</v>
      </c>
    </row>
    <row r="16" spans="1:22" ht="12.75">
      <c r="A16" s="3">
        <f t="shared" si="6"/>
        <v>1972</v>
      </c>
      <c r="B16" s="4">
        <v>33590.1526718</v>
      </c>
      <c r="C16" s="5">
        <v>9427.708777531308</v>
      </c>
      <c r="D16" s="1">
        <v>3093.94575</v>
      </c>
      <c r="E16" s="1">
        <v>4384504.209790209</v>
      </c>
      <c r="F16" s="6">
        <f t="shared" si="7"/>
        <v>1.008478341985598</v>
      </c>
      <c r="H16">
        <f t="shared" si="8"/>
        <v>92789.15565706741</v>
      </c>
      <c r="I16">
        <f t="shared" si="0"/>
        <v>2.7623916021961654</v>
      </c>
      <c r="J16">
        <f t="shared" si="11"/>
        <v>0.024356701119463416</v>
      </c>
      <c r="K16">
        <f t="shared" si="13"/>
        <v>1.029470743568016</v>
      </c>
      <c r="M16">
        <f t="shared" si="1"/>
        <v>108.35885273800751</v>
      </c>
      <c r="N16">
        <f t="shared" si="2"/>
        <v>107.00860074443996</v>
      </c>
      <c r="O16">
        <f t="shared" si="3"/>
        <v>101.02325517196135</v>
      </c>
      <c r="P16">
        <f t="shared" si="14"/>
        <v>100.2361447894728</v>
      </c>
      <c r="R16" s="1">
        <f t="shared" si="4"/>
        <v>24162.443894268694</v>
      </c>
      <c r="S16" s="6">
        <f t="shared" si="5"/>
        <v>0.10860154648656367</v>
      </c>
      <c r="T16" s="6">
        <f t="shared" si="10"/>
        <v>0.00536277438570074</v>
      </c>
      <c r="U16">
        <f t="shared" si="9"/>
        <v>1.0561863217608876</v>
      </c>
      <c r="V16">
        <f t="shared" si="12"/>
        <v>0.27795790456004205</v>
      </c>
    </row>
    <row r="17" spans="1:22" ht="12.75">
      <c r="A17" s="3">
        <f t="shared" si="6"/>
        <v>1973</v>
      </c>
      <c r="B17" s="4">
        <v>35846.553604</v>
      </c>
      <c r="C17" s="5">
        <v>10974.45980450329</v>
      </c>
      <c r="D17" s="1">
        <v>3121.4005</v>
      </c>
      <c r="E17" s="1">
        <v>4389912.125874123</v>
      </c>
      <c r="F17" s="6">
        <f t="shared" si="7"/>
        <v>1.0088737011629891</v>
      </c>
      <c r="H17">
        <f t="shared" si="8"/>
        <v>97577.40665174535</v>
      </c>
      <c r="I17">
        <f t="shared" si="0"/>
        <v>2.722086137755151</v>
      </c>
      <c r="J17">
        <f t="shared" si="11"/>
        <v>0.02558135516116887</v>
      </c>
      <c r="K17">
        <f t="shared" si="13"/>
        <v>1.0502799634358873</v>
      </c>
      <c r="M17">
        <f t="shared" si="1"/>
        <v>114.62069221027132</v>
      </c>
      <c r="N17">
        <f t="shared" si="2"/>
        <v>114.7769062306702</v>
      </c>
      <c r="O17">
        <f t="shared" si="3"/>
        <v>100.388883341576</v>
      </c>
      <c r="P17">
        <f t="shared" si="14"/>
        <v>99.47704802183685</v>
      </c>
      <c r="R17" s="1">
        <f t="shared" si="4"/>
        <v>24872.09379949671</v>
      </c>
      <c r="S17" s="6">
        <f t="shared" si="5"/>
        <v>0.11020959103351663</v>
      </c>
      <c r="T17" s="6">
        <f t="shared" si="10"/>
        <v>0.0057159657877670035</v>
      </c>
      <c r="U17">
        <f t="shared" si="9"/>
        <v>0.9709117558844015</v>
      </c>
      <c r="V17">
        <f t="shared" si="12"/>
        <v>0.26872201916293004</v>
      </c>
    </row>
    <row r="18" spans="1:22" ht="12.75">
      <c r="A18" s="3">
        <f t="shared" si="6"/>
        <v>1974</v>
      </c>
      <c r="B18" s="4">
        <v>36932.8350446</v>
      </c>
      <c r="C18" s="5">
        <v>13062.862811443754</v>
      </c>
      <c r="D18" s="1">
        <v>3148.29875</v>
      </c>
      <c r="E18" s="1">
        <v>4429146.427972027</v>
      </c>
      <c r="F18" s="6">
        <f t="shared" si="7"/>
        <v>1.0086173658266537</v>
      </c>
      <c r="H18">
        <f t="shared" si="8"/>
        <v>103672.99612366136</v>
      </c>
      <c r="I18">
        <f t="shared" si="0"/>
        <v>2.807068452732267</v>
      </c>
      <c r="J18">
        <f t="shared" si="11"/>
        <v>0.025721063676534775</v>
      </c>
      <c r="K18">
        <f t="shared" si="13"/>
        <v>1.0054613414530116</v>
      </c>
      <c r="M18">
        <f t="shared" si="1"/>
        <v>117.08515204638094</v>
      </c>
      <c r="N18">
        <f t="shared" si="2"/>
        <v>115.67343293428634</v>
      </c>
      <c r="O18">
        <f t="shared" si="3"/>
        <v>101.72027845876292</v>
      </c>
      <c r="P18">
        <f t="shared" si="14"/>
        <v>99.50860986386861</v>
      </c>
      <c r="R18" s="1">
        <f t="shared" si="4"/>
        <v>23869.972233156244</v>
      </c>
      <c r="S18" s="6">
        <f t="shared" si="5"/>
        <v>0.10687306171960084</v>
      </c>
      <c r="T18" s="6">
        <f t="shared" si="10"/>
        <v>0.005837012831173726</v>
      </c>
      <c r="U18">
        <f t="shared" si="9"/>
        <v>0.9080645853804626</v>
      </c>
      <c r="V18">
        <f t="shared" si="12"/>
        <v>0.2550875115093096</v>
      </c>
    </row>
    <row r="19" spans="1:22" ht="12.75">
      <c r="A19" s="3">
        <f t="shared" si="6"/>
        <v>1975</v>
      </c>
      <c r="B19" s="4">
        <v>37356.8805672</v>
      </c>
      <c r="C19" s="5">
        <v>12983.010068067491</v>
      </c>
      <c r="D19" s="1">
        <v>3171.94075</v>
      </c>
      <c r="E19" s="1">
        <v>4356571.121678322</v>
      </c>
      <c r="F19" s="6">
        <f t="shared" si="7"/>
        <v>1.007509452525749</v>
      </c>
      <c r="H19">
        <f t="shared" si="8"/>
        <v>111552.20912892204</v>
      </c>
      <c r="I19">
        <f t="shared" si="0"/>
        <v>2.9861221663905964</v>
      </c>
      <c r="J19">
        <f t="shared" si="11"/>
        <v>0.025746949755801014</v>
      </c>
      <c r="K19">
        <f t="shared" si="13"/>
        <v>1.0010064155818663</v>
      </c>
      <c r="M19">
        <f t="shared" si="1"/>
        <v>117.54675715862236</v>
      </c>
      <c r="N19">
        <f t="shared" si="2"/>
        <v>115.83977671533594</v>
      </c>
      <c r="O19">
        <f t="shared" si="3"/>
        <v>104.45197134527571</v>
      </c>
      <c r="P19">
        <f t="shared" si="14"/>
        <v>97.14854483362191</v>
      </c>
      <c r="R19" s="1">
        <f t="shared" si="4"/>
        <v>24373.87049913251</v>
      </c>
      <c r="S19" s="6">
        <f t="shared" si="5"/>
        <v>0.10046474433516489</v>
      </c>
      <c r="T19" s="6">
        <f t="shared" si="10"/>
        <v>0.0060023848266629615</v>
      </c>
      <c r="U19">
        <f t="shared" si="9"/>
        <v>0.9720555949744271</v>
      </c>
      <c r="V19">
        <f t="shared" si="12"/>
        <v>0.2506879219630634</v>
      </c>
    </row>
    <row r="20" spans="1:22" ht="12.75">
      <c r="A20" s="3">
        <f t="shared" si="6"/>
        <v>1976</v>
      </c>
      <c r="B20" s="4">
        <v>37320.18377720001</v>
      </c>
      <c r="C20" s="5">
        <v>10882.593187508832</v>
      </c>
      <c r="D20" s="1">
        <v>3185.60775</v>
      </c>
      <c r="E20" s="1">
        <v>4304685.314685314</v>
      </c>
      <c r="F20" s="6">
        <f t="shared" si="7"/>
        <v>1.0043087185660702</v>
      </c>
      <c r="H20">
        <f t="shared" si="8"/>
        <v>118957.60874054342</v>
      </c>
      <c r="I20">
        <f t="shared" si="0"/>
        <v>3.1874872173919493</v>
      </c>
      <c r="J20">
        <f t="shared" si="11"/>
        <v>0.025442929815627433</v>
      </c>
      <c r="K20">
        <f t="shared" si="13"/>
        <v>0.9881920016523479</v>
      </c>
      <c r="M20">
        <f t="shared" si="1"/>
        <v>116.92747983208112</v>
      </c>
      <c r="N20">
        <f t="shared" si="2"/>
        <v>113.89068092066918</v>
      </c>
      <c r="O20">
        <f t="shared" si="3"/>
        <v>107.41445581639131</v>
      </c>
      <c r="P20">
        <f t="shared" si="14"/>
        <v>95.57970093003686</v>
      </c>
      <c r="R20" s="1">
        <f t="shared" si="4"/>
        <v>26437.590589691175</v>
      </c>
      <c r="S20" s="6">
        <f t="shared" si="5"/>
        <v>0.09411802449374669</v>
      </c>
      <c r="T20" s="6">
        <f t="shared" si="10"/>
        <v>0.00606876617784772</v>
      </c>
      <c r="U20">
        <f t="shared" si="9"/>
        <v>1.0388378876895794</v>
      </c>
      <c r="V20">
        <f t="shared" si="12"/>
        <v>0.26216442703551807</v>
      </c>
    </row>
    <row r="21" spans="1:22" ht="12.75">
      <c r="A21" s="3">
        <f t="shared" si="6"/>
        <v>1977</v>
      </c>
      <c r="B21" s="4">
        <v>37446.0819952</v>
      </c>
      <c r="C21" s="5">
        <v>9287.698400995057</v>
      </c>
      <c r="D21" s="1">
        <v>3197.94725</v>
      </c>
      <c r="E21" s="1">
        <v>4117781.538461538</v>
      </c>
      <c r="F21" s="6">
        <f t="shared" si="7"/>
        <v>1.0038735151871727</v>
      </c>
      <c r="H21">
        <f t="shared" si="8"/>
        <v>123892.32149102507</v>
      </c>
      <c r="I21">
        <f t="shared" si="0"/>
        <v>3.3085523208250764</v>
      </c>
      <c r="J21">
        <f t="shared" si="11"/>
        <v>0.026015295013813087</v>
      </c>
      <c r="K21">
        <f t="shared" si="13"/>
        <v>1.0224960412316233</v>
      </c>
      <c r="M21">
        <f t="shared" si="1"/>
        <v>116.86923547161516</v>
      </c>
      <c r="N21">
        <f t="shared" si="2"/>
        <v>117.56837770868869</v>
      </c>
      <c r="O21">
        <f t="shared" si="3"/>
        <v>109.14431343402879</v>
      </c>
      <c r="P21">
        <f t="shared" si="14"/>
        <v>91.07696797274195</v>
      </c>
      <c r="R21" s="1">
        <f t="shared" si="4"/>
        <v>28158.383594204945</v>
      </c>
      <c r="S21" s="6">
        <f t="shared" si="5"/>
        <v>0.09067409879290861</v>
      </c>
      <c r="T21" s="6">
        <f t="shared" si="10"/>
        <v>0.006365626042034584</v>
      </c>
      <c r="U21">
        <f t="shared" si="9"/>
        <v>1.023460538992849</v>
      </c>
      <c r="V21">
        <f t="shared" si="12"/>
        <v>0.2612041768833527</v>
      </c>
    </row>
    <row r="22" spans="1:22" ht="12.75">
      <c r="A22" s="3">
        <f t="shared" si="6"/>
        <v>1978</v>
      </c>
      <c r="B22" s="4">
        <v>38319.4091406</v>
      </c>
      <c r="C22" s="5">
        <v>8728.349339114642</v>
      </c>
      <c r="D22" s="1">
        <v>3210.98175</v>
      </c>
      <c r="E22" s="1">
        <v>4116725.773426574</v>
      </c>
      <c r="F22" s="6">
        <f t="shared" si="7"/>
        <v>1.004075895873517</v>
      </c>
      <c r="H22">
        <f t="shared" si="8"/>
        <v>126985.40381746886</v>
      </c>
      <c r="I22">
        <f t="shared" si="0"/>
        <v>3.313866436497996</v>
      </c>
      <c r="J22">
        <f t="shared" si="11"/>
        <v>0.026430556400615084</v>
      </c>
      <c r="K22">
        <f t="shared" si="13"/>
        <v>1.0159622017194696</v>
      </c>
      <c r="M22">
        <f t="shared" si="1"/>
        <v>119.10941224689144</v>
      </c>
      <c r="N22">
        <f t="shared" si="2"/>
        <v>120.2584488438533</v>
      </c>
      <c r="O22">
        <f t="shared" si="3"/>
        <v>109.21940966585886</v>
      </c>
      <c r="P22">
        <f t="shared" si="14"/>
        <v>90.68399806002864</v>
      </c>
      <c r="R22" s="1">
        <f t="shared" si="4"/>
        <v>29591.05980148536</v>
      </c>
      <c r="S22" s="6">
        <f t="shared" si="5"/>
        <v>0.09052869382298698</v>
      </c>
      <c r="T22" s="6">
        <f t="shared" si="10"/>
        <v>0.006515757394278238</v>
      </c>
      <c r="U22">
        <f t="shared" si="9"/>
        <v>1.0099473589860408</v>
      </c>
      <c r="V22">
        <f t="shared" si="12"/>
        <v>0.2652437533698564</v>
      </c>
    </row>
    <row r="23" spans="1:22" ht="12.75">
      <c r="A23" s="3">
        <f t="shared" si="6"/>
        <v>1979</v>
      </c>
      <c r="B23" s="4">
        <v>40912.178495600005</v>
      </c>
      <c r="C23" s="5">
        <v>10971.940860965957</v>
      </c>
      <c r="D23" s="1">
        <v>3222.68425</v>
      </c>
      <c r="E23" s="1">
        <v>4249587.725874125</v>
      </c>
      <c r="F23" s="6">
        <f t="shared" si="7"/>
        <v>1.0036445239839809</v>
      </c>
      <c r="H23">
        <f t="shared" si="8"/>
        <v>129364.48296571006</v>
      </c>
      <c r="I23">
        <f t="shared" si="0"/>
        <v>3.162004266764305</v>
      </c>
      <c r="J23">
        <f t="shared" si="11"/>
        <v>0.027445132325588168</v>
      </c>
      <c r="K23">
        <f t="shared" si="13"/>
        <v>1.038386476228305</v>
      </c>
      <c r="M23">
        <f t="shared" si="1"/>
        <v>126.70681192634478</v>
      </c>
      <c r="N23">
        <f t="shared" si="2"/>
        <v>126.9070155770728</v>
      </c>
      <c r="O23">
        <f t="shared" si="3"/>
        <v>107.04557823936875</v>
      </c>
      <c r="P23">
        <f t="shared" si="14"/>
        <v>93.27077817636415</v>
      </c>
      <c r="R23" s="1">
        <f t="shared" si="4"/>
        <v>29940.237634634046</v>
      </c>
      <c r="S23" s="6">
        <f t="shared" si="5"/>
        <v>0.0948765323163183</v>
      </c>
      <c r="T23" s="6">
        <f t="shared" si="10"/>
        <v>0.006739130191983308</v>
      </c>
      <c r="U23">
        <f t="shared" si="9"/>
        <v>0.9683441834091268</v>
      </c>
      <c r="V23">
        <f t="shared" si="12"/>
        <v>0.26209160726541175</v>
      </c>
    </row>
    <row r="24" spans="1:22" ht="12.75">
      <c r="A24" s="3">
        <f t="shared" si="6"/>
        <v>1980</v>
      </c>
      <c r="B24" s="4">
        <v>43006.3231594</v>
      </c>
      <c r="C24" s="5">
        <v>12818.411118708342</v>
      </c>
      <c r="D24" s="1">
        <v>3236.43575</v>
      </c>
      <c r="E24" s="1">
        <v>4354714</v>
      </c>
      <c r="F24" s="6">
        <f t="shared" si="7"/>
        <v>1.0042670950466215</v>
      </c>
      <c r="H24">
        <f t="shared" si="8"/>
        <v>133868.19967839052</v>
      </c>
      <c r="I24">
        <f t="shared" si="0"/>
        <v>3.1127562145272725</v>
      </c>
      <c r="J24">
        <f t="shared" si="11"/>
        <v>0.028070964879056762</v>
      </c>
      <c r="K24">
        <f t="shared" si="13"/>
        <v>1.0228030437617932</v>
      </c>
      <c r="M24">
        <f t="shared" si="1"/>
        <v>132.62653978506802</v>
      </c>
      <c r="N24">
        <f t="shared" si="2"/>
        <v>131.0612239291472</v>
      </c>
      <c r="O24">
        <f t="shared" si="3"/>
        <v>106.32784555024546</v>
      </c>
      <c r="P24">
        <f t="shared" si="14"/>
        <v>95.1720021146815</v>
      </c>
      <c r="R24" s="1">
        <f t="shared" si="4"/>
        <v>30187.912040691663</v>
      </c>
      <c r="S24" s="6">
        <f t="shared" si="5"/>
        <v>0.0963776085643637</v>
      </c>
      <c r="T24" s="6">
        <f t="shared" si="10"/>
        <v>0.006913066210910751</v>
      </c>
      <c r="U24">
        <f t="shared" si="9"/>
        <v>0.9635835900365746</v>
      </c>
      <c r="V24">
        <f t="shared" si="12"/>
        <v>0.2592868524811501</v>
      </c>
    </row>
    <row r="25" spans="1:22" ht="12.75">
      <c r="A25" s="3">
        <f t="shared" si="6"/>
        <v>1981</v>
      </c>
      <c r="B25" s="4">
        <v>43926.509282800005</v>
      </c>
      <c r="C25" s="5">
        <v>11836.20047924275</v>
      </c>
      <c r="D25" s="1">
        <v>3253.62825</v>
      </c>
      <c r="E25" s="1">
        <v>4366935</v>
      </c>
      <c r="F25" s="6">
        <f t="shared" si="7"/>
        <v>1.0053121709584378</v>
      </c>
      <c r="H25">
        <f t="shared" si="8"/>
        <v>139993.20081317934</v>
      </c>
      <c r="I25">
        <f t="shared" si="0"/>
        <v>3.186986698895182</v>
      </c>
      <c r="J25">
        <f t="shared" si="11"/>
        <v>0.0282339018136247</v>
      </c>
      <c r="K25">
        <f t="shared" si="13"/>
        <v>1.0058044650502735</v>
      </c>
      <c r="M25">
        <f t="shared" si="1"/>
        <v>134.74848067914144</v>
      </c>
      <c r="N25">
        <f t="shared" si="2"/>
        <v>132.14934602822004</v>
      </c>
      <c r="O25">
        <f t="shared" si="3"/>
        <v>107.40722683490318</v>
      </c>
      <c r="P25">
        <f t="shared" si="14"/>
        <v>94.93478151603276</v>
      </c>
      <c r="R25" s="1">
        <f t="shared" si="4"/>
        <v>32090.308803557255</v>
      </c>
      <c r="S25" s="6">
        <f t="shared" si="5"/>
        <v>0.09413280579551828</v>
      </c>
      <c r="T25" s="6">
        <f t="shared" si="10"/>
        <v>0.0070412214740910965</v>
      </c>
      <c r="U25">
        <f t="shared" si="9"/>
        <v>1.0180874390687351</v>
      </c>
      <c r="V25">
        <f t="shared" si="12"/>
        <v>0.26637318976277297</v>
      </c>
    </row>
    <row r="26" spans="1:22" ht="12.75">
      <c r="A26" s="3">
        <f t="shared" si="6"/>
        <v>1982</v>
      </c>
      <c r="B26" s="4">
        <v>45304.727802</v>
      </c>
      <c r="C26" s="5">
        <v>11968.630100031925</v>
      </c>
      <c r="D26" s="1">
        <v>3275.604</v>
      </c>
      <c r="E26" s="1">
        <v>4356670</v>
      </c>
      <c r="F26" s="6">
        <f t="shared" si="7"/>
        <v>1.0067542289135212</v>
      </c>
      <c r="H26">
        <f t="shared" si="8"/>
        <v>144829.7412517631</v>
      </c>
      <c r="I26">
        <f t="shared" si="0"/>
        <v>3.1967908930990094</v>
      </c>
      <c r="J26">
        <f t="shared" si="11"/>
        <v>0.028872070758387422</v>
      </c>
      <c r="K26">
        <f t="shared" si="13"/>
        <v>1.0226029313615719</v>
      </c>
      <c r="M26">
        <f t="shared" si="1"/>
        <v>138.0439086146748</v>
      </c>
      <c r="N26">
        <f t="shared" si="2"/>
        <v>136.43701483893918</v>
      </c>
      <c r="O26">
        <f t="shared" si="3"/>
        <v>107.54871075900458</v>
      </c>
      <c r="P26">
        <f t="shared" si="14"/>
        <v>94.07621374024248</v>
      </c>
      <c r="R26" s="1">
        <f t="shared" si="4"/>
        <v>33336.09770196807</v>
      </c>
      <c r="S26" s="6">
        <f t="shared" si="5"/>
        <v>0.09384411118275433</v>
      </c>
      <c r="T26" s="6">
        <f t="shared" si="10"/>
        <v>0.007279254444656125</v>
      </c>
      <c r="U26">
        <f t="shared" si="9"/>
        <v>0.9951882012723489</v>
      </c>
      <c r="V26">
        <f t="shared" si="12"/>
        <v>0.2653907995557171</v>
      </c>
    </row>
    <row r="27" spans="1:22" ht="12.75">
      <c r="A27" s="3">
        <f t="shared" si="6"/>
        <v>1983</v>
      </c>
      <c r="B27" s="4">
        <v>46546.99882840001</v>
      </c>
      <c r="C27" s="5">
        <v>12263.86081806585</v>
      </c>
      <c r="D27" s="1">
        <v>3298.982</v>
      </c>
      <c r="E27" s="1">
        <v>4375971</v>
      </c>
      <c r="F27" s="6">
        <f t="shared" si="7"/>
        <v>1.0071370043509533</v>
      </c>
      <c r="H27">
        <f t="shared" si="8"/>
        <v>149556.88428920688</v>
      </c>
      <c r="I27">
        <f t="shared" si="0"/>
        <v>3.213029584153486</v>
      </c>
      <c r="J27">
        <f t="shared" si="11"/>
        <v>0.02928853555587083</v>
      </c>
      <c r="K27">
        <f t="shared" si="13"/>
        <v>1.0144244865901217</v>
      </c>
      <c r="M27">
        <f t="shared" si="1"/>
        <v>140.82405757096396</v>
      </c>
      <c r="N27">
        <f t="shared" si="2"/>
        <v>139.25715825076387</v>
      </c>
      <c r="O27">
        <f t="shared" si="3"/>
        <v>107.78250624470832</v>
      </c>
      <c r="P27">
        <f t="shared" si="14"/>
        <v>93.82337409294249</v>
      </c>
      <c r="R27" s="1">
        <f t="shared" si="4"/>
        <v>34283.13801033416</v>
      </c>
      <c r="S27" s="6">
        <f t="shared" si="5"/>
        <v>0.0933698218900897</v>
      </c>
      <c r="T27" s="6">
        <f t="shared" si="10"/>
        <v>0.00744586725549141</v>
      </c>
      <c r="U27">
        <f t="shared" si="9"/>
        <v>0.9856609149493195</v>
      </c>
      <c r="V27">
        <f t="shared" si="12"/>
        <v>0.2648739341360512</v>
      </c>
    </row>
    <row r="28" spans="1:22" ht="12.75">
      <c r="A28" s="3">
        <f t="shared" si="6"/>
        <v>1984</v>
      </c>
      <c r="B28" s="4">
        <v>48138.397469200005</v>
      </c>
      <c r="C28" s="5">
        <v>12161.069033030122</v>
      </c>
      <c r="D28" s="1">
        <v>3320.36625</v>
      </c>
      <c r="E28" s="1">
        <v>4420020</v>
      </c>
      <c r="F28" s="6">
        <f t="shared" si="7"/>
        <v>1.006482075379617</v>
      </c>
      <c r="H28">
        <f t="shared" si="8"/>
        <v>154342.90089281238</v>
      </c>
      <c r="I28">
        <f t="shared" si="0"/>
        <v>3.206232633555455</v>
      </c>
      <c r="J28">
        <f t="shared" si="11"/>
        <v>0.029795362034029674</v>
      </c>
      <c r="K28">
        <f t="shared" si="13"/>
        <v>1.0173046029287474</v>
      </c>
      <c r="M28">
        <f t="shared" si="1"/>
        <v>144.7007401475224</v>
      </c>
      <c r="N28">
        <f t="shared" si="2"/>
        <v>142.71243880154526</v>
      </c>
      <c r="O28">
        <f t="shared" si="3"/>
        <v>107.68472994779299</v>
      </c>
      <c r="P28">
        <f t="shared" si="14"/>
        <v>94.15747453295911</v>
      </c>
      <c r="R28" s="1">
        <f t="shared" si="4"/>
        <v>35977.32843616988</v>
      </c>
      <c r="S28" s="6">
        <f t="shared" si="5"/>
        <v>0.09356775826566398</v>
      </c>
      <c r="T28" s="6">
        <f t="shared" si="10"/>
        <v>0.007623693609630726</v>
      </c>
      <c r="U28">
        <f t="shared" si="9"/>
        <v>1.0056056182401159</v>
      </c>
      <c r="V28">
        <f t="shared" si="12"/>
        <v>0.26866713963300404</v>
      </c>
    </row>
    <row r="29" spans="1:22" ht="12.75">
      <c r="A29" s="3">
        <f t="shared" si="6"/>
        <v>1985</v>
      </c>
      <c r="B29" s="4">
        <v>49632.577844800006</v>
      </c>
      <c r="C29" s="5">
        <v>12764.894627656346</v>
      </c>
      <c r="D29" s="1">
        <v>3337.70725</v>
      </c>
      <c r="E29" s="1">
        <v>4448664</v>
      </c>
      <c r="F29" s="6">
        <f t="shared" si="7"/>
        <v>1.0052226166315237</v>
      </c>
      <c r="H29">
        <f t="shared" si="8"/>
        <v>158786.82488120187</v>
      </c>
      <c r="I29">
        <f t="shared" si="0"/>
        <v>3.1992459746444126</v>
      </c>
      <c r="J29">
        <f t="shared" si="11"/>
        <v>0.03032227409667926</v>
      </c>
      <c r="K29">
        <f t="shared" si="13"/>
        <v>1.0176843651722638</v>
      </c>
      <c r="M29">
        <f t="shared" si="1"/>
        <v>148.41701927244466</v>
      </c>
      <c r="N29">
        <f t="shared" si="2"/>
        <v>146.3314541815986</v>
      </c>
      <c r="O29">
        <f t="shared" si="3"/>
        <v>107.58410110830476</v>
      </c>
      <c r="P29">
        <f t="shared" si="14"/>
        <v>94.27529958557044</v>
      </c>
      <c r="R29" s="1">
        <f t="shared" si="4"/>
        <v>36867.68321714366</v>
      </c>
      <c r="S29" s="6">
        <f t="shared" si="5"/>
        <v>0.09377209579308579</v>
      </c>
      <c r="T29" s="6">
        <f t="shared" si="10"/>
        <v>0.007809716465743423</v>
      </c>
      <c r="U29">
        <f t="shared" si="9"/>
        <v>0.9817733838713927</v>
      </c>
      <c r="V29">
        <f t="shared" si="12"/>
        <v>0.26779571173530753</v>
      </c>
    </row>
    <row r="30" spans="1:22" ht="12.75">
      <c r="A30" s="3">
        <f t="shared" si="6"/>
        <v>1986</v>
      </c>
      <c r="B30" s="4">
        <v>50868.6951018</v>
      </c>
      <c r="C30" s="5">
        <v>12592.228526830062</v>
      </c>
      <c r="D30" s="1">
        <v>3341.4315</v>
      </c>
      <c r="E30" s="1">
        <v>4367866</v>
      </c>
      <c r="F30" s="6">
        <f t="shared" si="7"/>
        <v>1.0011158108608837</v>
      </c>
      <c r="H30">
        <f t="shared" si="8"/>
        <v>163612.3782647981</v>
      </c>
      <c r="I30">
        <f t="shared" si="0"/>
        <v>3.216366724905602</v>
      </c>
      <c r="J30">
        <f t="shared" si="11"/>
        <v>0.03119731624825697</v>
      </c>
      <c r="K30">
        <f t="shared" si="13"/>
        <v>1.0288580648267913</v>
      </c>
      <c r="M30">
        <f t="shared" si="1"/>
        <v>151.9438580742412</v>
      </c>
      <c r="N30">
        <f t="shared" si="2"/>
        <v>152.4011887079474</v>
      </c>
      <c r="O30">
        <f t="shared" si="3"/>
        <v>107.83046881697058</v>
      </c>
      <c r="P30">
        <f t="shared" si="14"/>
        <v>92.45987494703417</v>
      </c>
      <c r="R30" s="1">
        <f t="shared" si="4"/>
        <v>38276.46657496994</v>
      </c>
      <c r="S30" s="6">
        <f t="shared" si="5"/>
        <v>0.09327294604715972</v>
      </c>
      <c r="T30" s="6">
        <f t="shared" si="10"/>
        <v>0.008152284564421162</v>
      </c>
      <c r="U30">
        <f t="shared" si="9"/>
        <v>0.9951488538361183</v>
      </c>
      <c r="V30">
        <f t="shared" si="12"/>
        <v>0.26522320070836125</v>
      </c>
    </row>
    <row r="31" spans="1:22" ht="12.75">
      <c r="A31" s="3">
        <f t="shared" si="6"/>
        <v>1987</v>
      </c>
      <c r="B31" s="4">
        <v>53013.311966</v>
      </c>
      <c r="C31" s="5">
        <v>13566.328543019179</v>
      </c>
      <c r="D31" s="1">
        <v>3344.43925</v>
      </c>
      <c r="E31" s="1">
        <v>4418504</v>
      </c>
      <c r="F31" s="6">
        <f t="shared" si="7"/>
        <v>1.0009001381593488</v>
      </c>
      <c r="H31">
        <f t="shared" si="8"/>
        <v>168023.98787838826</v>
      </c>
      <c r="I31">
        <f t="shared" si="0"/>
        <v>3.1694678496252067</v>
      </c>
      <c r="J31">
        <f t="shared" si="11"/>
        <v>0.03199490862065464</v>
      </c>
      <c r="K31">
        <f t="shared" si="13"/>
        <v>1.025566057222702</v>
      </c>
      <c r="M31">
        <f t="shared" si="1"/>
        <v>158.2073807615727</v>
      </c>
      <c r="N31">
        <f t="shared" si="2"/>
        <v>157.99767475055887</v>
      </c>
      <c r="O31">
        <f t="shared" si="3"/>
        <v>107.15379243349147</v>
      </c>
      <c r="P31">
        <f t="shared" si="14"/>
        <v>93.4476746018054</v>
      </c>
      <c r="R31" s="1">
        <f t="shared" si="4"/>
        <v>39446.98342298082</v>
      </c>
      <c r="S31" s="6">
        <f t="shared" si="5"/>
        <v>0.094653113466816</v>
      </c>
      <c r="T31" s="6">
        <f t="shared" si="10"/>
        <v>0.008398615996771757</v>
      </c>
      <c r="U31">
        <f t="shared" si="9"/>
        <v>0.9865289966085621</v>
      </c>
      <c r="V31">
        <f t="shared" si="12"/>
        <v>0.26581757687966184</v>
      </c>
    </row>
    <row r="32" spans="1:22" ht="12.75">
      <c r="A32" s="3">
        <f t="shared" si="6"/>
        <v>1988</v>
      </c>
      <c r="B32" s="4">
        <v>55523.09011900001</v>
      </c>
      <c r="C32" s="5">
        <v>15887.117245500736</v>
      </c>
      <c r="D32" s="1">
        <v>3349.441</v>
      </c>
      <c r="E32" s="1">
        <v>4483392</v>
      </c>
      <c r="F32" s="6">
        <f t="shared" si="7"/>
        <v>1.00149554218992</v>
      </c>
      <c r="H32">
        <f t="shared" si="8"/>
        <v>173189.11702748804</v>
      </c>
      <c r="I32">
        <f t="shared" si="0"/>
        <v>3.1192269136371915</v>
      </c>
      <c r="J32">
        <f t="shared" si="11"/>
        <v>0.032869473710877284</v>
      </c>
      <c r="K32">
        <f t="shared" si="13"/>
        <v>1.0273345081429006</v>
      </c>
      <c r="M32">
        <f t="shared" si="1"/>
        <v>165.44986280064217</v>
      </c>
      <c r="N32">
        <f t="shared" si="2"/>
        <v>164.20332512444486</v>
      </c>
      <c r="O32">
        <f t="shared" si="3"/>
        <v>106.42251690398177</v>
      </c>
      <c r="P32">
        <f t="shared" si="14"/>
        <v>94.6784061348657</v>
      </c>
      <c r="R32" s="1">
        <f t="shared" si="4"/>
        <v>39635.97287349927</v>
      </c>
      <c r="S32" s="6">
        <f t="shared" si="5"/>
        <v>0.09617767745219387</v>
      </c>
      <c r="T32" s="6">
        <f t="shared" si="10"/>
        <v>0.008668919220826554</v>
      </c>
      <c r="U32">
        <f t="shared" si="9"/>
        <v>0.9604400811758038</v>
      </c>
      <c r="V32">
        <f t="shared" si="12"/>
        <v>0.2611802082796587</v>
      </c>
    </row>
    <row r="33" spans="1:22" ht="12.75">
      <c r="A33" s="3">
        <f t="shared" si="6"/>
        <v>1989</v>
      </c>
      <c r="B33" s="4">
        <v>58376.688966</v>
      </c>
      <c r="C33" s="5">
        <v>18178.61749564372</v>
      </c>
      <c r="D33" s="1">
        <v>3349.673</v>
      </c>
      <c r="E33" s="1">
        <v>4560862</v>
      </c>
      <c r="F33" s="6">
        <f t="shared" si="7"/>
        <v>1.0000692652893424</v>
      </c>
      <c r="H33">
        <f t="shared" si="8"/>
        <v>180416.77842161438</v>
      </c>
      <c r="I33">
        <f t="shared" si="0"/>
        <v>3.0905620311335826</v>
      </c>
      <c r="J33">
        <f t="shared" si="11"/>
        <v>0.03373055829282021</v>
      </c>
      <c r="K33">
        <f t="shared" si="13"/>
        <v>1.0261970906354358</v>
      </c>
      <c r="M33">
        <f t="shared" si="1"/>
        <v>173.94107952014568</v>
      </c>
      <c r="N33">
        <f t="shared" si="2"/>
        <v>170.38286530279117</v>
      </c>
      <c r="O33">
        <f t="shared" si="3"/>
        <v>106.00227026307995</v>
      </c>
      <c r="P33">
        <f t="shared" si="14"/>
        <v>96.30771456783145</v>
      </c>
      <c r="R33" s="1">
        <f t="shared" si="4"/>
        <v>40198.071470356284</v>
      </c>
      <c r="S33" s="6">
        <f t="shared" si="5"/>
        <v>0.09706972291054887</v>
      </c>
      <c r="T33" s="6">
        <f t="shared" si="10"/>
        <v>0.008959640146139041</v>
      </c>
      <c r="U33">
        <f t="shared" si="9"/>
        <v>0.9685902516693755</v>
      </c>
      <c r="V33">
        <f t="shared" si="12"/>
        <v>0.2586813646140351</v>
      </c>
    </row>
    <row r="34" spans="1:22" ht="12.75">
      <c r="A34" s="3">
        <f t="shared" si="6"/>
        <v>1990</v>
      </c>
      <c r="B34" s="4">
        <v>58395.319644</v>
      </c>
      <c r="C34" s="5">
        <v>17333.462385562485</v>
      </c>
      <c r="D34" s="1">
        <v>3358.638</v>
      </c>
      <c r="E34" s="1">
        <v>4451575</v>
      </c>
      <c r="F34" s="6">
        <f t="shared" si="7"/>
        <v>1.0026763806496932</v>
      </c>
      <c r="H34">
        <f t="shared" si="8"/>
        <v>189574.5569961774</v>
      </c>
      <c r="I34">
        <f t="shared" si="0"/>
        <v>3.246399851082171</v>
      </c>
      <c r="J34">
        <f t="shared" si="11"/>
        <v>0.033813057166990367</v>
      </c>
      <c r="K34">
        <f t="shared" si="13"/>
        <v>1.0024458200025617</v>
      </c>
      <c r="M34">
        <f t="shared" si="1"/>
        <v>173.53215399470773</v>
      </c>
      <c r="N34">
        <f t="shared" si="2"/>
        <v>170.97849976877367</v>
      </c>
      <c r="O34">
        <f t="shared" si="3"/>
        <v>108.26084193941641</v>
      </c>
      <c r="P34">
        <f t="shared" si="14"/>
        <v>93.74908878789655</v>
      </c>
      <c r="R34" s="1">
        <f t="shared" si="4"/>
        <v>41061.85725843752</v>
      </c>
      <c r="S34" s="6">
        <f t="shared" si="5"/>
        <v>0.09241005845290329</v>
      </c>
      <c r="T34" s="6">
        <f t="shared" si="10"/>
        <v>0.009182530621364348</v>
      </c>
      <c r="U34">
        <f t="shared" si="9"/>
        <v>0.9799293773490049</v>
      </c>
      <c r="V34">
        <f t="shared" si="12"/>
        <v>0.2557458543743986</v>
      </c>
    </row>
    <row r="35" spans="1:22" ht="12.75">
      <c r="A35" s="3">
        <f t="shared" si="6"/>
        <v>1991</v>
      </c>
      <c r="B35" s="4">
        <v>54741.900144800005</v>
      </c>
      <c r="C35" s="5">
        <v>12197.181647220092</v>
      </c>
      <c r="D35" s="1">
        <v>3372.1715</v>
      </c>
      <c r="E35" s="1">
        <v>4181882</v>
      </c>
      <c r="F35" s="6">
        <f t="shared" si="7"/>
        <v>1.00402946075165</v>
      </c>
      <c r="H35">
        <f t="shared" si="8"/>
        <v>197429.291531931</v>
      </c>
      <c r="I35">
        <f t="shared" si="0"/>
        <v>3.6065480191535704</v>
      </c>
      <c r="J35">
        <f t="shared" si="11"/>
        <v>0.03271418837219013</v>
      </c>
      <c r="K35">
        <f t="shared" si="13"/>
        <v>0.9675016432446991</v>
      </c>
      <c r="M35">
        <f t="shared" si="1"/>
        <v>162.0225001281311</v>
      </c>
      <c r="N35">
        <f t="shared" si="2"/>
        <v>163.09623919071993</v>
      </c>
      <c r="O35">
        <f t="shared" si="3"/>
        <v>113.25377950232371</v>
      </c>
      <c r="P35">
        <f t="shared" si="14"/>
        <v>87.71597161654083</v>
      </c>
      <c r="R35" s="1">
        <f t="shared" si="4"/>
        <v>42544.71849757992</v>
      </c>
      <c r="S35" s="6">
        <f t="shared" si="5"/>
        <v>0.08318203401334658</v>
      </c>
      <c r="T35" s="6">
        <f t="shared" si="10"/>
        <v>0.009163178229648756</v>
      </c>
      <c r="U35">
        <f t="shared" si="9"/>
        <v>1.0028367017791144</v>
      </c>
      <c r="V35">
        <f t="shared" si="12"/>
        <v>0.25799627202593817</v>
      </c>
    </row>
    <row r="36" spans="1:22" ht="12.75">
      <c r="A36" s="3">
        <f t="shared" si="6"/>
        <v>1992</v>
      </c>
      <c r="B36" s="4">
        <v>52923.489515400004</v>
      </c>
      <c r="C36" s="5">
        <v>9864.781150011851</v>
      </c>
      <c r="D36" s="1">
        <v>3385.644</v>
      </c>
      <c r="E36" s="1">
        <v>3934546</v>
      </c>
      <c r="F36" s="6">
        <f t="shared" si="7"/>
        <v>1.0039952001254977</v>
      </c>
      <c r="H36">
        <f t="shared" si="8"/>
        <v>199755.00860255453</v>
      </c>
      <c r="I36">
        <f t="shared" si="0"/>
        <v>3.774411143929362</v>
      </c>
      <c r="J36">
        <f t="shared" si="11"/>
        <v>0.032890685834174475</v>
      </c>
      <c r="K36">
        <f t="shared" si="13"/>
        <v>1.0053951349786316</v>
      </c>
      <c r="M36">
        <f t="shared" si="1"/>
        <v>156.0171342395912</v>
      </c>
      <c r="N36">
        <f t="shared" si="2"/>
        <v>164.35472842609713</v>
      </c>
      <c r="O36">
        <f t="shared" si="3"/>
        <v>115.48356935645849</v>
      </c>
      <c r="P36">
        <f t="shared" si="14"/>
        <v>82.19963607268107</v>
      </c>
      <c r="R36" s="1">
        <f t="shared" si="4"/>
        <v>43058.70836538816</v>
      </c>
      <c r="S36" s="6">
        <f t="shared" si="5"/>
        <v>0.07948259703570186</v>
      </c>
      <c r="T36" s="6">
        <f t="shared" si="10"/>
        <v>0.009415684213827973</v>
      </c>
      <c r="U36">
        <f t="shared" si="9"/>
        <v>0.9830969171825227</v>
      </c>
      <c r="V36">
        <f t="shared" si="12"/>
        <v>0.2506638818727834</v>
      </c>
    </row>
    <row r="37" spans="1:22" ht="12.75">
      <c r="A37" s="3">
        <f t="shared" si="6"/>
        <v>1993</v>
      </c>
      <c r="B37" s="4">
        <v>52315.677759800004</v>
      </c>
      <c r="C37" s="5">
        <v>8457.121910168418</v>
      </c>
      <c r="D37" s="1">
        <v>3396.37425</v>
      </c>
      <c r="E37" s="1">
        <v>3650161</v>
      </c>
      <c r="F37" s="6">
        <f t="shared" si="7"/>
        <v>1.0031693379457498</v>
      </c>
      <c r="H37">
        <f t="shared" si="8"/>
        <v>199632.03932243865</v>
      </c>
      <c r="I37">
        <f t="shared" si="0"/>
        <v>3.8159123205670924</v>
      </c>
      <c r="J37">
        <f t="shared" si="11"/>
        <v>0.034272388221728935</v>
      </c>
      <c r="K37">
        <f t="shared" si="13"/>
        <v>1.0420089260078251</v>
      </c>
      <c r="M37">
        <f t="shared" si="1"/>
        <v>153.73807235540278</v>
      </c>
      <c r="N37">
        <f t="shared" si="2"/>
        <v>174.30619818491655</v>
      </c>
      <c r="O37">
        <f t="shared" si="3"/>
        <v>116.02606460902885</v>
      </c>
      <c r="P37">
        <f t="shared" si="14"/>
        <v>76.01740478303388</v>
      </c>
      <c r="R37" s="1">
        <f t="shared" si="4"/>
        <v>43858.555849631586</v>
      </c>
      <c r="S37" s="6">
        <f t="shared" si="5"/>
        <v>0.07861815859422479</v>
      </c>
      <c r="T37" s="6">
        <f t="shared" si="10"/>
        <v>0.010032701141637314</v>
      </c>
      <c r="U37">
        <f t="shared" si="9"/>
        <v>0.9902369835803156</v>
      </c>
      <c r="V37">
        <f t="shared" si="12"/>
        <v>0.2378103815634923</v>
      </c>
    </row>
    <row r="38" spans="1:22" ht="12.75">
      <c r="A38" s="3">
        <f t="shared" si="6"/>
        <v>1994</v>
      </c>
      <c r="B38" s="4">
        <v>54384.5863234</v>
      </c>
      <c r="C38" s="5">
        <v>9424.72909917798</v>
      </c>
      <c r="D38" s="1">
        <v>3406.3825</v>
      </c>
      <c r="E38" s="1">
        <v>3696160</v>
      </c>
      <c r="F38" s="6">
        <f t="shared" si="7"/>
        <v>1.002946745341742</v>
      </c>
      <c r="H38">
        <f t="shared" si="8"/>
        <v>198107.55926648513</v>
      </c>
      <c r="I38">
        <f t="shared" si="0"/>
        <v>3.6427152003773835</v>
      </c>
      <c r="J38">
        <f t="shared" si="11"/>
        <v>0.035398102400577953</v>
      </c>
      <c r="K38">
        <f t="shared" si="13"/>
        <v>1.0328460967343767</v>
      </c>
      <c r="M38">
        <f t="shared" si="1"/>
        <v>159.34833550203157</v>
      </c>
      <c r="N38">
        <f t="shared" si="2"/>
        <v>182.5423787740077</v>
      </c>
      <c r="O38">
        <f t="shared" si="3"/>
        <v>113.73913421278357</v>
      </c>
      <c r="P38">
        <f t="shared" si="14"/>
        <v>76.74920889426498</v>
      </c>
      <c r="R38" s="1">
        <f t="shared" si="4"/>
        <v>44959.85722422202</v>
      </c>
      <c r="S38" s="6">
        <f t="shared" si="5"/>
        <v>0.0823561501511071</v>
      </c>
      <c r="T38" s="6">
        <f t="shared" si="10"/>
        <v>0.010299665173147267</v>
      </c>
      <c r="U38">
        <f t="shared" si="9"/>
        <v>0.9929812469327218</v>
      </c>
      <c r="V38">
        <f t="shared" si="12"/>
        <v>0.23746750971296</v>
      </c>
    </row>
    <row r="39" spans="1:22" ht="12.75">
      <c r="A39" s="3">
        <f t="shared" si="6"/>
        <v>1995</v>
      </c>
      <c r="B39" s="4">
        <v>56456.6</v>
      </c>
      <c r="C39" s="5">
        <v>9879</v>
      </c>
      <c r="D39" s="1">
        <v>3413.15475</v>
      </c>
      <c r="E39" s="1">
        <v>3770816</v>
      </c>
      <c r="F39" s="6">
        <f t="shared" si="7"/>
        <v>1.0019881061507332</v>
      </c>
      <c r="H39">
        <f t="shared" si="8"/>
        <v>197626.91040233886</v>
      </c>
      <c r="I39">
        <f t="shared" si="0"/>
        <v>3.5005103106162765</v>
      </c>
      <c r="J39">
        <f t="shared" si="11"/>
        <v>0.0362623676560667</v>
      </c>
      <c r="K39">
        <f t="shared" si="13"/>
        <v>1.024415581539044</v>
      </c>
      <c r="M39">
        <f t="shared" si="1"/>
        <v>165.09117385281266</v>
      </c>
      <c r="N39">
        <f t="shared" si="2"/>
        <v>188.94250578262975</v>
      </c>
      <c r="O39">
        <f t="shared" si="3"/>
        <v>111.81453579871572</v>
      </c>
      <c r="P39">
        <f t="shared" si="14"/>
        <v>78.14405068833582</v>
      </c>
      <c r="R39" s="1">
        <f t="shared" si="4"/>
        <v>46577.6</v>
      </c>
      <c r="S39" s="6">
        <f t="shared" si="5"/>
        <v>0.08570179013333173</v>
      </c>
      <c r="T39" s="6">
        <f t="shared" si="10"/>
        <v>0.010480389390519186</v>
      </c>
      <c r="U39">
        <f t="shared" si="9"/>
        <v>1.0002704904431858</v>
      </c>
      <c r="V39">
        <f t="shared" si="12"/>
        <v>0.24124949980693608</v>
      </c>
    </row>
    <row r="40" spans="1:22" ht="12.75">
      <c r="A40" s="3">
        <f t="shared" si="6"/>
        <v>1996</v>
      </c>
      <c r="B40" s="4">
        <v>58719.945094</v>
      </c>
      <c r="C40" s="5">
        <v>9763.287739584433</v>
      </c>
      <c r="D40" s="1">
        <v>3425.484</v>
      </c>
      <c r="E40" s="1">
        <v>3860662</v>
      </c>
      <c r="F40" s="6">
        <f t="shared" si="7"/>
        <v>1.0036122739527118</v>
      </c>
      <c r="H40">
        <f t="shared" si="8"/>
        <v>197624.56488222192</v>
      </c>
      <c r="I40">
        <f t="shared" si="0"/>
        <v>3.3655441020229286</v>
      </c>
      <c r="J40">
        <f t="shared" si="11"/>
        <v>0.03709967594210889</v>
      </c>
      <c r="K40">
        <f t="shared" si="13"/>
        <v>1.0230902817483873</v>
      </c>
      <c r="M40">
        <f t="shared" si="1"/>
        <v>171.0916491049835</v>
      </c>
      <c r="N40">
        <f t="shared" si="2"/>
        <v>195.20568872521537</v>
      </c>
      <c r="O40">
        <f t="shared" si="3"/>
        <v>109.94612999155197</v>
      </c>
      <c r="P40">
        <f t="shared" si="14"/>
        <v>79.71800018002891</v>
      </c>
      <c r="R40" s="1">
        <f t="shared" si="4"/>
        <v>48956.65735441557</v>
      </c>
      <c r="S40" s="6">
        <f t="shared" si="5"/>
        <v>0.08913863283493413</v>
      </c>
      <c r="T40" s="6">
        <f t="shared" si="10"/>
        <v>0.010646868740594229</v>
      </c>
      <c r="U40">
        <f t="shared" si="9"/>
        <v>1.0114889889438967</v>
      </c>
      <c r="V40">
        <f t="shared" si="12"/>
        <v>0.24788152812505962</v>
      </c>
    </row>
    <row r="41" spans="1:22" ht="12.75">
      <c r="A41" s="3">
        <f t="shared" si="6"/>
        <v>1997</v>
      </c>
      <c r="B41" s="4">
        <v>62414.464998</v>
      </c>
      <c r="C41" s="5">
        <v>11537.403204716744</v>
      </c>
      <c r="D41" s="1">
        <v>3436.37525</v>
      </c>
      <c r="E41" s="1">
        <v>3905320</v>
      </c>
      <c r="F41" s="6">
        <f t="shared" si="7"/>
        <v>1.003179477703005</v>
      </c>
      <c r="H41">
        <f t="shared" si="8"/>
        <v>197506.62437769523</v>
      </c>
      <c r="I41">
        <f t="shared" si="0"/>
        <v>3.164436711650482</v>
      </c>
      <c r="J41">
        <f t="shared" si="11"/>
        <v>0.039124708458085584</v>
      </c>
      <c r="K41">
        <f t="shared" si="13"/>
        <v>1.0545835634558263</v>
      </c>
      <c r="M41">
        <f t="shared" si="1"/>
        <v>181.27995496871702</v>
      </c>
      <c r="N41">
        <f t="shared" si="2"/>
        <v>210.60337391743218</v>
      </c>
      <c r="O41">
        <f t="shared" si="3"/>
        <v>107.08086217960724</v>
      </c>
      <c r="P41">
        <f t="shared" si="14"/>
        <v>80.38455296484962</v>
      </c>
      <c r="R41" s="1">
        <f t="shared" si="4"/>
        <v>50877.06179328326</v>
      </c>
      <c r="S41" s="6">
        <f t="shared" si="5"/>
        <v>0.0948036024533189</v>
      </c>
      <c r="T41" s="6">
        <f t="shared" si="10"/>
        <v>0.011187335608503272</v>
      </c>
      <c r="U41">
        <f t="shared" si="9"/>
        <v>0.994662176270301</v>
      </c>
      <c r="V41">
        <f t="shared" si="12"/>
        <v>0.2456700070972713</v>
      </c>
    </row>
    <row r="42" spans="1:22" ht="12.75">
      <c r="A42" s="3">
        <f t="shared" si="6"/>
        <v>1998</v>
      </c>
      <c r="B42" s="4">
        <v>65744.275266</v>
      </c>
      <c r="C42" s="5">
        <v>12705.718140107525</v>
      </c>
      <c r="D42" s="1">
        <v>3446.1485</v>
      </c>
      <c r="E42" s="1">
        <v>3956967</v>
      </c>
      <c r="F42" s="6">
        <f t="shared" si="7"/>
        <v>1.0028440578484552</v>
      </c>
      <c r="H42">
        <f t="shared" si="8"/>
        <v>199168.6963635272</v>
      </c>
      <c r="I42">
        <f t="shared" si="0"/>
        <v>3.0294454620983307</v>
      </c>
      <c r="J42">
        <f t="shared" si="11"/>
        <v>0.04073220474980956</v>
      </c>
      <c r="K42">
        <f t="shared" si="13"/>
        <v>1.0410864733585452</v>
      </c>
      <c r="M42">
        <f t="shared" si="1"/>
        <v>190.40970018269346</v>
      </c>
      <c r="N42">
        <f t="shared" si="2"/>
        <v>223.07272508336246</v>
      </c>
      <c r="O42">
        <f t="shared" si="3"/>
        <v>105.09876150161577</v>
      </c>
      <c r="P42">
        <f t="shared" si="14"/>
        <v>81.21663622619793</v>
      </c>
      <c r="R42" s="1">
        <f t="shared" si="4"/>
        <v>53038.557125892476</v>
      </c>
      <c r="S42" s="6">
        <f t="shared" si="5"/>
        <v>0.0990280246841633</v>
      </c>
      <c r="T42" s="6">
        <f t="shared" si="10"/>
        <v>0.011630370606123324</v>
      </c>
      <c r="U42">
        <f t="shared" si="9"/>
        <v>0.9937624624438279</v>
      </c>
      <c r="V42">
        <f t="shared" si="12"/>
        <v>0.2461945865640684</v>
      </c>
    </row>
    <row r="43" spans="1:22" ht="12.75">
      <c r="A43" s="3">
        <f t="shared" si="6"/>
        <v>1999</v>
      </c>
      <c r="B43" s="4">
        <v>68385.315014</v>
      </c>
      <c r="C43" s="5">
        <v>13100.365869098045</v>
      </c>
      <c r="D43" s="1">
        <v>3455.9495456883674</v>
      </c>
      <c r="E43" s="1">
        <v>4089505</v>
      </c>
      <c r="F43" s="6">
        <f t="shared" si="7"/>
        <v>1.0028440578484554</v>
      </c>
      <c r="H43">
        <f t="shared" si="8"/>
        <v>201915.97968545835</v>
      </c>
      <c r="I43">
        <f t="shared" si="0"/>
        <v>2.9526219136977234</v>
      </c>
      <c r="J43">
        <f t="shared" si="11"/>
        <v>0.0412327332303964</v>
      </c>
      <c r="K43">
        <f t="shared" si="13"/>
        <v>1.012288273705321</v>
      </c>
      <c r="M43">
        <f t="shared" si="1"/>
        <v>197.4970319171844</v>
      </c>
      <c r="N43">
        <f t="shared" si="2"/>
        <v>226.99898217501791</v>
      </c>
      <c r="O43">
        <f t="shared" si="3"/>
        <v>103.94814785682196</v>
      </c>
      <c r="P43">
        <f t="shared" si="14"/>
        <v>83.6989303434868</v>
      </c>
      <c r="R43" s="1">
        <f t="shared" si="4"/>
        <v>55284.94914490196</v>
      </c>
      <c r="S43" s="6">
        <f t="shared" si="5"/>
        <v>0.10160461067102705</v>
      </c>
      <c r="T43" s="6">
        <f t="shared" si="10"/>
        <v>0.011705504825107196</v>
      </c>
      <c r="U43">
        <f t="shared" si="9"/>
        <v>0.991203283348141</v>
      </c>
      <c r="V43">
        <f t="shared" si="12"/>
        <v>0.25386371739844354</v>
      </c>
    </row>
    <row r="44" spans="1:22" ht="12.75">
      <c r="A44" s="3">
        <f t="shared" si="6"/>
        <v>2000</v>
      </c>
      <c r="B44" s="4">
        <v>72395.427312</v>
      </c>
      <c r="C44" s="5">
        <v>14696.821122644791</v>
      </c>
      <c r="D44" s="1">
        <v>3465.778466117648</v>
      </c>
      <c r="E44" s="1">
        <v>4054676</v>
      </c>
      <c r="F44" s="6">
        <f t="shared" si="7"/>
        <v>1.0028440578484552</v>
      </c>
      <c r="H44">
        <f t="shared" si="8"/>
        <v>204920.54657028348</v>
      </c>
      <c r="I44">
        <f t="shared" si="0"/>
        <v>2.8305730648863316</v>
      </c>
      <c r="J44">
        <f t="shared" si="11"/>
        <v>0.04371859281158771</v>
      </c>
      <c r="K44">
        <f t="shared" si="13"/>
        <v>1.0602884986377463</v>
      </c>
      <c r="M44">
        <f t="shared" si="1"/>
        <v>208.48530616259194</v>
      </c>
      <c r="N44">
        <f t="shared" si="2"/>
        <v>246.79933320362545</v>
      </c>
      <c r="O44">
        <f t="shared" si="3"/>
        <v>102.08444088833623</v>
      </c>
      <c r="P44">
        <f t="shared" si="14"/>
        <v>82.75074554149498</v>
      </c>
      <c r="R44" s="1">
        <f t="shared" si="4"/>
        <v>57698.60618935521</v>
      </c>
      <c r="S44" s="6">
        <f t="shared" si="5"/>
        <v>0.10598560543147371</v>
      </c>
      <c r="T44" s="6">
        <f t="shared" si="10"/>
        <v>0.012498359700849093</v>
      </c>
      <c r="U44">
        <f t="shared" si="9"/>
        <v>0.9883264300306175</v>
      </c>
      <c r="V44">
        <f t="shared" si="12"/>
        <v>0.24841409272997095</v>
      </c>
    </row>
    <row r="46" spans="5:22" ht="12.75">
      <c r="E46" t="s">
        <v>22</v>
      </c>
      <c r="F46">
        <f>AVERAGE(F14:F44)</f>
        <v>1.0041127157214988</v>
      </c>
      <c r="J46" t="s">
        <v>22</v>
      </c>
      <c r="K46">
        <f>AVERAGE(K14:K44)</f>
        <v>1.0228789158563076</v>
      </c>
      <c r="S46" t="s">
        <v>17</v>
      </c>
      <c r="T46" t="s">
        <v>17</v>
      </c>
      <c r="U46">
        <f>AVERAGE(U14:U24)</f>
        <v>0.9850651636304417</v>
      </c>
      <c r="V46">
        <f>AVERAGE(V14:V24)</f>
        <v>0.2632881365190409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23">
      <selection activeCell="A10" sqref="A10:F59"/>
    </sheetView>
  </sheetViews>
  <sheetFormatPr defaultColWidth="9.140625" defaultRowHeight="12.75"/>
  <cols>
    <col min="2" max="2" width="10.00390625" style="0" customWidth="1"/>
  </cols>
  <sheetData>
    <row r="1" spans="1:2" ht="12.75">
      <c r="A1" t="s">
        <v>13</v>
      </c>
      <c r="B1" s="7">
        <f>'Finland data'!U46</f>
        <v>0.9850651636304417</v>
      </c>
    </row>
    <row r="2" spans="1:2" ht="12.75">
      <c r="A2" t="s">
        <v>14</v>
      </c>
      <c r="B2" s="7">
        <f>'Finland data'!V46</f>
        <v>0.2632881365190409</v>
      </c>
    </row>
    <row r="3" spans="1:3" ht="12.75">
      <c r="A3" t="s">
        <v>18</v>
      </c>
      <c r="B3" s="7">
        <v>0.05</v>
      </c>
      <c r="C3" t="s">
        <v>24</v>
      </c>
    </row>
    <row r="4" spans="1:2" ht="12.75">
      <c r="A4" t="s">
        <v>19</v>
      </c>
      <c r="B4" s="7">
        <v>0.3</v>
      </c>
    </row>
    <row r="5" spans="1:2" ht="12.75">
      <c r="A5" t="s">
        <v>20</v>
      </c>
      <c r="B5" s="7">
        <f>'Finland data'!K46</f>
        <v>1.0228789158563076</v>
      </c>
    </row>
    <row r="6" spans="1:2" ht="12.75">
      <c r="A6" t="s">
        <v>21</v>
      </c>
      <c r="B6" s="7">
        <f>'Finland data'!F46</f>
        <v>1.0041127157214988</v>
      </c>
    </row>
    <row r="7" spans="1:2" ht="12.75">
      <c r="A7" t="s">
        <v>23</v>
      </c>
      <c r="B7" s="7">
        <f>'Finland data'!H24</f>
        <v>133868.19967839052</v>
      </c>
    </row>
    <row r="9" spans="1:6" ht="12.75">
      <c r="A9" t="s">
        <v>7</v>
      </c>
      <c r="B9" t="s">
        <v>25</v>
      </c>
      <c r="C9" t="s">
        <v>26</v>
      </c>
      <c r="D9" t="s">
        <v>27</v>
      </c>
      <c r="E9" t="s">
        <v>28</v>
      </c>
      <c r="F9" t="s">
        <v>29</v>
      </c>
    </row>
    <row r="10" spans="1:6" ht="12.75">
      <c r="A10" s="7">
        <f>'Finland data'!J24</f>
        <v>0.028070964879056762</v>
      </c>
      <c r="B10" s="8">
        <f>'Finland data'!D24</f>
        <v>3236.43575</v>
      </c>
      <c r="C10" s="7">
        <f>5200*B10</f>
        <v>16829465.900000002</v>
      </c>
      <c r="D10" s="7">
        <v>0</v>
      </c>
      <c r="E10" s="7">
        <v>0</v>
      </c>
      <c r="F10" s="7">
        <v>0</v>
      </c>
    </row>
    <row r="11" spans="1:6" ht="12.75">
      <c r="A11" s="7">
        <f>'Finland data'!J25</f>
        <v>0.0282339018136247</v>
      </c>
      <c r="B11" s="8">
        <f>'Finland data'!D25</f>
        <v>3253.62825</v>
      </c>
      <c r="C11" s="7">
        <f aca="true" t="shared" si="0" ref="C11:C59">5200*B11</f>
        <v>16918866.900000002</v>
      </c>
      <c r="D11" s="7">
        <v>0</v>
      </c>
      <c r="E11" s="7">
        <v>0</v>
      </c>
      <c r="F11" s="7">
        <v>0</v>
      </c>
    </row>
    <row r="12" spans="1:6" ht="12.75">
      <c r="A12" s="7">
        <f>'Finland data'!J26</f>
        <v>0.028872070758387422</v>
      </c>
      <c r="B12" s="8">
        <f>'Finland data'!D26</f>
        <v>3275.604</v>
      </c>
      <c r="C12" s="7">
        <f t="shared" si="0"/>
        <v>17033140.8</v>
      </c>
      <c r="D12" s="7">
        <v>0</v>
      </c>
      <c r="E12" s="7">
        <v>0</v>
      </c>
      <c r="F12" s="7">
        <v>0</v>
      </c>
    </row>
    <row r="13" spans="1:6" ht="12.75">
      <c r="A13" s="7">
        <f>'Finland data'!J27</f>
        <v>0.02928853555587083</v>
      </c>
      <c r="B13" s="8">
        <f>'Finland data'!D27</f>
        <v>3298.982</v>
      </c>
      <c r="C13" s="7">
        <f t="shared" si="0"/>
        <v>17154706.4</v>
      </c>
      <c r="D13" s="7">
        <v>0</v>
      </c>
      <c r="E13" s="7">
        <v>0</v>
      </c>
      <c r="F13" s="7">
        <v>0</v>
      </c>
    </row>
    <row r="14" spans="1:6" ht="12.75">
      <c r="A14" s="7">
        <f>'Finland data'!J28</f>
        <v>0.029795362034029674</v>
      </c>
      <c r="B14" s="8">
        <f>'Finland data'!D28</f>
        <v>3320.36625</v>
      </c>
      <c r="C14" s="7">
        <f t="shared" si="0"/>
        <v>17265904.5</v>
      </c>
      <c r="D14" s="7">
        <v>0</v>
      </c>
      <c r="E14" s="7">
        <v>0</v>
      </c>
      <c r="F14" s="7">
        <v>0</v>
      </c>
    </row>
    <row r="15" spans="1:6" ht="12.75">
      <c r="A15" s="7">
        <f>'Finland data'!J29</f>
        <v>0.03032227409667926</v>
      </c>
      <c r="B15" s="8">
        <f>'Finland data'!D29</f>
        <v>3337.70725</v>
      </c>
      <c r="C15" s="7">
        <f t="shared" si="0"/>
        <v>17356077.7</v>
      </c>
      <c r="D15" s="7">
        <v>0</v>
      </c>
      <c r="E15" s="7">
        <v>0</v>
      </c>
      <c r="F15" s="7">
        <v>0</v>
      </c>
    </row>
    <row r="16" spans="1:6" ht="12.75">
      <c r="A16" s="7">
        <f>'Finland data'!J30</f>
        <v>0.03119731624825697</v>
      </c>
      <c r="B16" s="8">
        <f>'Finland data'!D30</f>
        <v>3341.4315</v>
      </c>
      <c r="C16" s="7">
        <f t="shared" si="0"/>
        <v>17375443.8</v>
      </c>
      <c r="D16" s="7">
        <v>0</v>
      </c>
      <c r="E16" s="7">
        <v>0</v>
      </c>
      <c r="F16" s="7">
        <v>0</v>
      </c>
    </row>
    <row r="17" spans="1:6" ht="12.75">
      <c r="A17" s="7">
        <f>'Finland data'!J31</f>
        <v>0.03199490862065464</v>
      </c>
      <c r="B17" s="8">
        <f>'Finland data'!D31</f>
        <v>3344.43925</v>
      </c>
      <c r="C17" s="7">
        <f t="shared" si="0"/>
        <v>17391084.099999998</v>
      </c>
      <c r="D17" s="7">
        <v>0</v>
      </c>
      <c r="E17" s="7">
        <v>0</v>
      </c>
      <c r="F17" s="7">
        <v>0</v>
      </c>
    </row>
    <row r="18" spans="1:6" ht="12.75">
      <c r="A18" s="7">
        <f>'Finland data'!J32</f>
        <v>0.032869473710877284</v>
      </c>
      <c r="B18" s="8">
        <f>'Finland data'!D32</f>
        <v>3349.441</v>
      </c>
      <c r="C18" s="7">
        <f t="shared" si="0"/>
        <v>17417093.2</v>
      </c>
      <c r="D18" s="7">
        <v>0</v>
      </c>
      <c r="E18" s="7">
        <v>0</v>
      </c>
      <c r="F18" s="7">
        <v>0</v>
      </c>
    </row>
    <row r="19" spans="1:6" ht="12.75">
      <c r="A19" s="7">
        <f>'Finland data'!J33</f>
        <v>0.03373055829282021</v>
      </c>
      <c r="B19" s="8">
        <f>'Finland data'!D33</f>
        <v>3349.673</v>
      </c>
      <c r="C19" s="7">
        <f t="shared" si="0"/>
        <v>17418299.599999998</v>
      </c>
      <c r="D19" s="7">
        <v>0</v>
      </c>
      <c r="E19" s="7">
        <v>0</v>
      </c>
      <c r="F19" s="7">
        <v>0</v>
      </c>
    </row>
    <row r="20" spans="1:6" ht="12.75">
      <c r="A20" s="7">
        <f>'Finland data'!J34</f>
        <v>0.033813057166990367</v>
      </c>
      <c r="B20" s="8">
        <f>'Finland data'!D34</f>
        <v>3358.638</v>
      </c>
      <c r="C20" s="7">
        <f t="shared" si="0"/>
        <v>17464917.599999998</v>
      </c>
      <c r="D20" s="7">
        <v>0</v>
      </c>
      <c r="E20" s="7">
        <v>0</v>
      </c>
      <c r="F20" s="7">
        <v>0</v>
      </c>
    </row>
    <row r="21" spans="1:6" ht="12.75">
      <c r="A21" s="7">
        <f>'Finland data'!J35</f>
        <v>0.03271418837219013</v>
      </c>
      <c r="B21" s="8">
        <f>'Finland data'!D35</f>
        <v>3372.1715</v>
      </c>
      <c r="C21" s="7">
        <f t="shared" si="0"/>
        <v>17535291.8</v>
      </c>
      <c r="D21" s="7">
        <v>0</v>
      </c>
      <c r="E21" s="7">
        <v>0</v>
      </c>
      <c r="F21" s="7">
        <v>0</v>
      </c>
    </row>
    <row r="22" spans="1:6" ht="12.75">
      <c r="A22" s="7">
        <f>'Finland data'!J36</f>
        <v>0.032890685834174475</v>
      </c>
      <c r="B22" s="8">
        <f>'Finland data'!D36</f>
        <v>3385.644</v>
      </c>
      <c r="C22" s="7">
        <f t="shared" si="0"/>
        <v>17605348.799999997</v>
      </c>
      <c r="D22" s="7">
        <v>0</v>
      </c>
      <c r="E22" s="7">
        <v>0</v>
      </c>
      <c r="F22" s="7">
        <v>0</v>
      </c>
    </row>
    <row r="23" spans="1:6" ht="12.75">
      <c r="A23" s="7">
        <f>'Finland data'!J37</f>
        <v>0.034272388221728935</v>
      </c>
      <c r="B23" s="8">
        <f>'Finland data'!D37</f>
        <v>3396.37425</v>
      </c>
      <c r="C23" s="7">
        <f t="shared" si="0"/>
        <v>17661146.099999998</v>
      </c>
      <c r="D23" s="7">
        <v>0</v>
      </c>
      <c r="E23" s="7">
        <v>0</v>
      </c>
      <c r="F23" s="7">
        <v>0</v>
      </c>
    </row>
    <row r="24" spans="1:6" ht="12.75">
      <c r="A24" s="7">
        <f>'Finland data'!J38</f>
        <v>0.035398102400577953</v>
      </c>
      <c r="B24" s="8">
        <f>'Finland data'!D38</f>
        <v>3406.3825</v>
      </c>
      <c r="C24" s="7">
        <f t="shared" si="0"/>
        <v>17713189</v>
      </c>
      <c r="D24" s="7">
        <v>0</v>
      </c>
      <c r="E24" s="7">
        <v>0</v>
      </c>
      <c r="F24" s="7">
        <v>0</v>
      </c>
    </row>
    <row r="25" spans="1:6" ht="12.75">
      <c r="A25" s="7">
        <f>'Finland data'!J39</f>
        <v>0.0362623676560667</v>
      </c>
      <c r="B25" s="8">
        <f>'Finland data'!D39</f>
        <v>3413.15475</v>
      </c>
      <c r="C25" s="7">
        <f t="shared" si="0"/>
        <v>17748404.7</v>
      </c>
      <c r="D25" s="7">
        <v>0</v>
      </c>
      <c r="E25" s="7">
        <v>0</v>
      </c>
      <c r="F25" s="7">
        <v>0</v>
      </c>
    </row>
    <row r="26" spans="1:7" ht="12.75">
      <c r="A26" s="7">
        <f>'Finland data'!J40</f>
        <v>0.03709967594210889</v>
      </c>
      <c r="B26" s="8">
        <f>'Finland data'!D40</f>
        <v>3425.484</v>
      </c>
      <c r="C26" s="7">
        <f t="shared" si="0"/>
        <v>17812516.8</v>
      </c>
      <c r="D26" s="7">
        <v>0</v>
      </c>
      <c r="E26" s="7">
        <v>0</v>
      </c>
      <c r="F26" s="7">
        <v>0</v>
      </c>
      <c r="G26" t="s">
        <v>30</v>
      </c>
    </row>
    <row r="27" spans="1:6" ht="12.75">
      <c r="A27" s="7">
        <f>'Finland data'!J41</f>
        <v>0.039124708458085584</v>
      </c>
      <c r="B27" s="8">
        <f>'Finland data'!D41</f>
        <v>3436.37525</v>
      </c>
      <c r="C27" s="7">
        <f t="shared" si="0"/>
        <v>17869151.3</v>
      </c>
      <c r="D27" s="7">
        <v>0</v>
      </c>
      <c r="E27" s="7">
        <v>0</v>
      </c>
      <c r="F27" s="7">
        <v>0</v>
      </c>
    </row>
    <row r="28" spans="1:6" ht="12.75">
      <c r="A28" s="7">
        <f>'Finland data'!J42</f>
        <v>0.04073220474980956</v>
      </c>
      <c r="B28" s="8">
        <f>'Finland data'!D42</f>
        <v>3446.1485</v>
      </c>
      <c r="C28" s="7">
        <f t="shared" si="0"/>
        <v>17919972.2</v>
      </c>
      <c r="D28" s="7">
        <v>0</v>
      </c>
      <c r="E28" s="7">
        <v>0</v>
      </c>
      <c r="F28" s="7">
        <v>0</v>
      </c>
    </row>
    <row r="29" spans="1:6" ht="12.75">
      <c r="A29" s="7">
        <f>'Finland data'!J43</f>
        <v>0.0412327332303964</v>
      </c>
      <c r="B29" s="8">
        <f>'Finland data'!D43</f>
        <v>3455.9495456883674</v>
      </c>
      <c r="C29" s="7">
        <f t="shared" si="0"/>
        <v>17970937.63757951</v>
      </c>
      <c r="D29" s="7">
        <v>0</v>
      </c>
      <c r="E29" s="7">
        <v>0</v>
      </c>
      <c r="F29" s="7">
        <v>0</v>
      </c>
    </row>
    <row r="30" spans="1:6" ht="12.75">
      <c r="A30" s="7">
        <f>'Finland data'!J44</f>
        <v>0.04371859281158771</v>
      </c>
      <c r="B30" s="8">
        <f>'Finland data'!D44</f>
        <v>3465.778466117648</v>
      </c>
      <c r="C30" s="7">
        <f t="shared" si="0"/>
        <v>18022048.02381177</v>
      </c>
      <c r="D30" s="7">
        <v>0</v>
      </c>
      <c r="E30" s="7">
        <v>0</v>
      </c>
      <c r="F30" s="7">
        <v>0</v>
      </c>
    </row>
    <row r="31" spans="1:6" ht="12.75">
      <c r="A31" s="7">
        <f>$B$5*A30</f>
        <v>0.0447188268178802</v>
      </c>
      <c r="B31" s="8">
        <f>$B$6*B30</f>
        <v>3480.032227702482</v>
      </c>
      <c r="C31" s="7">
        <f t="shared" si="0"/>
        <v>18096167.584052905</v>
      </c>
      <c r="D31" s="7">
        <v>0</v>
      </c>
      <c r="E31" s="7">
        <v>0</v>
      </c>
      <c r="F31" s="7">
        <v>0</v>
      </c>
    </row>
    <row r="32" spans="1:6" ht="12.75">
      <c r="A32" s="7">
        <f aca="true" t="shared" si="1" ref="A32:A51">$B$5*A31</f>
        <v>0.04574194509383927</v>
      </c>
      <c r="B32" s="8">
        <f aca="true" t="shared" si="2" ref="B32:B51">$B$6*B31</f>
        <v>3494.3446109566767</v>
      </c>
      <c r="C32" s="7">
        <f t="shared" si="0"/>
        <v>18170591.97697472</v>
      </c>
      <c r="D32" s="7">
        <v>0</v>
      </c>
      <c r="E32" s="7">
        <v>0</v>
      </c>
      <c r="F32" s="7">
        <v>0</v>
      </c>
    </row>
    <row r="33" spans="1:6" ht="12.75">
      <c r="A33" s="7">
        <f t="shared" si="1"/>
        <v>0.046788471206745064</v>
      </c>
      <c r="B33" s="8">
        <f t="shared" si="2"/>
        <v>3508.715856974493</v>
      </c>
      <c r="C33" s="7">
        <f t="shared" si="0"/>
        <v>18245322.456267364</v>
      </c>
      <c r="D33" s="7">
        <v>0</v>
      </c>
      <c r="E33" s="7">
        <v>0</v>
      </c>
      <c r="F33" s="7">
        <v>0</v>
      </c>
    </row>
    <row r="34" spans="1:6" ht="12.75">
      <c r="A34" s="7">
        <f t="shared" si="1"/>
        <v>0.047858940702529454</v>
      </c>
      <c r="B34" s="8">
        <f t="shared" si="2"/>
        <v>3523.1462078417444</v>
      </c>
      <c r="C34" s="7">
        <f t="shared" si="0"/>
        <v>18320360.28077707</v>
      </c>
      <c r="D34" s="7">
        <v>0</v>
      </c>
      <c r="E34" s="7">
        <v>0</v>
      </c>
      <c r="F34" s="7">
        <v>0</v>
      </c>
    </row>
    <row r="35" spans="1:6" ht="12.75">
      <c r="A35" s="7">
        <f t="shared" si="1"/>
        <v>0.048953901379834644</v>
      </c>
      <c r="B35" s="8">
        <f t="shared" si="2"/>
        <v>3537.635906639874</v>
      </c>
      <c r="C35" s="7">
        <f t="shared" si="0"/>
        <v>18395706.714527346</v>
      </c>
      <c r="D35" s="7">
        <v>0</v>
      </c>
      <c r="E35" s="7">
        <v>0</v>
      </c>
      <c r="F35" s="7">
        <v>0</v>
      </c>
    </row>
    <row r="36" spans="1:6" ht="12.75">
      <c r="A36" s="7">
        <f t="shared" si="1"/>
        <v>0.05007391357034186</v>
      </c>
      <c r="B36" s="8">
        <f t="shared" si="2"/>
        <v>3552.1851974500505</v>
      </c>
      <c r="C36" s="7">
        <f t="shared" si="0"/>
        <v>18471363.026740264</v>
      </c>
      <c r="D36" s="7">
        <v>0</v>
      </c>
      <c r="E36" s="7">
        <v>0</v>
      </c>
      <c r="F36" s="7">
        <v>0</v>
      </c>
    </row>
    <row r="37" spans="1:6" ht="12.75">
      <c r="A37" s="7">
        <f t="shared" si="1"/>
        <v>0.05121955042551373</v>
      </c>
      <c r="B37" s="8">
        <f t="shared" si="2"/>
        <v>3566.794325357279</v>
      </c>
      <c r="C37" s="7">
        <f t="shared" si="0"/>
        <v>18547330.49185785</v>
      </c>
      <c r="D37" s="7">
        <v>0</v>
      </c>
      <c r="E37" s="7">
        <v>0</v>
      </c>
      <c r="F37" s="7">
        <v>0</v>
      </c>
    </row>
    <row r="38" spans="1:6" ht="12.75">
      <c r="A38" s="7">
        <f t="shared" si="1"/>
        <v>0.05239139820989697</v>
      </c>
      <c r="B38" s="8">
        <f t="shared" si="2"/>
        <v>3581.463536454529</v>
      </c>
      <c r="C38" s="7">
        <f t="shared" si="0"/>
        <v>18623610.38956355</v>
      </c>
      <c r="D38" s="7">
        <v>0</v>
      </c>
      <c r="E38" s="7">
        <v>0</v>
      </c>
      <c r="F38" s="7">
        <v>0</v>
      </c>
    </row>
    <row r="39" spans="1:6" ht="12.75">
      <c r="A39" s="7">
        <f t="shared" si="1"/>
        <v>0.053590056601135506</v>
      </c>
      <c r="B39" s="8">
        <f t="shared" si="2"/>
        <v>3596.1930778468804</v>
      </c>
      <c r="C39" s="7">
        <f t="shared" si="0"/>
        <v>18700204.004803777</v>
      </c>
      <c r="D39" s="7">
        <v>0</v>
      </c>
      <c r="E39" s="7">
        <v>0</v>
      </c>
      <c r="F39" s="7">
        <v>0</v>
      </c>
    </row>
    <row r="40" spans="1:6" ht="12.75">
      <c r="A40" s="7">
        <f t="shared" si="1"/>
        <v>0.054816138996847646</v>
      </c>
      <c r="B40" s="8">
        <f t="shared" si="2"/>
        <v>3610.9831976556866</v>
      </c>
      <c r="C40" s="7">
        <f t="shared" si="0"/>
        <v>18777112.62780957</v>
      </c>
      <c r="D40" s="7">
        <v>0</v>
      </c>
      <c r="E40" s="7">
        <v>0</v>
      </c>
      <c r="F40" s="7">
        <v>0</v>
      </c>
    </row>
    <row r="41" spans="1:6" ht="12.75">
      <c r="A41" s="7">
        <f t="shared" si="1"/>
        <v>0.056070272828524184</v>
      </c>
      <c r="B41" s="8">
        <f t="shared" si="2"/>
        <v>3625.834145022753</v>
      </c>
      <c r="C41" s="7">
        <f t="shared" si="0"/>
        <v>18854337.554118317</v>
      </c>
      <c r="D41" s="7">
        <v>0</v>
      </c>
      <c r="E41" s="7">
        <v>0</v>
      </c>
      <c r="F41" s="7">
        <v>0</v>
      </c>
    </row>
    <row r="42" spans="1:6" ht="12.75">
      <c r="A42" s="7">
        <f t="shared" si="1"/>
        <v>0.0573530998826082</v>
      </c>
      <c r="B42" s="8">
        <f t="shared" si="2"/>
        <v>3640.7461701145353</v>
      </c>
      <c r="C42" s="7">
        <f t="shared" si="0"/>
        <v>18931880.084595583</v>
      </c>
      <c r="D42" s="7">
        <v>0</v>
      </c>
      <c r="E42" s="7">
        <v>0</v>
      </c>
      <c r="F42" s="7">
        <v>0</v>
      </c>
    </row>
    <row r="43" spans="1:6" ht="12.75">
      <c r="A43" s="7">
        <f t="shared" si="1"/>
        <v>0.0586652766289208</v>
      </c>
      <c r="B43" s="8">
        <f t="shared" si="2"/>
        <v>3655.719524126352</v>
      </c>
      <c r="C43" s="7">
        <f t="shared" si="0"/>
        <v>19009741.525457032</v>
      </c>
      <c r="D43" s="7">
        <v>0</v>
      </c>
      <c r="E43" s="7">
        <v>0</v>
      </c>
      <c r="F43" s="7">
        <v>0</v>
      </c>
    </row>
    <row r="44" spans="1:6" ht="12.75">
      <c r="A44" s="7">
        <f t="shared" si="1"/>
        <v>0.06000747455660089</v>
      </c>
      <c r="B44" s="8">
        <f t="shared" si="2"/>
        <v>3670.754459286617</v>
      </c>
      <c r="C44" s="7">
        <f t="shared" si="0"/>
        <v>19087923.18829041</v>
      </c>
      <c r="D44" s="7">
        <v>0</v>
      </c>
      <c r="E44" s="7">
        <v>0</v>
      </c>
      <c r="F44" s="7">
        <v>0</v>
      </c>
    </row>
    <row r="45" spans="1:6" ht="12.75">
      <c r="A45" s="7">
        <f t="shared" si="1"/>
        <v>0.061380380517730884</v>
      </c>
      <c r="B45" s="8">
        <f t="shared" si="2"/>
        <v>3685.8512288610873</v>
      </c>
      <c r="C45" s="7">
        <f t="shared" si="0"/>
        <v>19166426.390077654</v>
      </c>
      <c r="D45" s="7">
        <v>0</v>
      </c>
      <c r="E45" s="7">
        <v>0</v>
      </c>
      <c r="F45" s="7">
        <v>0</v>
      </c>
    </row>
    <row r="46" spans="1:6" ht="12.75">
      <c r="A46" s="7">
        <f t="shared" si="1"/>
        <v>0.0627846970788242</v>
      </c>
      <c r="B46" s="8">
        <f t="shared" si="2"/>
        <v>3701.0100871571303</v>
      </c>
      <c r="C46" s="7">
        <f t="shared" si="0"/>
        <v>19245252.453217078</v>
      </c>
      <c r="D46" s="7">
        <v>0</v>
      </c>
      <c r="E46" s="7">
        <v>0</v>
      </c>
      <c r="F46" s="7">
        <v>0</v>
      </c>
    </row>
    <row r="47" spans="1:6" ht="12.75">
      <c r="A47" s="7">
        <f t="shared" si="1"/>
        <v>0.06422114288035438</v>
      </c>
      <c r="B47" s="8">
        <f t="shared" si="2"/>
        <v>3716.2312895280074</v>
      </c>
      <c r="C47" s="7">
        <f t="shared" si="0"/>
        <v>19324402.705545638</v>
      </c>
      <c r="D47" s="7">
        <v>0</v>
      </c>
      <c r="E47" s="7">
        <v>0</v>
      </c>
      <c r="F47" s="7">
        <v>0</v>
      </c>
    </row>
    <row r="48" spans="1:6" ht="12.75">
      <c r="A48" s="7">
        <f t="shared" si="1"/>
        <v>0.06569045300450992</v>
      </c>
      <c r="B48" s="8">
        <f t="shared" si="2"/>
        <v>3731.5150923771753</v>
      </c>
      <c r="C48" s="7">
        <f t="shared" si="0"/>
        <v>19403878.480361313</v>
      </c>
      <c r="D48" s="7">
        <v>0</v>
      </c>
      <c r="E48" s="7">
        <v>0</v>
      </c>
      <c r="F48" s="7">
        <v>0</v>
      </c>
    </row>
    <row r="49" spans="1:6" ht="12.75">
      <c r="A49" s="7">
        <f t="shared" si="1"/>
        <v>0.06719337935136283</v>
      </c>
      <c r="B49" s="8">
        <f t="shared" si="2"/>
        <v>3746.861753162605</v>
      </c>
      <c r="C49" s="7">
        <f t="shared" si="0"/>
        <v>19483681.116445545</v>
      </c>
      <c r="D49" s="7">
        <v>0</v>
      </c>
      <c r="E49" s="7">
        <v>0</v>
      </c>
      <c r="F49" s="7">
        <v>0</v>
      </c>
    </row>
    <row r="50" spans="1:6" ht="12.75">
      <c r="A50" s="7">
        <f t="shared" si="1"/>
        <v>0.06873069102364361</v>
      </c>
      <c r="B50" s="8">
        <f t="shared" si="2"/>
        <v>3762.2715304011194</v>
      </c>
      <c r="C50" s="7">
        <f t="shared" si="0"/>
        <v>19563811.95808582</v>
      </c>
      <c r="D50" s="7">
        <v>0</v>
      </c>
      <c r="E50" s="7">
        <v>0</v>
      </c>
      <c r="F50" s="7">
        <v>0</v>
      </c>
    </row>
    <row r="51" spans="1:6" ht="12.75">
      <c r="A51" s="7">
        <f t="shared" si="1"/>
        <v>0.07030317472031943</v>
      </c>
      <c r="B51" s="8">
        <f t="shared" si="2"/>
        <v>3777.7446836727477</v>
      </c>
      <c r="C51" s="7">
        <f t="shared" si="0"/>
        <v>19644272.35509829</v>
      </c>
      <c r="D51" s="7">
        <v>0</v>
      </c>
      <c r="E51" s="7">
        <v>0</v>
      </c>
      <c r="F51" s="7">
        <v>0</v>
      </c>
    </row>
    <row r="52" spans="1:6" ht="12.75">
      <c r="A52" s="7">
        <f aca="true" t="shared" si="3" ref="A52:A59">$B$5*A51</f>
        <v>0.07191163513917691</v>
      </c>
      <c r="B52" s="8">
        <f aca="true" t="shared" si="4" ref="B52:B59">$B$6*B51</f>
        <v>3793.281473625097</v>
      </c>
      <c r="C52" s="7">
        <f t="shared" si="0"/>
        <v>19725063.662850507</v>
      </c>
      <c r="D52" s="7">
        <v>0</v>
      </c>
      <c r="E52" s="7">
        <v>0</v>
      </c>
      <c r="F52" s="7">
        <v>0</v>
      </c>
    </row>
    <row r="53" spans="1:6" ht="12.75">
      <c r="A53" s="7">
        <f t="shared" si="3"/>
        <v>0.07355689538861564</v>
      </c>
      <c r="B53" s="8">
        <f t="shared" si="4"/>
        <v>3808.8821619777455</v>
      </c>
      <c r="C53" s="7">
        <f t="shared" si="0"/>
        <v>19806187.242284276</v>
      </c>
      <c r="D53" s="7">
        <v>0</v>
      </c>
      <c r="E53" s="7">
        <v>0</v>
      </c>
      <c r="F53" s="7">
        <v>0</v>
      </c>
    </row>
    <row r="54" spans="1:6" ht="12.75">
      <c r="A54" s="7">
        <f t="shared" si="3"/>
        <v>0.075239797408863</v>
      </c>
      <c r="B54" s="8">
        <f t="shared" si="4"/>
        <v>3824.547011526648</v>
      </c>
      <c r="C54" s="7">
        <f t="shared" si="0"/>
        <v>19887644.45993857</v>
      </c>
      <c r="D54" s="7">
        <v>0</v>
      </c>
      <c r="E54" s="7">
        <v>0</v>
      </c>
      <c r="F54" s="7">
        <v>0</v>
      </c>
    </row>
    <row r="55" spans="1:6" ht="12.75">
      <c r="A55" s="7">
        <f t="shared" si="3"/>
        <v>0.076961202402826</v>
      </c>
      <c r="B55" s="8">
        <f t="shared" si="4"/>
        <v>3840.2762861485653</v>
      </c>
      <c r="C55" s="7">
        <f t="shared" si="0"/>
        <v>19969436.68797254</v>
      </c>
      <c r="D55" s="7">
        <v>0</v>
      </c>
      <c r="E55" s="7">
        <v>0</v>
      </c>
      <c r="F55" s="7">
        <v>0</v>
      </c>
    </row>
    <row r="56" spans="1:6" ht="12.75">
      <c r="A56" s="7">
        <f t="shared" si="3"/>
        <v>0.07872199127680052</v>
      </c>
      <c r="B56" s="8">
        <f t="shared" si="4"/>
        <v>3856.070250805508</v>
      </c>
      <c r="C56" s="7">
        <f t="shared" si="0"/>
        <v>20051565.30418864</v>
      </c>
      <c r="D56" s="7">
        <v>0</v>
      </c>
      <c r="E56" s="7">
        <v>0</v>
      </c>
      <c r="F56" s="7">
        <v>0</v>
      </c>
    </row>
    <row r="57" spans="1:6" ht="12.75">
      <c r="A57" s="7">
        <f t="shared" si="3"/>
        <v>0.08052306509126342</v>
      </c>
      <c r="B57" s="8">
        <f t="shared" si="4"/>
        <v>3871.9291715491995</v>
      </c>
      <c r="C57" s="7">
        <f t="shared" si="0"/>
        <v>20134031.692055836</v>
      </c>
      <c r="D57" s="7">
        <v>0</v>
      </c>
      <c r="E57" s="7">
        <v>0</v>
      </c>
      <c r="F57" s="7">
        <v>0</v>
      </c>
    </row>
    <row r="58" spans="1:6" ht="12.75">
      <c r="A58" s="7">
        <f t="shared" si="3"/>
        <v>0.08236534552197841</v>
      </c>
      <c r="B58" s="8">
        <f t="shared" si="4"/>
        <v>3887.85331552556</v>
      </c>
      <c r="C58" s="7">
        <f t="shared" si="0"/>
        <v>20216837.240732912</v>
      </c>
      <c r="D58" s="7">
        <v>0</v>
      </c>
      <c r="E58" s="7">
        <v>0</v>
      </c>
      <c r="F58" s="7">
        <v>0</v>
      </c>
    </row>
    <row r="59" spans="1:6" ht="12.75">
      <c r="A59" s="7">
        <f t="shared" si="3"/>
        <v>0.08424977533165146</v>
      </c>
      <c r="B59" s="8">
        <f t="shared" si="4"/>
        <v>3903.8429509792036</v>
      </c>
      <c r="C59" s="7">
        <f t="shared" si="0"/>
        <v>20299983.345091857</v>
      </c>
      <c r="D59" s="7">
        <v>0</v>
      </c>
      <c r="E59" s="7">
        <v>0</v>
      </c>
      <c r="F59" s="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P31" sqref="P31"/>
    </sheetView>
  </sheetViews>
  <sheetFormatPr defaultColWidth="9.140625" defaultRowHeight="12.75"/>
  <sheetData>
    <row r="1" spans="12:21" ht="12.75">
      <c r="L1" s="10" t="s">
        <v>8</v>
      </c>
      <c r="M1" s="10"/>
      <c r="N1" s="10" t="s">
        <v>37</v>
      </c>
      <c r="O1" s="10"/>
      <c r="P1" s="10"/>
      <c r="Q1" s="10" t="s">
        <v>11</v>
      </c>
      <c r="R1" s="10"/>
      <c r="S1" s="10"/>
      <c r="T1" s="10" t="s">
        <v>6</v>
      </c>
      <c r="U1" s="10"/>
    </row>
    <row r="2" spans="2:21" ht="12.75">
      <c r="B2" s="9" t="s">
        <v>8</v>
      </c>
      <c r="C2" s="9" t="s">
        <v>31</v>
      </c>
      <c r="D2" s="9" t="s">
        <v>11</v>
      </c>
      <c r="E2" s="9" t="s">
        <v>32</v>
      </c>
      <c r="F2" s="9" t="s">
        <v>6</v>
      </c>
      <c r="G2" s="9" t="s">
        <v>33</v>
      </c>
      <c r="L2" s="10" t="s">
        <v>35</v>
      </c>
      <c r="M2" s="10" t="s">
        <v>36</v>
      </c>
      <c r="N2" s="10" t="s">
        <v>35</v>
      </c>
      <c r="O2" s="10" t="s">
        <v>36</v>
      </c>
      <c r="P2" s="10"/>
      <c r="Q2" s="10" t="s">
        <v>35</v>
      </c>
      <c r="R2" s="10" t="s">
        <v>36</v>
      </c>
      <c r="S2" s="10"/>
      <c r="T2" s="10" t="s">
        <v>35</v>
      </c>
      <c r="U2" s="10" t="s">
        <v>36</v>
      </c>
    </row>
    <row r="3" spans="1:21" ht="15">
      <c r="A3">
        <v>1980</v>
      </c>
      <c r="B3" s="11">
        <v>12.94583</v>
      </c>
      <c r="C3" s="11">
        <v>0.24643225</v>
      </c>
      <c r="D3" s="11">
        <v>0.24923688</v>
      </c>
      <c r="E3" s="11">
        <v>0.75356775</v>
      </c>
      <c r="F3" s="11">
        <v>3.1955014</v>
      </c>
      <c r="G3" s="11">
        <v>0.043881981</v>
      </c>
      <c r="L3">
        <f>B3</f>
        <v>12.94583</v>
      </c>
      <c r="M3">
        <f>'Finland data'!B24/'Finland data'!D24</f>
        <v>13.288174548003926</v>
      </c>
      <c r="N3">
        <f>100*L3/$M$3</f>
        <v>97.4236901632561</v>
      </c>
      <c r="O3">
        <f>100*M3/$M$3</f>
        <v>100</v>
      </c>
      <c r="Q3">
        <f>100*D3</f>
        <v>24.923688</v>
      </c>
      <c r="R3">
        <f>'Finland data'!E24/'Finland data'!D24/5200*100</f>
        <v>25.875532984085964</v>
      </c>
      <c r="T3">
        <f>F3</f>
        <v>3.1955014</v>
      </c>
      <c r="U3">
        <f>'Finland data'!I24</f>
        <v>3.1127562145272725</v>
      </c>
    </row>
    <row r="4" spans="1:21" ht="15">
      <c r="A4">
        <f>A3+1</f>
        <v>1981</v>
      </c>
      <c r="B4" s="11">
        <v>12.975706</v>
      </c>
      <c r="C4" s="11">
        <v>0.23246811</v>
      </c>
      <c r="D4" s="11">
        <v>0.24581703</v>
      </c>
      <c r="E4" s="11">
        <v>0.76753189</v>
      </c>
      <c r="F4" s="11">
        <v>3.2564875</v>
      </c>
      <c r="G4" s="11">
        <v>0.0421238</v>
      </c>
      <c r="L4">
        <f aca="true" t="shared" si="0" ref="L4:L23">B4</f>
        <v>12.975706</v>
      </c>
      <c r="M4">
        <f>'Finland data'!B25/'Finland data'!D25</f>
        <v>13.500776950409133</v>
      </c>
      <c r="N4">
        <f aca="true" t="shared" si="1" ref="N4:N23">100*L4/$M$3</f>
        <v>97.64852164700935</v>
      </c>
      <c r="O4">
        <f aca="true" t="shared" si="2" ref="O4:O23">100*M4/$M$3</f>
        <v>101.59993685842382</v>
      </c>
      <c r="Q4">
        <f aca="true" t="shared" si="3" ref="Q4:Q23">100*D4</f>
        <v>24.581702999999997</v>
      </c>
      <c r="R4">
        <f>'Finland data'!E25/'Finland data'!D25/5200*100</f>
        <v>25.81103702636256</v>
      </c>
      <c r="T4">
        <f aca="true" t="shared" si="4" ref="T4:T23">F4</f>
        <v>3.2564875</v>
      </c>
      <c r="U4">
        <f>'Finland data'!I25</f>
        <v>3.186986698895182</v>
      </c>
    </row>
    <row r="5" spans="1:21" ht="15">
      <c r="A5">
        <f aca="true" t="shared" si="5" ref="A5:A52">A4+1</f>
        <v>1982</v>
      </c>
      <c r="B5" s="11">
        <v>13.409247</v>
      </c>
      <c r="C5" s="11">
        <v>0.24143111</v>
      </c>
      <c r="D5" s="11">
        <v>0.2480012</v>
      </c>
      <c r="E5" s="11">
        <v>0.75856889</v>
      </c>
      <c r="F5" s="11">
        <v>3.196978</v>
      </c>
      <c r="G5" s="11">
        <v>0.043838618</v>
      </c>
      <c r="L5">
        <f t="shared" si="0"/>
        <v>13.409247</v>
      </c>
      <c r="M5">
        <f>'Finland data'!B26/'Finland data'!D26</f>
        <v>13.830953864386538</v>
      </c>
      <c r="N5">
        <f t="shared" si="1"/>
        <v>100.91112930191198</v>
      </c>
      <c r="O5">
        <f t="shared" si="2"/>
        <v>104.08467930957563</v>
      </c>
      <c r="Q5">
        <f t="shared" si="3"/>
        <v>24.80012</v>
      </c>
      <c r="R5">
        <f>'Finland data'!E26/'Finland data'!D26/5200*100</f>
        <v>25.57760809445079</v>
      </c>
      <c r="T5">
        <f t="shared" si="4"/>
        <v>3.196978</v>
      </c>
      <c r="U5">
        <f>'Finland data'!I26</f>
        <v>3.1967908930990094</v>
      </c>
    </row>
    <row r="6" spans="1:21" ht="15">
      <c r="A6">
        <f t="shared" si="5"/>
        <v>1983</v>
      </c>
      <c r="B6" s="11">
        <v>13.662395</v>
      </c>
      <c r="C6" s="11">
        <v>0.23975772</v>
      </c>
      <c r="D6" s="11">
        <v>0.24759047</v>
      </c>
      <c r="E6" s="11">
        <v>0.76024228</v>
      </c>
      <c r="F6" s="11">
        <v>3.1953784</v>
      </c>
      <c r="G6" s="11">
        <v>0.043885594</v>
      </c>
      <c r="L6">
        <f t="shared" si="0"/>
        <v>13.662395</v>
      </c>
      <c r="M6">
        <f>'Finland data'!B27/'Finland data'!D27</f>
        <v>14.109503728241018</v>
      </c>
      <c r="N6">
        <f t="shared" si="1"/>
        <v>102.81619157427674</v>
      </c>
      <c r="O6">
        <f t="shared" si="2"/>
        <v>106.18090300718143</v>
      </c>
      <c r="Q6">
        <f t="shared" si="3"/>
        <v>24.759047000000002</v>
      </c>
      <c r="R6">
        <f>'Finland data'!E27/'Finland data'!D27/5200*100</f>
        <v>25.508865602036767</v>
      </c>
      <c r="T6">
        <f t="shared" si="4"/>
        <v>3.1953784</v>
      </c>
      <c r="U6">
        <f>'Finland data'!I27</f>
        <v>3.213029584153486</v>
      </c>
    </row>
    <row r="7" spans="1:21" ht="15">
      <c r="A7">
        <f t="shared" si="5"/>
        <v>1984</v>
      </c>
      <c r="B7" s="11">
        <v>13.988106</v>
      </c>
      <c r="C7" s="11">
        <v>0.24092464</v>
      </c>
      <c r="D7" s="11">
        <v>0.24787675</v>
      </c>
      <c r="E7" s="11">
        <v>0.75907536</v>
      </c>
      <c r="F7" s="11">
        <v>3.1788655</v>
      </c>
      <c r="G7" s="11">
        <v>0.044373291</v>
      </c>
      <c r="L7">
        <f t="shared" si="0"/>
        <v>13.988106</v>
      </c>
      <c r="M7">
        <f>'Finland data'!B28/'Finland data'!D28</f>
        <v>14.497917953840183</v>
      </c>
      <c r="N7">
        <f t="shared" si="1"/>
        <v>105.267325842745</v>
      </c>
      <c r="O7">
        <f t="shared" si="2"/>
        <v>109.10390965640933</v>
      </c>
      <c r="Q7">
        <f t="shared" si="3"/>
        <v>24.787675</v>
      </c>
      <c r="R7">
        <f>'Finland data'!E28/'Finland data'!D28/5200*100</f>
        <v>25.599701423113974</v>
      </c>
      <c r="T7">
        <f t="shared" si="4"/>
        <v>3.1788655</v>
      </c>
      <c r="U7">
        <f>'Finland data'!I28</f>
        <v>3.206232633555455</v>
      </c>
    </row>
    <row r="8" spans="1:21" ht="15">
      <c r="A8">
        <f t="shared" si="5"/>
        <v>1985</v>
      </c>
      <c r="B8" s="11">
        <v>14.321454</v>
      </c>
      <c r="C8" s="11">
        <v>0.24113141</v>
      </c>
      <c r="D8" s="11">
        <v>0.24792754</v>
      </c>
      <c r="E8" s="11">
        <v>0.75886859</v>
      </c>
      <c r="F8" s="11">
        <v>3.1677723</v>
      </c>
      <c r="G8" s="11">
        <v>0.044703776</v>
      </c>
      <c r="L8">
        <f t="shared" si="0"/>
        <v>14.321454</v>
      </c>
      <c r="M8">
        <f>'Finland data'!B29/'Finland data'!D29</f>
        <v>14.870260968753328</v>
      </c>
      <c r="N8">
        <f t="shared" si="1"/>
        <v>107.77593226415954</v>
      </c>
      <c r="O8">
        <f t="shared" si="2"/>
        <v>111.90597260017971</v>
      </c>
      <c r="Q8">
        <f t="shared" si="3"/>
        <v>24.792754</v>
      </c>
      <c r="R8">
        <f>'Finland data'!E29/'Finland data'!D29/5200*100</f>
        <v>25.631735907704538</v>
      </c>
      <c r="T8">
        <f t="shared" si="4"/>
        <v>3.1677723</v>
      </c>
      <c r="U8">
        <f>'Finland data'!I29</f>
        <v>3.1992459746444126</v>
      </c>
    </row>
    <row r="9" spans="1:21" ht="15">
      <c r="A9">
        <f t="shared" si="5"/>
        <v>1986</v>
      </c>
      <c r="B9" s="11">
        <v>14.956198</v>
      </c>
      <c r="C9" s="11">
        <v>0.25159931</v>
      </c>
      <c r="D9" s="11">
        <v>0.25052654</v>
      </c>
      <c r="E9" s="11">
        <v>0.74840069</v>
      </c>
      <c r="F9" s="11">
        <v>3.1097677</v>
      </c>
      <c r="G9" s="11">
        <v>0.046470227</v>
      </c>
      <c r="L9">
        <f t="shared" si="0"/>
        <v>14.956198</v>
      </c>
      <c r="M9">
        <f>'Finland data'!B30/'Finland data'!D30</f>
        <v>15.223623498431735</v>
      </c>
      <c r="N9">
        <f t="shared" si="1"/>
        <v>112.55269070985099</v>
      </c>
      <c r="O9">
        <f t="shared" si="2"/>
        <v>114.56519812737213</v>
      </c>
      <c r="Q9">
        <f t="shared" si="3"/>
        <v>25.052654</v>
      </c>
      <c r="R9">
        <f>'Finland data'!E30/'Finland data'!D30/5200*100</f>
        <v>25.13815503233362</v>
      </c>
      <c r="T9">
        <f t="shared" si="4"/>
        <v>3.1097677</v>
      </c>
      <c r="U9">
        <f>'Finland data'!I30</f>
        <v>3.216366724905602</v>
      </c>
    </row>
    <row r="10" spans="1:21" ht="15">
      <c r="A10">
        <f t="shared" si="5"/>
        <v>1987</v>
      </c>
      <c r="B10" s="11">
        <v>15.540348</v>
      </c>
      <c r="C10" s="11">
        <v>0.25758055</v>
      </c>
      <c r="D10" s="11">
        <v>0.25203619</v>
      </c>
      <c r="E10" s="11">
        <v>0.74241945</v>
      </c>
      <c r="F10" s="11">
        <v>3.0826041</v>
      </c>
      <c r="G10" s="11">
        <v>0.047320313</v>
      </c>
      <c r="L10">
        <f t="shared" si="0"/>
        <v>15.540348</v>
      </c>
      <c r="M10">
        <f>'Finland data'!B31/'Finland data'!D31</f>
        <v>15.851181021153248</v>
      </c>
      <c r="N10">
        <f t="shared" si="1"/>
        <v>116.94870460844737</v>
      </c>
      <c r="O10">
        <f t="shared" si="2"/>
        <v>119.28787482351608</v>
      </c>
      <c r="Q10">
        <f t="shared" si="3"/>
        <v>25.203619</v>
      </c>
      <c r="R10">
        <f>'Finland data'!E31/'Finland data'!D31/5200*100</f>
        <v>25.406719757050684</v>
      </c>
      <c r="T10">
        <f t="shared" si="4"/>
        <v>3.0826041</v>
      </c>
      <c r="U10">
        <f>'Finland data'!I31</f>
        <v>3.1694678496252067</v>
      </c>
    </row>
    <row r="11" spans="1:21" ht="15">
      <c r="A11">
        <f t="shared" si="5"/>
        <v>1988</v>
      </c>
      <c r="B11" s="11">
        <v>16.217545</v>
      </c>
      <c r="C11" s="11">
        <v>0.26637793</v>
      </c>
      <c r="D11" s="11">
        <v>0.25428998</v>
      </c>
      <c r="E11" s="11">
        <v>0.73362207</v>
      </c>
      <c r="F11" s="11">
        <v>3.048456</v>
      </c>
      <c r="G11" s="11">
        <v>0.048410473</v>
      </c>
      <c r="L11">
        <f t="shared" si="0"/>
        <v>16.217545</v>
      </c>
      <c r="M11">
        <f>'Finland data'!B32/'Finland data'!D32</f>
        <v>16.576822854619625</v>
      </c>
      <c r="N11">
        <f t="shared" si="1"/>
        <v>122.04494260226366</v>
      </c>
      <c r="O11">
        <f t="shared" si="2"/>
        <v>124.74868383716182</v>
      </c>
      <c r="Q11">
        <f t="shared" si="3"/>
        <v>25.428998000000004</v>
      </c>
      <c r="R11">
        <f>'Finland data'!E32/'Finland data'!D32/5200*100</f>
        <v>25.74133323234442</v>
      </c>
      <c r="T11">
        <f t="shared" si="4"/>
        <v>3.048456</v>
      </c>
      <c r="U11">
        <f>'Finland data'!I32</f>
        <v>3.1192269136371915</v>
      </c>
    </row>
    <row r="12" spans="1:21" ht="15">
      <c r="A12">
        <f t="shared" si="5"/>
        <v>1989</v>
      </c>
      <c r="B12" s="11">
        <v>16.900243</v>
      </c>
      <c r="C12" s="11">
        <v>0.27284219</v>
      </c>
      <c r="D12" s="11">
        <v>0.25597192</v>
      </c>
      <c r="E12" s="11">
        <v>0.72715781</v>
      </c>
      <c r="F12" s="11">
        <v>3.0337573</v>
      </c>
      <c r="G12" s="11">
        <v>0.048887277</v>
      </c>
      <c r="H12" t="s">
        <v>34</v>
      </c>
      <c r="L12">
        <f t="shared" si="0"/>
        <v>16.900243</v>
      </c>
      <c r="M12">
        <f>'Finland data'!B33/'Finland data'!D33</f>
        <v>17.42757844303011</v>
      </c>
      <c r="N12">
        <f t="shared" si="1"/>
        <v>127.18257830635328</v>
      </c>
      <c r="O12">
        <f t="shared" si="2"/>
        <v>131.1510349301363</v>
      </c>
      <c r="Q12">
        <f t="shared" si="3"/>
        <v>25.597192000000003</v>
      </c>
      <c r="R12">
        <f>'Finland data'!E33/'Finland data'!D33/5200*100</f>
        <v>26.184312503156164</v>
      </c>
      <c r="T12">
        <f t="shared" si="4"/>
        <v>3.0337573</v>
      </c>
      <c r="U12">
        <f>'Finland data'!I33</f>
        <v>3.0905620311335826</v>
      </c>
    </row>
    <row r="13" spans="1:21" ht="15">
      <c r="A13">
        <f t="shared" si="5"/>
        <v>1990</v>
      </c>
      <c r="B13" s="11">
        <v>16.883101</v>
      </c>
      <c r="C13" s="11">
        <v>0.25253863</v>
      </c>
      <c r="D13" s="11">
        <v>0.25076243</v>
      </c>
      <c r="E13" s="11">
        <v>0.74746137</v>
      </c>
      <c r="F13" s="11">
        <v>3.1496532</v>
      </c>
      <c r="G13" s="11">
        <v>0.045248582</v>
      </c>
      <c r="L13">
        <f t="shared" si="0"/>
        <v>16.883101</v>
      </c>
      <c r="M13">
        <f>'Finland data'!B34/'Finland data'!D34</f>
        <v>17.386607203277045</v>
      </c>
      <c r="N13">
        <f t="shared" si="1"/>
        <v>127.05357638861</v>
      </c>
      <c r="O13">
        <f t="shared" si="2"/>
        <v>130.8427063511802</v>
      </c>
      <c r="Q13">
        <f t="shared" si="3"/>
        <v>25.076242999999998</v>
      </c>
      <c r="R13">
        <f>'Finland data'!E34/'Finland data'!D34/5200*100</f>
        <v>25.48866878135171</v>
      </c>
      <c r="T13">
        <f t="shared" si="4"/>
        <v>3.1496532</v>
      </c>
      <c r="U13">
        <f>'Finland data'!I34</f>
        <v>3.246399851082171</v>
      </c>
    </row>
    <row r="14" spans="1:21" ht="15">
      <c r="A14">
        <f t="shared" si="5"/>
        <v>1991</v>
      </c>
      <c r="B14" s="11">
        <v>15.702345</v>
      </c>
      <c r="C14" s="11">
        <v>0.18274098</v>
      </c>
      <c r="D14" s="11">
        <v>0.2343654</v>
      </c>
      <c r="E14" s="11">
        <v>0.81725902</v>
      </c>
      <c r="F14" s="11">
        <v>3.4752489</v>
      </c>
      <c r="G14" s="11">
        <v>0.036324753</v>
      </c>
      <c r="L14">
        <f t="shared" si="0"/>
        <v>15.702345</v>
      </c>
      <c r="M14">
        <f>'Finland data'!B35/'Finland data'!D35</f>
        <v>16.233427079494625</v>
      </c>
      <c r="N14">
        <f t="shared" si="1"/>
        <v>118.16781111111095</v>
      </c>
      <c r="O14">
        <f t="shared" si="2"/>
        <v>122.16446300318292</v>
      </c>
      <c r="Q14">
        <f t="shared" si="3"/>
        <v>23.43654</v>
      </c>
      <c r="R14">
        <f>'Finland data'!E35/'Finland data'!D35/5200*100</f>
        <v>23.848374168486895</v>
      </c>
      <c r="T14">
        <f t="shared" si="4"/>
        <v>3.4752489</v>
      </c>
      <c r="U14">
        <f>'Finland data'!I35</f>
        <v>3.6065480191535704</v>
      </c>
    </row>
    <row r="15" spans="1:21" ht="15">
      <c r="A15">
        <f t="shared" si="5"/>
        <v>1992</v>
      </c>
      <c r="B15" s="11">
        <v>15.57501</v>
      </c>
      <c r="C15" s="11">
        <v>0.16281766</v>
      </c>
      <c r="D15" s="11">
        <v>0.23007117</v>
      </c>
      <c r="E15" s="11">
        <v>0.83718234</v>
      </c>
      <c r="F15" s="11">
        <v>3.4981892</v>
      </c>
      <c r="G15" s="11">
        <v>0.035758654</v>
      </c>
      <c r="L15">
        <f t="shared" si="0"/>
        <v>15.57501</v>
      </c>
      <c r="M15">
        <f>'Finland data'!B36/'Finland data'!D36</f>
        <v>15.631734912294384</v>
      </c>
      <c r="N15">
        <f t="shared" si="1"/>
        <v>117.20955307845192</v>
      </c>
      <c r="O15">
        <f t="shared" si="2"/>
        <v>117.63643573332271</v>
      </c>
      <c r="Q15">
        <f t="shared" si="3"/>
        <v>23.007117</v>
      </c>
      <c r="R15">
        <f>'Finland data'!E36/'Finland data'!D36/5200*100</f>
        <v>22.34858306243839</v>
      </c>
      <c r="T15">
        <f t="shared" si="4"/>
        <v>3.4981892</v>
      </c>
      <c r="U15">
        <f>'Finland data'!I36</f>
        <v>3.774411143929362</v>
      </c>
    </row>
    <row r="16" spans="1:21" ht="15">
      <c r="A16">
        <f t="shared" si="5"/>
        <v>1993</v>
      </c>
      <c r="B16" s="11">
        <v>16.516726</v>
      </c>
      <c r="C16" s="11">
        <v>0.19243037</v>
      </c>
      <c r="D16" s="11">
        <v>0.2365123</v>
      </c>
      <c r="E16" s="11">
        <v>0.80756963</v>
      </c>
      <c r="F16" s="11">
        <v>3.2776545</v>
      </c>
      <c r="G16" s="11">
        <v>0.041528867</v>
      </c>
      <c r="L16">
        <f t="shared" si="0"/>
        <v>16.516726</v>
      </c>
      <c r="M16">
        <f>'Finland data'!B37/'Finland data'!D37</f>
        <v>15.403390176980645</v>
      </c>
      <c r="N16">
        <f t="shared" si="1"/>
        <v>124.29642567030433</v>
      </c>
      <c r="O16">
        <f t="shared" si="2"/>
        <v>115.91803013525627</v>
      </c>
      <c r="Q16">
        <f t="shared" si="3"/>
        <v>23.65123</v>
      </c>
      <c r="R16">
        <f>'Finland data'!E37/'Finland data'!D37/5200*100</f>
        <v>20.667747038228736</v>
      </c>
      <c r="T16">
        <f t="shared" si="4"/>
        <v>3.2776545</v>
      </c>
      <c r="U16">
        <f>'Finland data'!I37</f>
        <v>3.8159123205670924</v>
      </c>
    </row>
    <row r="17" spans="1:21" ht="15">
      <c r="A17">
        <f t="shared" si="5"/>
        <v>1994</v>
      </c>
      <c r="B17" s="11">
        <v>17.245398</v>
      </c>
      <c r="C17" s="11">
        <v>0.20614061</v>
      </c>
      <c r="D17" s="11">
        <v>0.2396182</v>
      </c>
      <c r="E17" s="11">
        <v>0.79385939</v>
      </c>
      <c r="F17" s="11">
        <v>3.1572078</v>
      </c>
      <c r="G17" s="11">
        <v>0.045020671</v>
      </c>
      <c r="L17">
        <f t="shared" si="0"/>
        <v>17.245398</v>
      </c>
      <c r="M17">
        <f>'Finland data'!B38/'Finland data'!D38</f>
        <v>15.965496042619993</v>
      </c>
      <c r="N17">
        <f t="shared" si="1"/>
        <v>129.7800381662695</v>
      </c>
      <c r="O17">
        <f t="shared" si="2"/>
        <v>120.14815116210404</v>
      </c>
      <c r="Q17">
        <f t="shared" si="3"/>
        <v>23.96182</v>
      </c>
      <c r="R17">
        <f>'Finland data'!E38/'Finland data'!D38/5200*100</f>
        <v>20.866711239856357</v>
      </c>
      <c r="T17">
        <f t="shared" si="4"/>
        <v>3.1572078</v>
      </c>
      <c r="U17">
        <f>'Finland data'!I38</f>
        <v>3.6427152003773835</v>
      </c>
    </row>
    <row r="18" spans="1:21" ht="15">
      <c r="A18">
        <f t="shared" si="5"/>
        <v>1995</v>
      </c>
      <c r="B18" s="11">
        <v>17.730076</v>
      </c>
      <c r="C18" s="11">
        <v>0.20570002</v>
      </c>
      <c r="D18" s="11">
        <v>0.23951712</v>
      </c>
      <c r="E18" s="11">
        <v>0.79429998</v>
      </c>
      <c r="F18" s="11">
        <v>3.1114666</v>
      </c>
      <c r="G18" s="11">
        <v>0.046417555</v>
      </c>
      <c r="L18">
        <f t="shared" si="0"/>
        <v>17.730076</v>
      </c>
      <c r="M18">
        <f>'Finland data'!B39/'Finland data'!D39</f>
        <v>16.540884939365846</v>
      </c>
      <c r="N18">
        <f t="shared" si="1"/>
        <v>133.4274767083287</v>
      </c>
      <c r="O18">
        <f t="shared" si="2"/>
        <v>124.4782334820438</v>
      </c>
      <c r="Q18">
        <f t="shared" si="3"/>
        <v>23.951712</v>
      </c>
      <c r="R18">
        <f>'Finland data'!E39/'Finland data'!D39/5200*100</f>
        <v>21.24594330441428</v>
      </c>
      <c r="T18">
        <f t="shared" si="4"/>
        <v>3.1114666</v>
      </c>
      <c r="U18">
        <f>'Finland data'!I39</f>
        <v>3.5005103106162765</v>
      </c>
    </row>
    <row r="19" spans="1:21" ht="15">
      <c r="A19">
        <f t="shared" si="5"/>
        <v>1996</v>
      </c>
      <c r="B19" s="11">
        <v>18.180733</v>
      </c>
      <c r="C19" s="11">
        <v>0.2034048</v>
      </c>
      <c r="D19" s="11">
        <v>0.23899193</v>
      </c>
      <c r="E19" s="11">
        <v>0.7965952</v>
      </c>
      <c r="F19" s="11">
        <v>3.0724225</v>
      </c>
      <c r="G19" s="11">
        <v>0.047642821</v>
      </c>
      <c r="L19">
        <f t="shared" si="0"/>
        <v>18.180733</v>
      </c>
      <c r="M19">
        <f>'Finland data'!B40/'Finland data'!D40</f>
        <v>17.142087101851885</v>
      </c>
      <c r="N19">
        <f t="shared" si="1"/>
        <v>136.8188906182829</v>
      </c>
      <c r="O19">
        <f t="shared" si="2"/>
        <v>129.00257322723738</v>
      </c>
      <c r="Q19">
        <f t="shared" si="3"/>
        <v>23.899193</v>
      </c>
      <c r="R19">
        <f>'Finland data'!E40/'Finland data'!D40/5200*100</f>
        <v>21.673871487941557</v>
      </c>
      <c r="T19">
        <f t="shared" si="4"/>
        <v>3.0724225</v>
      </c>
      <c r="U19">
        <f>'Finland data'!I40</f>
        <v>3.3655441020229286</v>
      </c>
    </row>
    <row r="20" spans="1:21" ht="15">
      <c r="A20">
        <f t="shared" si="5"/>
        <v>1997</v>
      </c>
      <c r="B20" s="11">
        <v>19.731067</v>
      </c>
      <c r="C20" s="11">
        <v>0.23991079</v>
      </c>
      <c r="D20" s="11">
        <v>0.24762799</v>
      </c>
      <c r="E20" s="11">
        <v>0.76008921</v>
      </c>
      <c r="F20" s="11">
        <v>2.8676742</v>
      </c>
      <c r="G20" s="11">
        <v>0.054614396</v>
      </c>
      <c r="L20">
        <f t="shared" si="0"/>
        <v>19.731067</v>
      </c>
      <c r="M20">
        <f>'Finland data'!B41/'Finland data'!D41</f>
        <v>18.16287816588133</v>
      </c>
      <c r="N20">
        <f t="shared" si="1"/>
        <v>148.4859107526089</v>
      </c>
      <c r="O20">
        <f t="shared" si="2"/>
        <v>136.68452427583182</v>
      </c>
      <c r="Q20">
        <f t="shared" si="3"/>
        <v>24.762798999999998</v>
      </c>
      <c r="R20">
        <f>'Finland data'!E41/'Finland data'!D41/5200*100</f>
        <v>21.855095043042137</v>
      </c>
      <c r="T20">
        <f t="shared" si="4"/>
        <v>2.8676742</v>
      </c>
      <c r="U20">
        <f>'Finland data'!I41</f>
        <v>3.164436711650482</v>
      </c>
    </row>
    <row r="21" spans="1:21" ht="15">
      <c r="A21">
        <f t="shared" si="5"/>
        <v>1998</v>
      </c>
      <c r="B21" s="11">
        <v>20.979647</v>
      </c>
      <c r="C21" s="11">
        <v>0.25719502</v>
      </c>
      <c r="D21" s="11">
        <v>0.25193834</v>
      </c>
      <c r="E21" s="11">
        <v>0.74280498</v>
      </c>
      <c r="F21" s="11">
        <v>2.7797002</v>
      </c>
      <c r="G21" s="11">
        <v>0.057925309</v>
      </c>
      <c r="L21">
        <f t="shared" si="0"/>
        <v>20.979647</v>
      </c>
      <c r="M21">
        <f>'Finland data'!B42/'Finland data'!D42</f>
        <v>19.077609472139695</v>
      </c>
      <c r="N21">
        <f t="shared" si="1"/>
        <v>157.88208473790286</v>
      </c>
      <c r="O21">
        <f t="shared" si="2"/>
        <v>143.5683238748954</v>
      </c>
      <c r="Q21">
        <f t="shared" si="3"/>
        <v>25.193834</v>
      </c>
      <c r="R21">
        <f>'Finland data'!E42/'Finland data'!D42/5200*100</f>
        <v>22.081323318124344</v>
      </c>
      <c r="T21">
        <f t="shared" si="4"/>
        <v>2.7797002</v>
      </c>
      <c r="U21">
        <f>'Finland data'!I42</f>
        <v>3.0294454620983307</v>
      </c>
    </row>
    <row r="22" spans="1:21" ht="15">
      <c r="A22">
        <f t="shared" si="5"/>
        <v>1999</v>
      </c>
      <c r="B22" s="11">
        <v>21.207372</v>
      </c>
      <c r="C22" s="11">
        <v>0.23857942</v>
      </c>
      <c r="D22" s="11">
        <v>0.24730208</v>
      </c>
      <c r="E22" s="11">
        <v>0.76142058</v>
      </c>
      <c r="F22" s="11">
        <v>2.8584973</v>
      </c>
      <c r="G22" s="11">
        <v>0.054950247</v>
      </c>
      <c r="L22">
        <f t="shared" si="0"/>
        <v>21.207372</v>
      </c>
      <c r="M22">
        <f>'Finland data'!B43/'Finland data'!D43</f>
        <v>19.78770642045898</v>
      </c>
      <c r="N22">
        <f t="shared" si="1"/>
        <v>159.5958265252141</v>
      </c>
      <c r="O22">
        <f t="shared" si="2"/>
        <v>148.91215003968605</v>
      </c>
      <c r="Q22">
        <f t="shared" si="3"/>
        <v>24.730208</v>
      </c>
      <c r="R22">
        <f>'Finland data'!E43/'Finland data'!D43/5200*100</f>
        <v>22.75621385190457</v>
      </c>
      <c r="T22">
        <f t="shared" si="4"/>
        <v>2.8584973</v>
      </c>
      <c r="U22">
        <f>'Finland data'!I43</f>
        <v>2.9526219136977234</v>
      </c>
    </row>
    <row r="23" spans="1:21" ht="15">
      <c r="A23">
        <f t="shared" si="5"/>
        <v>2000</v>
      </c>
      <c r="B23" s="11">
        <v>23.327157</v>
      </c>
      <c r="C23" s="11">
        <v>0.2779041</v>
      </c>
      <c r="D23" s="11">
        <v>0.25730459</v>
      </c>
      <c r="E23" s="11">
        <v>0.7220959</v>
      </c>
      <c r="F23" s="11">
        <v>2.6779535</v>
      </c>
      <c r="G23" s="11">
        <v>0.062025842</v>
      </c>
      <c r="L23">
        <f t="shared" si="0"/>
        <v>23.327157</v>
      </c>
      <c r="M23">
        <f>'Finland data'!B44/'Finland data'!D44</f>
        <v>20.888648256014207</v>
      </c>
      <c r="N23">
        <f t="shared" si="1"/>
        <v>175.54824340792595</v>
      </c>
      <c r="O23">
        <f t="shared" si="2"/>
        <v>157.19727476903125</v>
      </c>
      <c r="Q23">
        <f t="shared" si="3"/>
        <v>25.730459</v>
      </c>
      <c r="R23">
        <f>'Finland data'!E44/'Finland data'!D44/5200*100</f>
        <v>22.498419683727</v>
      </c>
      <c r="T23">
        <f t="shared" si="4"/>
        <v>2.6779535</v>
      </c>
      <c r="U23">
        <f>'Finland data'!I44</f>
        <v>2.8305730648863316</v>
      </c>
    </row>
    <row r="24" spans="1:7" ht="15">
      <c r="A24">
        <f t="shared" si="5"/>
        <v>2001</v>
      </c>
      <c r="B24" s="11">
        <v>24.14592</v>
      </c>
      <c r="C24" s="11">
        <v>0.27417535</v>
      </c>
      <c r="D24" s="11">
        <v>0.25632156</v>
      </c>
      <c r="E24" s="11">
        <v>0.72582465</v>
      </c>
      <c r="F24" s="11">
        <v>2.7153025</v>
      </c>
      <c r="G24" s="11">
        <v>0.060484927</v>
      </c>
    </row>
    <row r="25" spans="1:7" ht="15">
      <c r="A25">
        <f t="shared" si="5"/>
        <v>2002</v>
      </c>
      <c r="B25" s="11">
        <v>24.984563</v>
      </c>
      <c r="C25" s="11">
        <v>0.27103081</v>
      </c>
      <c r="D25" s="11">
        <v>0.25549838</v>
      </c>
      <c r="E25" s="11">
        <v>0.72896919</v>
      </c>
      <c r="F25" s="11">
        <v>2.7468731</v>
      </c>
      <c r="G25" s="11">
        <v>0.059215093</v>
      </c>
    </row>
    <row r="26" spans="1:7" ht="15">
      <c r="A26">
        <f t="shared" si="5"/>
        <v>2003</v>
      </c>
      <c r="B26" s="11">
        <v>25.83762</v>
      </c>
      <c r="C26" s="11">
        <v>0.26837898</v>
      </c>
      <c r="D26" s="11">
        <v>0.25480827</v>
      </c>
      <c r="E26" s="11">
        <v>0.73162102</v>
      </c>
      <c r="F26" s="11">
        <v>2.7735483</v>
      </c>
      <c r="G26" s="11">
        <v>0.058164692</v>
      </c>
    </row>
    <row r="27" spans="1:7" ht="15">
      <c r="A27">
        <f t="shared" si="5"/>
        <v>2004</v>
      </c>
      <c r="B27" s="11">
        <v>26.721333</v>
      </c>
      <c r="C27" s="11">
        <v>0.26614266</v>
      </c>
      <c r="D27" s="11">
        <v>0.25422919</v>
      </c>
      <c r="E27" s="11">
        <v>0.73385734</v>
      </c>
      <c r="F27" s="11">
        <v>2.7960796</v>
      </c>
      <c r="G27" s="11">
        <v>0.057293083</v>
      </c>
    </row>
    <row r="28" spans="1:7" ht="15">
      <c r="A28">
        <f t="shared" si="5"/>
        <v>2005</v>
      </c>
      <c r="B28" s="11">
        <v>27.622351</v>
      </c>
      <c r="C28" s="11">
        <v>0.26425666</v>
      </c>
      <c r="D28" s="11">
        <v>0.25374286</v>
      </c>
      <c r="E28" s="11">
        <v>0.73574334</v>
      </c>
      <c r="F28" s="11">
        <v>2.8151055</v>
      </c>
      <c r="G28" s="11">
        <v>0.056567941</v>
      </c>
    </row>
    <row r="29" spans="1:7" ht="15">
      <c r="A29">
        <f t="shared" si="5"/>
        <v>2006</v>
      </c>
      <c r="B29" s="11">
        <v>28.557584</v>
      </c>
      <c r="C29" s="11">
        <v>0.26266612</v>
      </c>
      <c r="D29" s="11">
        <v>0.25333416</v>
      </c>
      <c r="E29" s="11">
        <v>0.73733388</v>
      </c>
      <c r="F29" s="11">
        <v>2.8311673</v>
      </c>
      <c r="G29" s="11">
        <v>0.055963358</v>
      </c>
    </row>
    <row r="30" spans="1:7" ht="15">
      <c r="A30">
        <f t="shared" si="5"/>
        <v>2007</v>
      </c>
      <c r="B30" s="11">
        <v>29.512631</v>
      </c>
      <c r="C30" s="11">
        <v>0.26132459</v>
      </c>
      <c r="D30" s="11">
        <v>0.25299047</v>
      </c>
      <c r="E30" s="11">
        <v>0.73867541</v>
      </c>
      <c r="F30" s="11">
        <v>2.8447245</v>
      </c>
      <c r="G30" s="11">
        <v>0.055458368</v>
      </c>
    </row>
    <row r="31" spans="1:7" ht="15">
      <c r="A31">
        <f t="shared" si="5"/>
        <v>2008</v>
      </c>
      <c r="B31" s="11">
        <v>30.50522</v>
      </c>
      <c r="C31" s="11">
        <v>0.26019304</v>
      </c>
      <c r="D31" s="11">
        <v>0.2527013</v>
      </c>
      <c r="E31" s="11">
        <v>0.73980696</v>
      </c>
      <c r="F31" s="11">
        <v>2.8561652</v>
      </c>
      <c r="G31" s="11">
        <v>0.05503594</v>
      </c>
    </row>
    <row r="32" spans="1:7" ht="15">
      <c r="A32">
        <f t="shared" si="5"/>
        <v>2009</v>
      </c>
      <c r="B32" s="11">
        <v>31.519937</v>
      </c>
      <c r="C32" s="11">
        <v>0.25923847</v>
      </c>
      <c r="D32" s="11">
        <v>0.25245787</v>
      </c>
      <c r="E32" s="11">
        <v>0.74076153</v>
      </c>
      <c r="F32" s="11">
        <v>2.8658186</v>
      </c>
      <c r="G32" s="11">
        <v>0.05468213</v>
      </c>
    </row>
    <row r="33" spans="1:7" ht="15">
      <c r="A33">
        <f t="shared" si="5"/>
        <v>2010</v>
      </c>
      <c r="B33" s="11">
        <v>32.566414</v>
      </c>
      <c r="C33" s="11">
        <v>0.25843302</v>
      </c>
      <c r="D33" s="11">
        <v>0.25225284</v>
      </c>
      <c r="E33" s="11">
        <v>0.74156698</v>
      </c>
      <c r="F33" s="11">
        <v>2.873963</v>
      </c>
      <c r="G33" s="11">
        <v>0.054385477</v>
      </c>
    </row>
    <row r="34" spans="1:7" ht="15">
      <c r="A34">
        <f t="shared" si="5"/>
        <v>2011</v>
      </c>
      <c r="B34" s="11">
        <v>33.646007</v>
      </c>
      <c r="C34" s="11">
        <v>0.25775323</v>
      </c>
      <c r="D34" s="11">
        <v>0.25208005</v>
      </c>
      <c r="E34" s="11">
        <v>0.74224677</v>
      </c>
      <c r="F34" s="11">
        <v>2.8808332</v>
      </c>
      <c r="G34" s="11">
        <v>0.054136538</v>
      </c>
    </row>
    <row r="35" spans="1:7" ht="15">
      <c r="A35">
        <f t="shared" si="5"/>
        <v>2012</v>
      </c>
      <c r="B35" s="11">
        <v>34.76007</v>
      </c>
      <c r="C35" s="11">
        <v>0.25717926</v>
      </c>
      <c r="D35" s="11">
        <v>0.25193434</v>
      </c>
      <c r="E35" s="11">
        <v>0.74282074</v>
      </c>
      <c r="F35" s="11">
        <v>2.886628</v>
      </c>
      <c r="G35" s="11">
        <v>0.053927488</v>
      </c>
    </row>
    <row r="36" spans="1:7" ht="15">
      <c r="A36">
        <f t="shared" si="5"/>
        <v>2013</v>
      </c>
      <c r="B36" s="11">
        <v>35.90997</v>
      </c>
      <c r="C36" s="11">
        <v>0.25669438</v>
      </c>
      <c r="D36" s="11">
        <v>0.25181138</v>
      </c>
      <c r="E36" s="11">
        <v>0.74330562</v>
      </c>
      <c r="F36" s="11">
        <v>2.8915151</v>
      </c>
      <c r="G36" s="11">
        <v>0.053751836</v>
      </c>
    </row>
    <row r="37" spans="1:7" ht="15">
      <c r="A37">
        <f t="shared" si="5"/>
        <v>2014</v>
      </c>
      <c r="B37" s="11">
        <v>37.097089</v>
      </c>
      <c r="C37" s="11">
        <v>0.25628443</v>
      </c>
      <c r="D37" s="11">
        <v>0.25170751</v>
      </c>
      <c r="E37" s="11">
        <v>0.74371557</v>
      </c>
      <c r="F37" s="11">
        <v>2.8956361</v>
      </c>
      <c r="G37" s="11">
        <v>0.053604177</v>
      </c>
    </row>
    <row r="38" spans="1:7" ht="15">
      <c r="A38">
        <f t="shared" si="5"/>
        <v>2015</v>
      </c>
      <c r="B38" s="11">
        <v>38.322829</v>
      </c>
      <c r="C38" s="11">
        <v>0.25593743</v>
      </c>
      <c r="D38" s="11">
        <v>0.25161966</v>
      </c>
      <c r="E38" s="11">
        <v>0.74406257</v>
      </c>
      <c r="F38" s="11">
        <v>2.8991106</v>
      </c>
      <c r="G38" s="11">
        <v>0.05348001</v>
      </c>
    </row>
    <row r="39" spans="1:7" ht="15">
      <c r="A39">
        <f t="shared" si="5"/>
        <v>2016</v>
      </c>
      <c r="B39" s="11">
        <v>39.588617</v>
      </c>
      <c r="C39" s="11">
        <v>0.25564324</v>
      </c>
      <c r="D39" s="11">
        <v>0.25154523</v>
      </c>
      <c r="E39" s="11">
        <v>0.74435676</v>
      </c>
      <c r="F39" s="11">
        <v>2.9020395</v>
      </c>
      <c r="G39" s="11">
        <v>0.053375574</v>
      </c>
    </row>
    <row r="40" spans="1:7" ht="15">
      <c r="A40">
        <f t="shared" si="5"/>
        <v>2017</v>
      </c>
      <c r="B40" s="11">
        <v>40.895911</v>
      </c>
      <c r="C40" s="11">
        <v>0.25539328</v>
      </c>
      <c r="D40" s="11">
        <v>0.25148203</v>
      </c>
      <c r="E40" s="11">
        <v>0.74460672</v>
      </c>
      <c r="F40" s="11">
        <v>2.9045077</v>
      </c>
      <c r="G40" s="11">
        <v>0.053287728</v>
      </c>
    </row>
    <row r="41" spans="1:7" ht="15">
      <c r="A41">
        <f t="shared" si="5"/>
        <v>2018</v>
      </c>
      <c r="B41" s="11">
        <v>42.234875</v>
      </c>
      <c r="C41" s="11">
        <v>0.25518021</v>
      </c>
      <c r="D41" s="11">
        <v>0.25142817</v>
      </c>
      <c r="E41" s="11">
        <v>0.74481979</v>
      </c>
      <c r="F41" s="11">
        <v>2.906587</v>
      </c>
      <c r="G41" s="11">
        <v>0.053213839</v>
      </c>
    </row>
    <row r="42" spans="1:7" ht="15">
      <c r="A42">
        <f t="shared" si="5"/>
        <v>2019</v>
      </c>
      <c r="B42" s="11">
        <v>43.629344</v>
      </c>
      <c r="C42" s="11">
        <v>0.25499777</v>
      </c>
      <c r="D42" s="11">
        <v>0.25138208</v>
      </c>
      <c r="E42" s="11">
        <v>0.74500223</v>
      </c>
      <c r="F42" s="11">
        <v>2.9083378</v>
      </c>
      <c r="G42" s="11">
        <v>0.053151704</v>
      </c>
    </row>
    <row r="43" spans="1:7" ht="15">
      <c r="A43">
        <f t="shared" si="5"/>
        <v>2020</v>
      </c>
      <c r="B43" s="11">
        <v>45.069874</v>
      </c>
      <c r="C43" s="11">
        <v>0.25484062</v>
      </c>
      <c r="D43" s="11">
        <v>0.25134239</v>
      </c>
      <c r="E43" s="11">
        <v>0.74515938</v>
      </c>
      <c r="F43" s="11">
        <v>2.909811</v>
      </c>
      <c r="G43" s="11">
        <v>0.053099481</v>
      </c>
    </row>
    <row r="44" spans="1:7" ht="15">
      <c r="A44">
        <f t="shared" si="5"/>
        <v>2021</v>
      </c>
      <c r="B44" s="11">
        <v>46.545735</v>
      </c>
      <c r="C44" s="11">
        <v>0.2547041</v>
      </c>
      <c r="D44" s="11">
        <v>0.25130792</v>
      </c>
      <c r="E44" s="11">
        <v>0.7452959</v>
      </c>
      <c r="F44" s="11">
        <v>2.9110494</v>
      </c>
      <c r="G44" s="11">
        <v>0.053055621</v>
      </c>
    </row>
    <row r="45" spans="1:7" ht="15">
      <c r="A45">
        <f t="shared" si="5"/>
        <v>2022</v>
      </c>
      <c r="B45" s="11">
        <v>48.082851</v>
      </c>
      <c r="C45" s="11">
        <v>0.25458414</v>
      </c>
      <c r="D45" s="11">
        <v>0.25127764</v>
      </c>
      <c r="E45" s="11">
        <v>0.74541586</v>
      </c>
      <c r="F45" s="11">
        <v>2.912089</v>
      </c>
      <c r="G45" s="11">
        <v>0.053018829</v>
      </c>
    </row>
    <row r="46" spans="1:7" ht="15">
      <c r="A46">
        <f t="shared" si="5"/>
        <v>2023</v>
      </c>
      <c r="B46" s="11">
        <v>49.657878</v>
      </c>
      <c r="C46" s="11">
        <v>0.25447718</v>
      </c>
      <c r="D46" s="11">
        <v>0.25125065</v>
      </c>
      <c r="E46" s="11">
        <v>0.74552282</v>
      </c>
      <c r="F46" s="11">
        <v>2.91296</v>
      </c>
      <c r="G46" s="11">
        <v>0.052988026</v>
      </c>
    </row>
    <row r="47" spans="1:7" ht="15">
      <c r="A47">
        <f t="shared" si="5"/>
        <v>2024</v>
      </c>
      <c r="B47" s="11">
        <v>51.284823</v>
      </c>
      <c r="C47" s="11">
        <v>0.25437998</v>
      </c>
      <c r="D47" s="11">
        <v>0.25122612</v>
      </c>
      <c r="E47" s="11">
        <v>0.74562002</v>
      </c>
      <c r="F47" s="11">
        <v>2.9136876</v>
      </c>
      <c r="G47" s="11">
        <v>0.052962307</v>
      </c>
    </row>
    <row r="48" spans="1:7" ht="15">
      <c r="A48">
        <f t="shared" si="5"/>
        <v>2025</v>
      </c>
      <c r="B48" s="11">
        <v>52.979201</v>
      </c>
      <c r="C48" s="11">
        <v>0.2542896</v>
      </c>
      <c r="D48" s="11">
        <v>0.25120332</v>
      </c>
      <c r="E48" s="11">
        <v>0.7457104</v>
      </c>
      <c r="F48" s="11">
        <v>2.9142929</v>
      </c>
      <c r="G48" s="11">
        <v>0.052940921</v>
      </c>
    </row>
    <row r="49" spans="1:7" ht="15">
      <c r="A49">
        <f t="shared" si="5"/>
        <v>2026</v>
      </c>
      <c r="B49" s="11">
        <v>54.715577</v>
      </c>
      <c r="C49" s="11">
        <v>0.25420324</v>
      </c>
      <c r="D49" s="11">
        <v>0.25118154</v>
      </c>
      <c r="E49" s="11">
        <v>0.74579676</v>
      </c>
      <c r="F49" s="11">
        <v>2.9147935</v>
      </c>
      <c r="G49" s="11">
        <v>0.052923244</v>
      </c>
    </row>
    <row r="50" spans="1:7" ht="15">
      <c r="A50">
        <f t="shared" si="5"/>
        <v>2027</v>
      </c>
      <c r="B50" s="11">
        <v>56.509159</v>
      </c>
      <c r="C50" s="11">
        <v>0.2541182</v>
      </c>
      <c r="D50" s="11">
        <v>0.2511601</v>
      </c>
      <c r="E50" s="11">
        <v>0.7458818</v>
      </c>
      <c r="F50" s="11">
        <v>2.9152036</v>
      </c>
      <c r="G50" s="11">
        <v>0.052908765</v>
      </c>
    </row>
    <row r="51" spans="1:7" ht="15">
      <c r="A51">
        <f t="shared" si="5"/>
        <v>2028</v>
      </c>
      <c r="B51" s="11">
        <v>58.361776</v>
      </c>
      <c r="C51" s="11">
        <v>0.25403178</v>
      </c>
      <c r="D51" s="11">
        <v>0.25113831</v>
      </c>
      <c r="E51" s="11">
        <v>0.74596822</v>
      </c>
      <c r="F51" s="11">
        <v>2.915535</v>
      </c>
      <c r="G51" s="11">
        <v>0.052897067</v>
      </c>
    </row>
    <row r="52" spans="1:7" ht="15">
      <c r="A52">
        <f t="shared" si="5"/>
        <v>2029</v>
      </c>
      <c r="B52" s="11">
        <v>60.275282</v>
      </c>
      <c r="C52" s="11">
        <v>0.25394117</v>
      </c>
      <c r="D52" s="11">
        <v>0.25111546</v>
      </c>
      <c r="E52" s="11">
        <v>0.74605883</v>
      </c>
      <c r="F52" s="11">
        <v>2.9157973</v>
      </c>
      <c r="G52" s="11">
        <v>0.052887812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Kehoe</dc:creator>
  <cp:keywords/>
  <dc:description/>
  <cp:lastModifiedBy>tkehoe</cp:lastModifiedBy>
  <dcterms:created xsi:type="dcterms:W3CDTF">2005-03-08T03:57:10Z</dcterms:created>
  <dcterms:modified xsi:type="dcterms:W3CDTF">2013-01-31T01:02:52Z</dcterms:modified>
  <cp:category/>
  <cp:version/>
  <cp:contentType/>
  <cp:contentStatus/>
</cp:coreProperties>
</file>