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8" windowHeight="8052" tabRatio="920" activeTab="3"/>
  </bookViews>
  <sheets>
    <sheet name="raw data" sheetId="1" r:id="rId1"/>
    <sheet name="hours data" sheetId="2" r:id="rId2"/>
    <sheet name="capital stock data" sheetId="3" r:id="rId3"/>
    <sheet name="capital stock chart" sheetId="4" r:id="rId4"/>
    <sheet name="alpha" sheetId="5" r:id="rId5"/>
    <sheet name="gamma, beta" sheetId="6" r:id="rId6"/>
    <sheet name="parameter chart" sheetId="7" r:id="rId7"/>
    <sheet name="alpha chart" sheetId="8" r:id="rId8"/>
    <sheet name="growth accounting" sheetId="9" r:id="rId9"/>
    <sheet name="growth accounting chart" sheetId="10" r:id="rId10"/>
    <sheet name="growth accounting chart (log)" sheetId="11" r:id="rId11"/>
    <sheet name="interest rates" sheetId="12" r:id="rId12"/>
    <sheet name="interest rates chart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Timothy Kehoe</author>
  </authors>
  <commentList>
    <comment ref="T4" authorId="0">
      <text>
        <r>
          <rPr>
            <b/>
            <sz val="9"/>
            <rFont val="Tahoma"/>
            <family val="2"/>
          </rPr>
          <t>Timothy Kehoe:</t>
        </r>
        <r>
          <rPr>
            <sz val="9"/>
            <rFont val="Tahoma"/>
            <family val="2"/>
          </rPr>
          <t xml:space="preserve">
data from 2014 ERP spliced with data from 2016 ERP</t>
        </r>
      </text>
    </comment>
    <comment ref="R4" authorId="0">
      <text>
        <r>
          <rPr>
            <b/>
            <sz val="9"/>
            <rFont val="Tahoma"/>
            <family val="2"/>
          </rPr>
          <t>Timothy Kehoe:</t>
        </r>
        <r>
          <rPr>
            <sz val="9"/>
            <rFont val="Tahoma"/>
            <family val="2"/>
          </rPr>
          <t xml:space="preserve">
Total population x percent population 15-64 / 100 / 1000</t>
        </r>
      </text>
    </comment>
  </commentList>
</comments>
</file>

<file path=xl/sharedStrings.xml><?xml version="1.0" encoding="utf-8"?>
<sst xmlns="http://schemas.openxmlformats.org/spreadsheetml/2006/main" count="107" uniqueCount="75">
  <si>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</si>
  <si>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</si>
  <si>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</si>
  <si>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</si>
  <si>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</si>
  <si>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</si>
  <si>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</si>
  <si>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</si>
  <si>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Civilian Employment</t>
  </si>
  <si>
    <t>Proprietors' Income</t>
  </si>
  <si>
    <t>Taxes on Production and Imports</t>
  </si>
  <si>
    <t>Subsidies</t>
  </si>
  <si>
    <t>Consumption of Fixed Capital</t>
  </si>
  <si>
    <t>Private Hours</t>
  </si>
  <si>
    <t>weekly hours*52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</si>
  <si>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</si>
  <si>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</si>
  <si>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</si>
  <si>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</si>
  <si>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</si>
  <si>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</si>
  <si>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</si>
  <si>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</si>
  <si>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</si>
  <si>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</si>
  <si>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</si>
  <si>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</si>
  <si>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</si>
  <si>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</si>
  <si>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</si>
  <si>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</si>
  <si>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</si>
  <si>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</si>
  <si>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</si>
  <si>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A*(1/(1-alpha)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</si>
  <si>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</si>
  <si>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</si>
  <si>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</si>
  <si>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</si>
  <si>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</si>
  <si>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</si>
  <si>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</si>
  <si>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</si>
  <si>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</si>
  <si>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constant prices</t>
  </si>
  <si>
    <t>GDP current prices</t>
  </si>
  <si>
    <t>K1964=</t>
  </si>
  <si>
    <t>K1964/Y1964=</t>
  </si>
  <si>
    <t>average(K/Y1964-1974)=</t>
  </si>
  <si>
    <t>K1965/K1964=</t>
  </si>
  <si>
    <t>average(Kt+1/Kt1964-1974)=</t>
  </si>
  <si>
    <t>B11</t>
  </si>
  <si>
    <t>B15</t>
  </si>
  <si>
    <t>alpha</t>
  </si>
  <si>
    <t>Source</t>
  </si>
  <si>
    <t>Table</t>
  </si>
  <si>
    <t>BEA</t>
  </si>
  <si>
    <t>6.12A to 6.12D</t>
  </si>
  <si>
    <t>3.13.</t>
  </si>
  <si>
    <t>3.5.</t>
  </si>
  <si>
    <t>1.1.5.</t>
  </si>
  <si>
    <t>1.1.6.</t>
  </si>
  <si>
    <t>5.1.</t>
  </si>
  <si>
    <t>St. Louis FRED</t>
  </si>
  <si>
    <t>Yield on Corporate Bonds_period average</t>
  </si>
  <si>
    <t>Moody's Seasoned Aaa Corporate Bond Yield</t>
  </si>
  <si>
    <t>Economic Report of the President, 2013</t>
  </si>
  <si>
    <t>WDI</t>
  </si>
  <si>
    <t>Population 15-64</t>
  </si>
  <si>
    <t>World Bank</t>
  </si>
  <si>
    <t>6.2A  to 6.2D</t>
  </si>
  <si>
    <t>Gross Domestic Investment</t>
  </si>
  <si>
    <t>Economic Report of the President, 2004, 2014</t>
  </si>
  <si>
    <t>GDP deflator</t>
  </si>
  <si>
    <t>% change in GDP Deflator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</si>
</sst>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  <numFmt numFmtId="167" formatCode="#,##0.0000"/>
    <numFmt numFmtId="168" formatCode="0.000000"/>
    <numFmt numFmtId="169" formatCode="0.00000000"/>
    <numFmt numFmtId="170" formatCode="_(* #,##0.0_);_(* \(#,##0.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News Gothic Condense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69" fontId="0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10" fillId="0" borderId="0" xfId="55" applyNumberFormat="1" applyFont="1" applyBorder="1" applyAlignment="1">
      <alignment horizontal="right" vertical="top" wrapText="1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Capital Stock in the United States</a:t>
            </a:r>
          </a:p>
        </c:rich>
      </c:tx>
      <c:layout>
        <c:manualLayout>
          <c:xMode val="factor"/>
          <c:yMode val="factor"/>
          <c:x val="-0.009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75"/>
          <c:w val="0.936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data'!$L$1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'capital stock data'!$M$3:$M$54</c:f>
              <c:numCache>
                <c:ptCount val="52"/>
                <c:pt idx="0">
                  <c:v>8777.727896499939</c:v>
                </c:pt>
                <c:pt idx="1">
                  <c:v>9146.99012404861</c:v>
                </c:pt>
                <c:pt idx="2">
                  <c:v>9581.61645559707</c:v>
                </c:pt>
                <c:pt idx="3">
                  <c:v>10071.449430844556</c:v>
                </c:pt>
                <c:pt idx="4">
                  <c:v>10517.812635517135</c:v>
                </c:pt>
                <c:pt idx="5">
                  <c:v>10974.290692828146</c:v>
                </c:pt>
                <c:pt idx="6">
                  <c:v>11434.060734398307</c:v>
                </c:pt>
                <c:pt idx="7">
                  <c:v>11799.484727384435</c:v>
                </c:pt>
                <c:pt idx="8">
                  <c:v>12202.111305411681</c:v>
                </c:pt>
                <c:pt idx="9">
                  <c:v>12672.02706758028</c:v>
                </c:pt>
                <c:pt idx="10">
                  <c:v>13222.154726321347</c:v>
                </c:pt>
                <c:pt idx="11">
                  <c:v>13700.271224997374</c:v>
                </c:pt>
                <c:pt idx="12">
                  <c:v>14019.239954261715</c:v>
                </c:pt>
                <c:pt idx="13">
                  <c:v>14478.755756955956</c:v>
                </c:pt>
                <c:pt idx="14">
                  <c:v>15058.384771989528</c:v>
                </c:pt>
                <c:pt idx="15">
                  <c:v>15764.220822158553</c:v>
                </c:pt>
                <c:pt idx="16">
                  <c:v>16498.427670172587</c:v>
                </c:pt>
                <c:pt idx="17">
                  <c:v>17071.425992832857</c:v>
                </c:pt>
                <c:pt idx="18">
                  <c:v>17715.847890472898</c:v>
                </c:pt>
                <c:pt idx="19">
                  <c:v>18151.530552709184</c:v>
                </c:pt>
                <c:pt idx="20">
                  <c:v>18640.31468576771</c:v>
                </c:pt>
                <c:pt idx="21">
                  <c:v>19418.720889807042</c:v>
                </c:pt>
                <c:pt idx="22">
                  <c:v>20159.963619078757</c:v>
                </c:pt>
                <c:pt idx="23">
                  <c:v>20887.78722250385</c:v>
                </c:pt>
                <c:pt idx="24">
                  <c:v>21627.900528853548</c:v>
                </c:pt>
                <c:pt idx="25">
                  <c:v>22340.025487999214</c:v>
                </c:pt>
                <c:pt idx="26">
                  <c:v>23055.910266097937</c:v>
                </c:pt>
                <c:pt idx="27">
                  <c:v>23681.67294176504</c:v>
                </c:pt>
                <c:pt idx="28">
                  <c:v>24144.52716138242</c:v>
                </c:pt>
                <c:pt idx="29">
                  <c:v>24641.526252207103</c:v>
                </c:pt>
                <c:pt idx="30">
                  <c:v>25191.472622550515</c:v>
                </c:pt>
                <c:pt idx="31">
                  <c:v>25876.12385564219</c:v>
                </c:pt>
                <c:pt idx="32">
                  <c:v>26578.250148829313</c:v>
                </c:pt>
                <c:pt idx="33">
                  <c:v>27367.52914721137</c:v>
                </c:pt>
                <c:pt idx="34">
                  <c:v>28295.874621785133</c:v>
                </c:pt>
                <c:pt idx="35">
                  <c:v>29337.729233817503</c:v>
                </c:pt>
                <c:pt idx="36">
                  <c:v>30501.122780301233</c:v>
                </c:pt>
                <c:pt idx="37">
                  <c:v>31745.66554970255</c:v>
                </c:pt>
                <c:pt idx="38">
                  <c:v>32756.69534538472</c:v>
                </c:pt>
                <c:pt idx="39">
                  <c:v>33699.51514914666</c:v>
                </c:pt>
                <c:pt idx="40">
                  <c:v>34678.48936735672</c:v>
                </c:pt>
                <c:pt idx="41">
                  <c:v>35830.57990815373</c:v>
                </c:pt>
                <c:pt idx="42">
                  <c:v>37120.84901590461</c:v>
                </c:pt>
                <c:pt idx="43">
                  <c:v>38442.721531684816</c:v>
                </c:pt>
                <c:pt idx="44">
                  <c:v>39604.93594459704</c:v>
                </c:pt>
                <c:pt idx="45">
                  <c:v>40459.8816006578</c:v>
                </c:pt>
                <c:pt idx="46">
                  <c:v>40709.19970443904</c:v>
                </c:pt>
                <c:pt idx="47">
                  <c:v>41138.77405107762</c:v>
                </c:pt>
                <c:pt idx="48">
                  <c:v>41610.381445502804</c:v>
                </c:pt>
                <c:pt idx="49">
                  <c:v>42241.04849021623</c:v>
                </c:pt>
                <c:pt idx="50">
                  <c:v>42950.386829648436</c:v>
                </c:pt>
                <c:pt idx="51">
                  <c:v>43733.16628729444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'capital stock data'!$R$1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'capital stock data'!$S$3:$S$54</c:f>
              <c:numCache>
                <c:ptCount val="52"/>
                <c:pt idx="0">
                  <c:v>8740.865628890188</c:v>
                </c:pt>
                <c:pt idx="1">
                  <c:v>9101.86062136442</c:v>
                </c:pt>
                <c:pt idx="2">
                  <c:v>9528.257666199614</c:v>
                </c:pt>
                <c:pt idx="3">
                  <c:v>10009.81979634539</c:v>
                </c:pt>
                <c:pt idx="4">
                  <c:v>10447.807673446614</c:v>
                </c:pt>
                <c:pt idx="5">
                  <c:v>10895.863347044624</c:v>
                </c:pt>
                <c:pt idx="6">
                  <c:v>11347.154685116868</c:v>
                </c:pt>
                <c:pt idx="7">
                  <c:v>11704.042994817137</c:v>
                </c:pt>
                <c:pt idx="8">
                  <c:v>12098.191795864697</c:v>
                </c:pt>
                <c:pt idx="9">
                  <c:v>12559.640350176736</c:v>
                </c:pt>
                <c:pt idx="10">
                  <c:v>13101.231158431581</c:v>
                </c:pt>
                <c:pt idx="11">
                  <c:v>13570.65027098472</c:v>
                </c:pt>
                <c:pt idx="12">
                  <c:v>13880.855489165911</c:v>
                </c:pt>
                <c:pt idx="13">
                  <c:v>14331.733729154645</c:v>
                </c:pt>
                <c:pt idx="14">
                  <c:v>14902.677625890974</c:v>
                </c:pt>
                <c:pt idx="15">
                  <c:v>15599.641636448574</c:v>
                </c:pt>
                <c:pt idx="16">
                  <c:v>16324.650952569607</c:v>
                </c:pt>
                <c:pt idx="17">
                  <c:v>16888.111381014947</c:v>
                </c:pt>
                <c:pt idx="18">
                  <c:v>17522.865283076175</c:v>
                </c:pt>
                <c:pt idx="19">
                  <c:v>17948.672824361995</c:v>
                </c:pt>
                <c:pt idx="20">
                  <c:v>18427.633550138264</c:v>
                </c:pt>
                <c:pt idx="21">
                  <c:v>19196.202270256555</c:v>
                </c:pt>
                <c:pt idx="22">
                  <c:v>19927.251617374077</c:v>
                </c:pt>
                <c:pt idx="23">
                  <c:v>20644.590345267457</c:v>
                </c:pt>
                <c:pt idx="24">
                  <c:v>21373.959898587134</c:v>
                </c:pt>
                <c:pt idx="25">
                  <c:v>22075.082555748486</c:v>
                </c:pt>
                <c:pt idx="26">
                  <c:v>22779.754442507285</c:v>
                </c:pt>
                <c:pt idx="27">
                  <c:v>23394.101283854325</c:v>
                </c:pt>
                <c:pt idx="28">
                  <c:v>23845.454998029258</c:v>
                </c:pt>
                <c:pt idx="29">
                  <c:v>24331.066499734294</c:v>
                </c:pt>
                <c:pt idx="30">
                  <c:v>24869.691318174322</c:v>
                </c:pt>
                <c:pt idx="31">
                  <c:v>25543.020606069906</c:v>
                </c:pt>
                <c:pt idx="32">
                  <c:v>26233.665224192002</c:v>
                </c:pt>
                <c:pt idx="33">
                  <c:v>27011.291317642725</c:v>
                </c:pt>
                <c:pt idx="34">
                  <c:v>27927.71938750986</c:v>
                </c:pt>
                <c:pt idx="35">
                  <c:v>28957.242766458014</c:v>
                </c:pt>
                <c:pt idx="36">
                  <c:v>30107.780733911746</c:v>
                </c:pt>
                <c:pt idx="37">
                  <c:v>31338.82990844398</c:v>
                </c:pt>
                <c:pt idx="38">
                  <c:v>32335.668733709026</c:v>
                </c:pt>
                <c:pt idx="39">
                  <c:v>33263.91649398997</c:v>
                </c:pt>
                <c:pt idx="40">
                  <c:v>34228.04017511652</c:v>
                </c:pt>
                <c:pt idx="41">
                  <c:v>35364.97490780154</c:v>
                </c:pt>
                <c:pt idx="42">
                  <c:v>36639.59566753375</c:v>
                </c:pt>
                <c:pt idx="43">
                  <c:v>37945.19211375203</c:v>
                </c:pt>
                <c:pt idx="44">
                  <c:v>39090.50139855631</c:v>
                </c:pt>
                <c:pt idx="45">
                  <c:v>39928.137874813765</c:v>
                </c:pt>
                <c:pt idx="46">
                  <c:v>40160.12945863536</c:v>
                </c:pt>
                <c:pt idx="47">
                  <c:v>40573.07741329787</c:v>
                </c:pt>
                <c:pt idx="48">
                  <c:v>41028.50508719311</c:v>
                </c:pt>
                <c:pt idx="49">
                  <c:v>41643.36370395629</c:v>
                </c:pt>
                <c:pt idx="50">
                  <c:v>42337.05541287976</c:v>
                </c:pt>
                <c:pt idx="51">
                  <c:v>43104.247675212566</c:v>
                </c:pt>
              </c:numCache>
            </c:numRef>
          </c:yVal>
          <c:smooth val="0"/>
        </c:ser>
        <c:axId val="25442955"/>
        <c:axId val="27660004"/>
      </c:scatterChart>
      <c:valAx>
        <c:axId val="25442955"/>
        <c:scaling>
          <c:orientation val="minMax"/>
          <c:max val="2015"/>
          <c:min val="196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0004"/>
        <c:crosses val="autoZero"/>
        <c:crossBetween val="midCat"/>
        <c:dispUnits/>
        <c:majorUnit val="4"/>
      </c:valAx>
      <c:valAx>
        <c:axId val="27660004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2009 U.S. dollars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429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Parameter estimates</a:t>
            </a:r>
          </a:p>
        </c:rich>
      </c:tx>
      <c:layout>
        <c:manualLayout>
          <c:xMode val="factor"/>
          <c:yMode val="factor"/>
          <c:x val="-0.005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65"/>
          <c:w val="0.9785"/>
          <c:h val="0.8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alpha!$A$1</c:f>
              <c:strCache>
                <c:ptCount val="1"/>
                <c:pt idx="0">
                  <c:v>alpha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alpha!$A$37:$A$88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alpha!$I$37:$I$88</c:f>
              <c:numCache>
                <c:ptCount val="52"/>
                <c:pt idx="0">
                  <c:v>0.3523197794434867</c:v>
                </c:pt>
                <c:pt idx="1">
                  <c:v>0.35899931537750474</c:v>
                </c:pt>
                <c:pt idx="2">
                  <c:v>0.3568353544443015</c:v>
                </c:pt>
                <c:pt idx="3">
                  <c:v>0.34653453289294756</c:v>
                </c:pt>
                <c:pt idx="4">
                  <c:v>0.3408750823749759</c:v>
                </c:pt>
                <c:pt idx="5">
                  <c:v>0.33065373698608236</c:v>
                </c:pt>
                <c:pt idx="6">
                  <c:v>0.3229923983568582</c:v>
                </c:pt>
                <c:pt idx="7">
                  <c:v>0.3330833758261096</c:v>
                </c:pt>
                <c:pt idx="8">
                  <c:v>0.3343359473886214</c:v>
                </c:pt>
                <c:pt idx="9">
                  <c:v>0.337896349586997</c:v>
                </c:pt>
                <c:pt idx="10">
                  <c:v>0.33278226468231975</c:v>
                </c:pt>
                <c:pt idx="11">
                  <c:v>0.3488464369271761</c:v>
                </c:pt>
                <c:pt idx="12">
                  <c:v>0.3511225673284236</c:v>
                </c:pt>
                <c:pt idx="13">
                  <c:v>0.3515520515126116</c:v>
                </c:pt>
                <c:pt idx="14">
                  <c:v>0.3548107278644942</c:v>
                </c:pt>
                <c:pt idx="15">
                  <c:v>0.3564626181401991</c:v>
                </c:pt>
                <c:pt idx="16">
                  <c:v>0.35217691286054476</c:v>
                </c:pt>
                <c:pt idx="17">
                  <c:v>0.3655615302845252</c:v>
                </c:pt>
                <c:pt idx="18">
                  <c:v>0.3610483922650629</c:v>
                </c:pt>
                <c:pt idx="19">
                  <c:v>0.3761718227279711</c:v>
                </c:pt>
                <c:pt idx="20">
                  <c:v>0.38177404933363923</c:v>
                </c:pt>
                <c:pt idx="21">
                  <c:v>0.38283990803172374</c:v>
                </c:pt>
                <c:pt idx="22">
                  <c:v>0.37860648355441306</c:v>
                </c:pt>
                <c:pt idx="23">
                  <c:v>0.3700908108233091</c:v>
                </c:pt>
                <c:pt idx="24">
                  <c:v>0.36383079940153473</c:v>
                </c:pt>
                <c:pt idx="25">
                  <c:v>0.37223735302072847</c:v>
                </c:pt>
                <c:pt idx="26">
                  <c:v>0.3666612667456761</c:v>
                </c:pt>
                <c:pt idx="27">
                  <c:v>0.36443468715697036</c:v>
                </c:pt>
                <c:pt idx="28">
                  <c:v>0.36001285855467835</c:v>
                </c:pt>
                <c:pt idx="29">
                  <c:v>0.3664920901691534</c:v>
                </c:pt>
                <c:pt idx="30">
                  <c:v>0.3718858247335888</c:v>
                </c:pt>
                <c:pt idx="31">
                  <c:v>0.3719378478877685</c:v>
                </c:pt>
                <c:pt idx="32">
                  <c:v>0.37400589456041355</c:v>
                </c:pt>
                <c:pt idx="33">
                  <c:v>0.37176862843964076</c:v>
                </c:pt>
                <c:pt idx="34">
                  <c:v>0.357776249945299</c:v>
                </c:pt>
                <c:pt idx="35">
                  <c:v>0.35626267694477587</c:v>
                </c:pt>
                <c:pt idx="36">
                  <c:v>0.34548385636718093</c:v>
                </c:pt>
                <c:pt idx="37">
                  <c:v>0.34436605836068135</c:v>
                </c:pt>
                <c:pt idx="38">
                  <c:v>0.3530260165891925</c:v>
                </c:pt>
                <c:pt idx="39">
                  <c:v>0.36246370419506235</c:v>
                </c:pt>
                <c:pt idx="40">
                  <c:v>0.3666633055526137</c:v>
                </c:pt>
                <c:pt idx="41">
                  <c:v>0.37556460255029145</c:v>
                </c:pt>
                <c:pt idx="42">
                  <c:v>0.37311773518330216</c:v>
                </c:pt>
                <c:pt idx="43">
                  <c:v>0.3747463998837247</c:v>
                </c:pt>
                <c:pt idx="44">
                  <c:v>0.3733315325654418</c:v>
                </c:pt>
                <c:pt idx="45">
                  <c:v>0.3846272445832666</c:v>
                </c:pt>
                <c:pt idx="46">
                  <c:v>0.3931962384094694</c:v>
                </c:pt>
                <c:pt idx="47">
                  <c:v>0.39152109167592974</c:v>
                </c:pt>
                <c:pt idx="48">
                  <c:v>0.3874967178043013</c:v>
                </c:pt>
                <c:pt idx="49">
                  <c:v>0.3928645901744474</c:v>
                </c:pt>
                <c:pt idx="50">
                  <c:v>0.3900012445937957</c:v>
                </c:pt>
                <c:pt idx="51">
                  <c:v>0.3842213912103821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beta'!$A$2:$A$53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'gamma, beta'!$K$2:$K$53</c:f>
              <c:numCache>
                <c:ptCount val="52"/>
                <c:pt idx="0">
                  <c:v>0.26605457856421444</c:v>
                </c:pt>
                <c:pt idx="1">
                  <c:v>0.2670526057603775</c:v>
                </c:pt>
                <c:pt idx="2">
                  <c:v>0.2677083571086399</c:v>
                </c:pt>
                <c:pt idx="3">
                  <c:v>0.26732422175590137</c:v>
                </c:pt>
                <c:pt idx="4">
                  <c:v>0.26414094942810323</c:v>
                </c:pt>
                <c:pt idx="5">
                  <c:v>0.26420220842725484</c:v>
                </c:pt>
                <c:pt idx="6">
                  <c:v>0.2685557766918384</c:v>
                </c:pt>
                <c:pt idx="7">
                  <c:v>0.26122631424578435</c:v>
                </c:pt>
                <c:pt idx="8">
                  <c:v>0.25525715342635746</c:v>
                </c:pt>
                <c:pt idx="9">
                  <c:v>0.2590325699418705</c:v>
                </c:pt>
                <c:pt idx="10">
                  <c:v>0.26519177695119195</c:v>
                </c:pt>
                <c:pt idx="11">
                  <c:v>0.2683817882548991</c:v>
                </c:pt>
                <c:pt idx="12">
                  <c:v>0.25509859805868734</c:v>
                </c:pt>
                <c:pt idx="13">
                  <c:v>0.25654441626043123</c:v>
                </c:pt>
                <c:pt idx="14">
                  <c:v>0.25695806698966434</c:v>
                </c:pt>
                <c:pt idx="15">
                  <c:v>0.26236791959494254</c:v>
                </c:pt>
                <c:pt idx="16">
                  <c:v>0.2694991458537128</c:v>
                </c:pt>
                <c:pt idx="17">
                  <c:v>0.262164325175946</c:v>
                </c:pt>
                <c:pt idx="18">
                  <c:v>0.26753938404886</c:v>
                </c:pt>
                <c:pt idx="19">
                  <c:v>0.25874224252020356</c:v>
                </c:pt>
                <c:pt idx="20">
                  <c:v>0.2539693799799746</c:v>
                </c:pt>
                <c:pt idx="21">
                  <c:v>0.26565003602794973</c:v>
                </c:pt>
                <c:pt idx="22">
                  <c:v>0.2685936679757578</c:v>
                </c:pt>
                <c:pt idx="23">
                  <c:v>0.27141625129292046</c:v>
                </c:pt>
                <c:pt idx="24">
                  <c:v>0.278224318115328</c:v>
                </c:pt>
                <c:pt idx="25">
                  <c:v>0.2820704658756699</c:v>
                </c:pt>
                <c:pt idx="26">
                  <c:v>0.28664691684010724</c:v>
                </c:pt>
                <c:pt idx="27">
                  <c:v>0.2890007984051781</c:v>
                </c:pt>
                <c:pt idx="28">
                  <c:v>0.2817997325440495</c:v>
                </c:pt>
                <c:pt idx="29">
                  <c:v>0.2802621039090319</c:v>
                </c:pt>
                <c:pt idx="30">
                  <c:v>0.2794246957888194</c:v>
                </c:pt>
                <c:pt idx="31">
                  <c:v>0.2836405005808712</c:v>
                </c:pt>
                <c:pt idx="32">
                  <c:v>0.28163539100329255</c:v>
                </c:pt>
                <c:pt idx="33">
                  <c:v>0.2797997197011361</c:v>
                </c:pt>
                <c:pt idx="34">
                  <c:v>0.2821492869115513</c:v>
                </c:pt>
                <c:pt idx="35">
                  <c:v>0.28094754138426503</c:v>
                </c:pt>
                <c:pt idx="36">
                  <c:v>0.2790919980584893</c:v>
                </c:pt>
                <c:pt idx="37">
                  <c:v>0.28639092063396515</c:v>
                </c:pt>
                <c:pt idx="38">
                  <c:v>0.28222666226115073</c:v>
                </c:pt>
                <c:pt idx="39">
                  <c:v>0.27754007094905575</c:v>
                </c:pt>
                <c:pt idx="40">
                  <c:v>0.2731249782280023</c:v>
                </c:pt>
                <c:pt idx="41">
                  <c:v>0.27106823244414596</c:v>
                </c:pt>
                <c:pt idx="42">
                  <c:v>0.27366876671640483</c:v>
                </c:pt>
                <c:pt idx="43">
                  <c:v>0.27932883053869895</c:v>
                </c:pt>
                <c:pt idx="44">
                  <c:v>0.2828865345228789</c:v>
                </c:pt>
                <c:pt idx="45">
                  <c:v>0.28596558129737815</c:v>
                </c:pt>
                <c:pt idx="46">
                  <c:v>0.2680117085624937</c:v>
                </c:pt>
                <c:pt idx="47">
                  <c:v>0.26683151650792375</c:v>
                </c:pt>
                <c:pt idx="48">
                  <c:v>0.2664329670170983</c:v>
                </c:pt>
                <c:pt idx="49">
                  <c:v>0.2697549368281879</c:v>
                </c:pt>
                <c:pt idx="50">
                  <c:v>0.270742341781237</c:v>
                </c:pt>
                <c:pt idx="51">
                  <c:v>0.2739789264480596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beta'!$A$3:$A$53</c:f>
              <c:numCach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'gamma, beta'!$O$3:$O$53</c:f>
              <c:numCache>
                <c:ptCount val="51"/>
                <c:pt idx="0">
                  <c:v>0.9577622682331406</c:v>
                </c:pt>
                <c:pt idx="1">
                  <c:v>0.9605821390004682</c:v>
                </c:pt>
                <c:pt idx="2">
                  <c:v>0.9463642738246405</c:v>
                </c:pt>
                <c:pt idx="3">
                  <c:v>0.9568691392240559</c:v>
                </c:pt>
                <c:pt idx="4">
                  <c:v>0.9394263141917487</c:v>
                </c:pt>
                <c:pt idx="5">
                  <c:v>0.9344026175707911</c:v>
                </c:pt>
                <c:pt idx="6">
                  <c:v>0.9387589845483594</c:v>
                </c:pt>
                <c:pt idx="7">
                  <c:v>0.9523492058191724</c:v>
                </c:pt>
                <c:pt idx="8">
                  <c:v>0.9521517365371771</c:v>
                </c:pt>
                <c:pt idx="9">
                  <c:v>0.9191126925380402</c:v>
                </c:pt>
                <c:pt idx="10">
                  <c:v>0.9476784582798</c:v>
                </c:pt>
                <c:pt idx="11">
                  <c:v>0.9453333198901457</c:v>
                </c:pt>
                <c:pt idx="12">
                  <c:v>0.9395834461937289</c:v>
                </c:pt>
                <c:pt idx="13">
                  <c:v>0.9482812801774937</c:v>
                </c:pt>
                <c:pt idx="14">
                  <c:v>0.941055099673121</c:v>
                </c:pt>
                <c:pt idx="15">
                  <c:v>0.941290700985561</c:v>
                </c:pt>
                <c:pt idx="16">
                  <c:v>0.9343755039237851</c:v>
                </c:pt>
                <c:pt idx="17">
                  <c:v>0.9376398657378269</c:v>
                </c:pt>
                <c:pt idx="18">
                  <c:v>0.9675403209538868</c:v>
                </c:pt>
                <c:pt idx="19">
                  <c:v>0.9522218213700585</c:v>
                </c:pt>
                <c:pt idx="20">
                  <c:v>0.9724798626835524</c:v>
                </c:pt>
                <c:pt idx="21">
                  <c:v>0.9599727909310931</c:v>
                </c:pt>
                <c:pt idx="22">
                  <c:v>0.9556296801914862</c:v>
                </c:pt>
                <c:pt idx="23">
                  <c:v>0.9698623234809137</c:v>
                </c:pt>
                <c:pt idx="24">
                  <c:v>0.9584848315894994</c:v>
                </c:pt>
                <c:pt idx="25">
                  <c:v>0.951848172436661</c:v>
                </c:pt>
                <c:pt idx="26">
                  <c:v>0.9414747624740358</c:v>
                </c:pt>
                <c:pt idx="27">
                  <c:v>0.9570166374884465</c:v>
                </c:pt>
                <c:pt idx="28">
                  <c:v>0.9445073061875203</c:v>
                </c:pt>
                <c:pt idx="29">
                  <c:v>0.9473620422198683</c:v>
                </c:pt>
                <c:pt idx="30">
                  <c:v>0.9459843059738686</c:v>
                </c:pt>
                <c:pt idx="31">
                  <c:v>0.9493030382580349</c:v>
                </c:pt>
                <c:pt idx="32">
                  <c:v>0.9499498981826145</c:v>
                </c:pt>
                <c:pt idx="33">
                  <c:v>0.9512873467909722</c:v>
                </c:pt>
                <c:pt idx="34">
                  <c:v>0.9523346603883475</c:v>
                </c:pt>
                <c:pt idx="35">
                  <c:v>0.949484987970839</c:v>
                </c:pt>
                <c:pt idx="36">
                  <c:v>0.9462568496343208</c:v>
                </c:pt>
                <c:pt idx="37">
                  <c:v>0.9426929540358603</c:v>
                </c:pt>
                <c:pt idx="38">
                  <c:v>0.9454568212651318</c:v>
                </c:pt>
                <c:pt idx="39">
                  <c:v>0.9438427200834751</c:v>
                </c:pt>
                <c:pt idx="40">
                  <c:v>0.9417702657307202</c:v>
                </c:pt>
                <c:pt idx="41">
                  <c:v>0.9438609604144597</c:v>
                </c:pt>
                <c:pt idx="42">
                  <c:v>0.9511717157220301</c:v>
                </c:pt>
                <c:pt idx="43">
                  <c:v>0.9425247524217539</c:v>
                </c:pt>
                <c:pt idx="44">
                  <c:v>0.9438170613945466</c:v>
                </c:pt>
                <c:pt idx="45">
                  <c:v>0.9434739304489337</c:v>
                </c:pt>
                <c:pt idx="46">
                  <c:v>0.9426451598248087</c:v>
                </c:pt>
                <c:pt idx="47">
                  <c:v>0.9395474278961209</c:v>
                </c:pt>
                <c:pt idx="48">
                  <c:v>0.938855081996657</c:v>
                </c:pt>
                <c:pt idx="49">
                  <c:v>0.9463281314684918</c:v>
                </c:pt>
                <c:pt idx="50">
                  <c:v>0.9465259665153893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beta'!$A$2:$A$53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'gamma, beta'!$R$2:$R$53</c:f>
              <c:numCache>
                <c:ptCount val="52"/>
                <c:pt idx="0">
                  <c:v>0.26912716227419925</c:v>
                </c:pt>
                <c:pt idx="1">
                  <c:v>0.26912716227419925</c:v>
                </c:pt>
                <c:pt idx="2">
                  <c:v>0.26912716227419925</c:v>
                </c:pt>
                <c:pt idx="3">
                  <c:v>0.26912716227419925</c:v>
                </c:pt>
                <c:pt idx="4">
                  <c:v>0.26912716227419925</c:v>
                </c:pt>
                <c:pt idx="5">
                  <c:v>0.26912716227419925</c:v>
                </c:pt>
                <c:pt idx="6">
                  <c:v>0.26912716227419925</c:v>
                </c:pt>
                <c:pt idx="7">
                  <c:v>0.26912716227419925</c:v>
                </c:pt>
                <c:pt idx="8">
                  <c:v>0.26912716227419925</c:v>
                </c:pt>
                <c:pt idx="9">
                  <c:v>0.26912716227419925</c:v>
                </c:pt>
                <c:pt idx="10">
                  <c:v>0.26912716227419925</c:v>
                </c:pt>
                <c:pt idx="11">
                  <c:v>0.26912716227419925</c:v>
                </c:pt>
                <c:pt idx="12">
                  <c:v>0.26912716227419925</c:v>
                </c:pt>
                <c:pt idx="13">
                  <c:v>0.26912716227419925</c:v>
                </c:pt>
                <c:pt idx="14">
                  <c:v>0.26912716227419925</c:v>
                </c:pt>
                <c:pt idx="15">
                  <c:v>0.26912716227419925</c:v>
                </c:pt>
                <c:pt idx="16">
                  <c:v>0.26912716227419925</c:v>
                </c:pt>
                <c:pt idx="17">
                  <c:v>0.26912716227419925</c:v>
                </c:pt>
                <c:pt idx="18">
                  <c:v>0.26912716227419925</c:v>
                </c:pt>
                <c:pt idx="19">
                  <c:v>0.26912716227419925</c:v>
                </c:pt>
                <c:pt idx="20">
                  <c:v>0.26912716227419925</c:v>
                </c:pt>
                <c:pt idx="21">
                  <c:v>0.26912716227419925</c:v>
                </c:pt>
                <c:pt idx="22">
                  <c:v>0.26912716227419925</c:v>
                </c:pt>
                <c:pt idx="23">
                  <c:v>0.26912716227419925</c:v>
                </c:pt>
                <c:pt idx="24">
                  <c:v>0.26912716227419925</c:v>
                </c:pt>
                <c:pt idx="25">
                  <c:v>0.26912716227419925</c:v>
                </c:pt>
                <c:pt idx="26">
                  <c:v>0.26912716227419925</c:v>
                </c:pt>
                <c:pt idx="27">
                  <c:v>0.26912716227419925</c:v>
                </c:pt>
                <c:pt idx="28">
                  <c:v>0.26912716227419925</c:v>
                </c:pt>
                <c:pt idx="29">
                  <c:v>0.26912716227419925</c:v>
                </c:pt>
                <c:pt idx="30">
                  <c:v>0.26912716227419925</c:v>
                </c:pt>
                <c:pt idx="31">
                  <c:v>0.26912716227419925</c:v>
                </c:pt>
                <c:pt idx="32">
                  <c:v>0.26912716227419925</c:v>
                </c:pt>
                <c:pt idx="33">
                  <c:v>0.26912716227419925</c:v>
                </c:pt>
                <c:pt idx="34">
                  <c:v>0.26912716227419925</c:v>
                </c:pt>
                <c:pt idx="35">
                  <c:v>0.26912716227419925</c:v>
                </c:pt>
                <c:pt idx="36">
                  <c:v>0.26912716227419925</c:v>
                </c:pt>
                <c:pt idx="37">
                  <c:v>0.26912716227419925</c:v>
                </c:pt>
                <c:pt idx="38">
                  <c:v>0.26912716227419925</c:v>
                </c:pt>
                <c:pt idx="39">
                  <c:v>0.26912716227419925</c:v>
                </c:pt>
                <c:pt idx="40">
                  <c:v>0.26912716227419925</c:v>
                </c:pt>
                <c:pt idx="41">
                  <c:v>0.26912716227419925</c:v>
                </c:pt>
                <c:pt idx="42">
                  <c:v>0.26912716227419925</c:v>
                </c:pt>
                <c:pt idx="43">
                  <c:v>0.26912716227419925</c:v>
                </c:pt>
                <c:pt idx="44">
                  <c:v>0.26912716227419925</c:v>
                </c:pt>
                <c:pt idx="45">
                  <c:v>0.26912716227419925</c:v>
                </c:pt>
                <c:pt idx="46">
                  <c:v>0.26912716227419925</c:v>
                </c:pt>
                <c:pt idx="47">
                  <c:v>0.26912716227419925</c:v>
                </c:pt>
                <c:pt idx="48">
                  <c:v>0.26912716227419925</c:v>
                </c:pt>
                <c:pt idx="49">
                  <c:v>0.26912716227419925</c:v>
                </c:pt>
                <c:pt idx="50">
                  <c:v>0.26912716227419925</c:v>
                </c:pt>
                <c:pt idx="51">
                  <c:v>0.26912716227419925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beta'!$A$3:$A$53</c:f>
              <c:numCach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'gamma, beta'!$S$3:$S$53</c:f>
              <c:numCache>
                <c:ptCount val="51"/>
                <c:pt idx="0">
                  <c:v>0.9478504678081859</c:v>
                </c:pt>
                <c:pt idx="1">
                  <c:v>0.9478504678081859</c:v>
                </c:pt>
                <c:pt idx="2">
                  <c:v>0.9478504678081859</c:v>
                </c:pt>
                <c:pt idx="3">
                  <c:v>0.9478504678081859</c:v>
                </c:pt>
                <c:pt idx="4">
                  <c:v>0.9478504678081859</c:v>
                </c:pt>
                <c:pt idx="5">
                  <c:v>0.9478504678081859</c:v>
                </c:pt>
                <c:pt idx="6">
                  <c:v>0.9478504678081859</c:v>
                </c:pt>
                <c:pt idx="7">
                  <c:v>0.9478504678081859</c:v>
                </c:pt>
                <c:pt idx="8">
                  <c:v>0.9478504678081859</c:v>
                </c:pt>
                <c:pt idx="9">
                  <c:v>0.9478504678081859</c:v>
                </c:pt>
                <c:pt idx="10">
                  <c:v>0.9478504678081859</c:v>
                </c:pt>
                <c:pt idx="11">
                  <c:v>0.9478504678081859</c:v>
                </c:pt>
                <c:pt idx="12">
                  <c:v>0.9478504678081859</c:v>
                </c:pt>
                <c:pt idx="13">
                  <c:v>0.9478504678081859</c:v>
                </c:pt>
                <c:pt idx="14">
                  <c:v>0.9478504678081859</c:v>
                </c:pt>
                <c:pt idx="15">
                  <c:v>0.9478504678081859</c:v>
                </c:pt>
                <c:pt idx="16">
                  <c:v>0.9478504678081859</c:v>
                </c:pt>
                <c:pt idx="17">
                  <c:v>0.9478504678081859</c:v>
                </c:pt>
                <c:pt idx="18">
                  <c:v>0.9478504678081859</c:v>
                </c:pt>
                <c:pt idx="19">
                  <c:v>0.9478504678081859</c:v>
                </c:pt>
                <c:pt idx="20">
                  <c:v>0.9478504678081859</c:v>
                </c:pt>
                <c:pt idx="21">
                  <c:v>0.9478504678081859</c:v>
                </c:pt>
                <c:pt idx="22">
                  <c:v>0.9478504678081859</c:v>
                </c:pt>
                <c:pt idx="23">
                  <c:v>0.9478504678081859</c:v>
                </c:pt>
                <c:pt idx="24">
                  <c:v>0.9478504678081859</c:v>
                </c:pt>
                <c:pt idx="25">
                  <c:v>0.9478504678081859</c:v>
                </c:pt>
                <c:pt idx="26">
                  <c:v>0.9478504678081859</c:v>
                </c:pt>
                <c:pt idx="27">
                  <c:v>0.9478504678081859</c:v>
                </c:pt>
                <c:pt idx="28">
                  <c:v>0.9478504678081859</c:v>
                </c:pt>
                <c:pt idx="29">
                  <c:v>0.9478504678081859</c:v>
                </c:pt>
                <c:pt idx="30">
                  <c:v>0.9478504678081859</c:v>
                </c:pt>
                <c:pt idx="31">
                  <c:v>0.9478504678081859</c:v>
                </c:pt>
                <c:pt idx="32">
                  <c:v>0.9478504678081859</c:v>
                </c:pt>
                <c:pt idx="33">
                  <c:v>0.9478504678081859</c:v>
                </c:pt>
                <c:pt idx="34">
                  <c:v>0.9478504678081859</c:v>
                </c:pt>
                <c:pt idx="35">
                  <c:v>0.9478504678081859</c:v>
                </c:pt>
                <c:pt idx="36">
                  <c:v>0.9478504678081859</c:v>
                </c:pt>
                <c:pt idx="37">
                  <c:v>0.9478504678081859</c:v>
                </c:pt>
                <c:pt idx="38">
                  <c:v>0.9478504678081859</c:v>
                </c:pt>
                <c:pt idx="39">
                  <c:v>0.9478504678081859</c:v>
                </c:pt>
                <c:pt idx="40">
                  <c:v>0.9478504678081859</c:v>
                </c:pt>
                <c:pt idx="41">
                  <c:v>0.9478504678081859</c:v>
                </c:pt>
                <c:pt idx="42">
                  <c:v>0.9478504678081859</c:v>
                </c:pt>
                <c:pt idx="43">
                  <c:v>0.9478504678081859</c:v>
                </c:pt>
                <c:pt idx="44">
                  <c:v>0.9478504678081859</c:v>
                </c:pt>
                <c:pt idx="45">
                  <c:v>0.9478504678081859</c:v>
                </c:pt>
                <c:pt idx="46">
                  <c:v>0.9478504678081859</c:v>
                </c:pt>
                <c:pt idx="47">
                  <c:v>0.9478504678081859</c:v>
                </c:pt>
                <c:pt idx="48">
                  <c:v>0.9478504678081859</c:v>
                </c:pt>
                <c:pt idx="49">
                  <c:v>0.9478504678081859</c:v>
                </c:pt>
                <c:pt idx="50">
                  <c:v>0.9478504678081859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beta'!$A$2:$A$53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'gamma, beta'!$T$2:$T$53</c:f>
              <c:numCache>
                <c:ptCount val="52"/>
                <c:pt idx="0">
                  <c:v>0.3617820462355247</c:v>
                </c:pt>
                <c:pt idx="1">
                  <c:v>0.3617820462355247</c:v>
                </c:pt>
                <c:pt idx="2">
                  <c:v>0.3617820462355247</c:v>
                </c:pt>
                <c:pt idx="3">
                  <c:v>0.3617820462355247</c:v>
                </c:pt>
                <c:pt idx="4">
                  <c:v>0.3617820462355247</c:v>
                </c:pt>
                <c:pt idx="5">
                  <c:v>0.3617820462355247</c:v>
                </c:pt>
                <c:pt idx="6">
                  <c:v>0.3617820462355247</c:v>
                </c:pt>
                <c:pt idx="7">
                  <c:v>0.3617820462355247</c:v>
                </c:pt>
                <c:pt idx="8">
                  <c:v>0.3617820462355247</c:v>
                </c:pt>
                <c:pt idx="9">
                  <c:v>0.3617820462355247</c:v>
                </c:pt>
                <c:pt idx="10">
                  <c:v>0.3617820462355247</c:v>
                </c:pt>
                <c:pt idx="11">
                  <c:v>0.3617820462355247</c:v>
                </c:pt>
                <c:pt idx="12">
                  <c:v>0.3617820462355247</c:v>
                </c:pt>
                <c:pt idx="13">
                  <c:v>0.3617820462355247</c:v>
                </c:pt>
                <c:pt idx="14">
                  <c:v>0.3617820462355247</c:v>
                </c:pt>
                <c:pt idx="15">
                  <c:v>0.3617820462355247</c:v>
                </c:pt>
                <c:pt idx="16">
                  <c:v>0.3617820462355247</c:v>
                </c:pt>
                <c:pt idx="17">
                  <c:v>0.3617820462355247</c:v>
                </c:pt>
                <c:pt idx="18">
                  <c:v>0.3617820462355247</c:v>
                </c:pt>
                <c:pt idx="19">
                  <c:v>0.3617820462355247</c:v>
                </c:pt>
                <c:pt idx="20">
                  <c:v>0.3617820462355247</c:v>
                </c:pt>
                <c:pt idx="21">
                  <c:v>0.3617820462355247</c:v>
                </c:pt>
                <c:pt idx="22">
                  <c:v>0.3617820462355247</c:v>
                </c:pt>
                <c:pt idx="23">
                  <c:v>0.3617820462355247</c:v>
                </c:pt>
                <c:pt idx="24">
                  <c:v>0.3617820462355247</c:v>
                </c:pt>
                <c:pt idx="25">
                  <c:v>0.3617820462355247</c:v>
                </c:pt>
                <c:pt idx="26">
                  <c:v>0.3617820462355247</c:v>
                </c:pt>
                <c:pt idx="27">
                  <c:v>0.3617820462355247</c:v>
                </c:pt>
                <c:pt idx="28">
                  <c:v>0.3617820462355247</c:v>
                </c:pt>
                <c:pt idx="29">
                  <c:v>0.3617820462355247</c:v>
                </c:pt>
                <c:pt idx="30">
                  <c:v>0.3617820462355247</c:v>
                </c:pt>
                <c:pt idx="31">
                  <c:v>0.3617820462355247</c:v>
                </c:pt>
                <c:pt idx="32">
                  <c:v>0.3617820462355247</c:v>
                </c:pt>
                <c:pt idx="33">
                  <c:v>0.3617820462355247</c:v>
                </c:pt>
                <c:pt idx="34">
                  <c:v>0.3617820462355247</c:v>
                </c:pt>
                <c:pt idx="35">
                  <c:v>0.3617820462355247</c:v>
                </c:pt>
                <c:pt idx="36">
                  <c:v>0.3617820462355247</c:v>
                </c:pt>
                <c:pt idx="37">
                  <c:v>0.3617820462355247</c:v>
                </c:pt>
                <c:pt idx="38">
                  <c:v>0.3617820462355247</c:v>
                </c:pt>
                <c:pt idx="39">
                  <c:v>0.3617820462355247</c:v>
                </c:pt>
                <c:pt idx="40">
                  <c:v>0.3617820462355247</c:v>
                </c:pt>
                <c:pt idx="41">
                  <c:v>0.3617820462355247</c:v>
                </c:pt>
                <c:pt idx="42">
                  <c:v>0.3617820462355247</c:v>
                </c:pt>
                <c:pt idx="43">
                  <c:v>0.3617820462355247</c:v>
                </c:pt>
                <c:pt idx="44">
                  <c:v>0.3617820462355247</c:v>
                </c:pt>
                <c:pt idx="45">
                  <c:v>0.3617820462355247</c:v>
                </c:pt>
                <c:pt idx="46">
                  <c:v>0.3617820462355247</c:v>
                </c:pt>
                <c:pt idx="47">
                  <c:v>0.3617820462355247</c:v>
                </c:pt>
                <c:pt idx="48">
                  <c:v>0.3617820462355247</c:v>
                </c:pt>
                <c:pt idx="49">
                  <c:v>0.3617820462355247</c:v>
                </c:pt>
                <c:pt idx="50">
                  <c:v>0.3617820462355247</c:v>
                </c:pt>
                <c:pt idx="51">
                  <c:v>0.3617820462355247</c:v>
                </c:pt>
              </c:numCache>
            </c:numRef>
          </c:yVal>
          <c:smooth val="0"/>
        </c:ser>
        <c:axId val="47613445"/>
        <c:axId val="25867822"/>
      </c:scatterChart>
      <c:valAx>
        <c:axId val="47613445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7822"/>
        <c:crosses val="autoZero"/>
        <c:crossBetween val="midCat"/>
        <c:dispUnits/>
        <c:majorUnit val="4"/>
      </c:valAx>
      <c:valAx>
        <c:axId val="25867822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344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2"/>
          <c:w val="0.9775"/>
          <c:h val="0.9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alpha!$A$1</c:f>
              <c:strCache>
                <c:ptCount val="1"/>
                <c:pt idx="0">
                  <c:v>alpha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alpha!$A$2:$A$88</c:f>
              <c:numCache>
                <c:ptCount val="87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</c:numCache>
            </c:numRef>
          </c:xVal>
          <c:yVal>
            <c:numRef>
              <c:f>alpha!$I$2:$I$88</c:f>
              <c:numCache>
                <c:ptCount val="87"/>
                <c:pt idx="0">
                  <c:v>0.4206169544210562</c:v>
                </c:pt>
                <c:pt idx="1">
                  <c:v>0.39627588147276605</c:v>
                </c:pt>
                <c:pt idx="2">
                  <c:v>0.3864508925157165</c:v>
                </c:pt>
                <c:pt idx="3">
                  <c:v>0.3654600606673407</c:v>
                </c:pt>
                <c:pt idx="4">
                  <c:v>0.3557077428275147</c:v>
                </c:pt>
                <c:pt idx="5">
                  <c:v>0.36268494463176904</c:v>
                </c:pt>
                <c:pt idx="6">
                  <c:v>0.37797133006713846</c:v>
                </c:pt>
                <c:pt idx="7">
                  <c:v>0.37624332455269116</c:v>
                </c:pt>
                <c:pt idx="8">
                  <c:v>0.3698167791706847</c:v>
                </c:pt>
                <c:pt idx="9">
                  <c:v>0.36573014898722167</c:v>
                </c:pt>
                <c:pt idx="10">
                  <c:v>0.366245110821382</c:v>
                </c:pt>
                <c:pt idx="11">
                  <c:v>0.37468324452338664</c:v>
                </c:pt>
                <c:pt idx="12">
                  <c:v>0.37852137449694667</c:v>
                </c:pt>
                <c:pt idx="13">
                  <c:v>0.37066139021236777</c:v>
                </c:pt>
                <c:pt idx="14">
                  <c:v>0.35006253277927946</c:v>
                </c:pt>
                <c:pt idx="15">
                  <c:v>0.3539944331353081</c:v>
                </c:pt>
                <c:pt idx="16">
                  <c:v>0.34737956317447194</c:v>
                </c:pt>
                <c:pt idx="17">
                  <c:v>0.3462041012239673</c:v>
                </c:pt>
                <c:pt idx="18">
                  <c:v>0.36851311675436593</c:v>
                </c:pt>
                <c:pt idx="19">
                  <c:v>0.37668803769123904</c:v>
                </c:pt>
                <c:pt idx="20">
                  <c:v>0.3704826624847535</c:v>
                </c:pt>
                <c:pt idx="21">
                  <c:v>0.3696447750507179</c:v>
                </c:pt>
                <c:pt idx="22">
                  <c:v>0.3692514892866352</c:v>
                </c:pt>
                <c:pt idx="23">
                  <c:v>0.35461422572683265</c:v>
                </c:pt>
                <c:pt idx="24">
                  <c:v>0.3480311340075203</c:v>
                </c:pt>
                <c:pt idx="25">
                  <c:v>0.35345833446395136</c:v>
                </c:pt>
                <c:pt idx="26">
                  <c:v>0.360215128248467</c:v>
                </c:pt>
                <c:pt idx="27">
                  <c:v>0.34351389944433797</c:v>
                </c:pt>
                <c:pt idx="28">
                  <c:v>0.3438655495731058</c:v>
                </c:pt>
                <c:pt idx="29">
                  <c:v>0.34758406850983714</c:v>
                </c:pt>
                <c:pt idx="30">
                  <c:v>0.3506127364813524</c:v>
                </c:pt>
                <c:pt idx="31">
                  <c:v>0.3435381620869262</c:v>
                </c:pt>
                <c:pt idx="32">
                  <c:v>0.34658281767886157</c:v>
                </c:pt>
                <c:pt idx="33">
                  <c:v>0.35084247041457617</c:v>
                </c:pt>
                <c:pt idx="34">
                  <c:v>0.3519750074734005</c:v>
                </c:pt>
                <c:pt idx="35">
                  <c:v>0.3523197794434867</c:v>
                </c:pt>
                <c:pt idx="36">
                  <c:v>0.35899931537750474</c:v>
                </c:pt>
                <c:pt idx="37">
                  <c:v>0.3568353544443015</c:v>
                </c:pt>
                <c:pt idx="38">
                  <c:v>0.34653453289294756</c:v>
                </c:pt>
                <c:pt idx="39">
                  <c:v>0.3408750823749759</c:v>
                </c:pt>
                <c:pt idx="40">
                  <c:v>0.33065373698608236</c:v>
                </c:pt>
                <c:pt idx="41">
                  <c:v>0.3229923983568582</c:v>
                </c:pt>
                <c:pt idx="42">
                  <c:v>0.3330833758261096</c:v>
                </c:pt>
                <c:pt idx="43">
                  <c:v>0.3343359473886214</c:v>
                </c:pt>
                <c:pt idx="44">
                  <c:v>0.337896349586997</c:v>
                </c:pt>
                <c:pt idx="45">
                  <c:v>0.33278226468231975</c:v>
                </c:pt>
                <c:pt idx="46">
                  <c:v>0.3488464369271761</c:v>
                </c:pt>
                <c:pt idx="47">
                  <c:v>0.3511225673284236</c:v>
                </c:pt>
                <c:pt idx="48">
                  <c:v>0.3515520515126116</c:v>
                </c:pt>
                <c:pt idx="49">
                  <c:v>0.3548107278644942</c:v>
                </c:pt>
                <c:pt idx="50">
                  <c:v>0.3564626181401991</c:v>
                </c:pt>
                <c:pt idx="51">
                  <c:v>0.35217691286054476</c:v>
                </c:pt>
                <c:pt idx="52">
                  <c:v>0.3655615302845252</c:v>
                </c:pt>
                <c:pt idx="53">
                  <c:v>0.3610483922650629</c:v>
                </c:pt>
                <c:pt idx="54">
                  <c:v>0.3761718227279711</c:v>
                </c:pt>
                <c:pt idx="55">
                  <c:v>0.38177404933363923</c:v>
                </c:pt>
                <c:pt idx="56">
                  <c:v>0.38283990803172374</c:v>
                </c:pt>
                <c:pt idx="57">
                  <c:v>0.37860648355441306</c:v>
                </c:pt>
                <c:pt idx="58">
                  <c:v>0.3700908108233091</c:v>
                </c:pt>
                <c:pt idx="59">
                  <c:v>0.36383079940153473</c:v>
                </c:pt>
                <c:pt idx="60">
                  <c:v>0.37223735302072847</c:v>
                </c:pt>
                <c:pt idx="61">
                  <c:v>0.3666612667456761</c:v>
                </c:pt>
                <c:pt idx="62">
                  <c:v>0.36443468715697036</c:v>
                </c:pt>
                <c:pt idx="63">
                  <c:v>0.36001285855467835</c:v>
                </c:pt>
                <c:pt idx="64">
                  <c:v>0.3664920901691534</c:v>
                </c:pt>
                <c:pt idx="65">
                  <c:v>0.3718858247335888</c:v>
                </c:pt>
                <c:pt idx="66">
                  <c:v>0.3719378478877685</c:v>
                </c:pt>
                <c:pt idx="67">
                  <c:v>0.37400589456041355</c:v>
                </c:pt>
                <c:pt idx="68">
                  <c:v>0.37176862843964076</c:v>
                </c:pt>
                <c:pt idx="69">
                  <c:v>0.357776249945299</c:v>
                </c:pt>
                <c:pt idx="70">
                  <c:v>0.35626267694477587</c:v>
                </c:pt>
                <c:pt idx="71">
                  <c:v>0.34548385636718093</c:v>
                </c:pt>
                <c:pt idx="72">
                  <c:v>0.34436605836068135</c:v>
                </c:pt>
                <c:pt idx="73">
                  <c:v>0.3530260165891925</c:v>
                </c:pt>
                <c:pt idx="74">
                  <c:v>0.36246370419506235</c:v>
                </c:pt>
                <c:pt idx="75">
                  <c:v>0.3666633055526137</c:v>
                </c:pt>
                <c:pt idx="76">
                  <c:v>0.37556460255029145</c:v>
                </c:pt>
                <c:pt idx="77">
                  <c:v>0.37311773518330216</c:v>
                </c:pt>
                <c:pt idx="78">
                  <c:v>0.3747463998837247</c:v>
                </c:pt>
                <c:pt idx="79">
                  <c:v>0.3733315325654418</c:v>
                </c:pt>
                <c:pt idx="80">
                  <c:v>0.3846272445832666</c:v>
                </c:pt>
                <c:pt idx="81">
                  <c:v>0.3931962384094694</c:v>
                </c:pt>
                <c:pt idx="82">
                  <c:v>0.39152109167592974</c:v>
                </c:pt>
                <c:pt idx="83">
                  <c:v>0.3874967178043013</c:v>
                </c:pt>
                <c:pt idx="84">
                  <c:v>0.3928645901744474</c:v>
                </c:pt>
                <c:pt idx="85">
                  <c:v>0.3900012445937957</c:v>
                </c:pt>
                <c:pt idx="86">
                  <c:v>0.3842213912103821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alpha!$J$1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alpha!$A$2:$A$88</c:f>
              <c:numCache>
                <c:ptCount val="87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</c:numCache>
            </c:numRef>
          </c:xVal>
          <c:yVal>
            <c:numRef>
              <c:f>alpha!$J$2:$J$88</c:f>
              <c:numCache>
                <c:ptCount val="87"/>
                <c:pt idx="0">
                  <c:v>0.3617820462355247</c:v>
                </c:pt>
                <c:pt idx="1">
                  <c:v>0.3617820462355247</c:v>
                </c:pt>
                <c:pt idx="2">
                  <c:v>0.3617820462355247</c:v>
                </c:pt>
                <c:pt idx="3">
                  <c:v>0.3617820462355247</c:v>
                </c:pt>
                <c:pt idx="4">
                  <c:v>0.3617820462355247</c:v>
                </c:pt>
                <c:pt idx="5">
                  <c:v>0.3617820462355247</c:v>
                </c:pt>
                <c:pt idx="6">
                  <c:v>0.3617820462355247</c:v>
                </c:pt>
                <c:pt idx="7">
                  <c:v>0.3617820462355247</c:v>
                </c:pt>
                <c:pt idx="8">
                  <c:v>0.3617820462355247</c:v>
                </c:pt>
                <c:pt idx="9">
                  <c:v>0.3617820462355247</c:v>
                </c:pt>
                <c:pt idx="10">
                  <c:v>0.3617820462355247</c:v>
                </c:pt>
                <c:pt idx="11">
                  <c:v>0.3617820462355247</c:v>
                </c:pt>
                <c:pt idx="12">
                  <c:v>0.3617820462355247</c:v>
                </c:pt>
                <c:pt idx="13">
                  <c:v>0.3617820462355247</c:v>
                </c:pt>
                <c:pt idx="14">
                  <c:v>0.3617820462355247</c:v>
                </c:pt>
                <c:pt idx="15">
                  <c:v>0.3617820462355247</c:v>
                </c:pt>
                <c:pt idx="16">
                  <c:v>0.3617820462355247</c:v>
                </c:pt>
                <c:pt idx="17">
                  <c:v>0.3617820462355247</c:v>
                </c:pt>
                <c:pt idx="18">
                  <c:v>0.3617820462355247</c:v>
                </c:pt>
                <c:pt idx="19">
                  <c:v>0.3617820462355247</c:v>
                </c:pt>
                <c:pt idx="20">
                  <c:v>0.3617820462355247</c:v>
                </c:pt>
                <c:pt idx="21">
                  <c:v>0.3617820462355247</c:v>
                </c:pt>
                <c:pt idx="22">
                  <c:v>0.3617820462355247</c:v>
                </c:pt>
                <c:pt idx="23">
                  <c:v>0.3617820462355247</c:v>
                </c:pt>
                <c:pt idx="24">
                  <c:v>0.3617820462355247</c:v>
                </c:pt>
                <c:pt idx="25">
                  <c:v>0.3617820462355247</c:v>
                </c:pt>
                <c:pt idx="26">
                  <c:v>0.3617820462355247</c:v>
                </c:pt>
                <c:pt idx="27">
                  <c:v>0.3617820462355247</c:v>
                </c:pt>
                <c:pt idx="28">
                  <c:v>0.3617820462355247</c:v>
                </c:pt>
                <c:pt idx="29">
                  <c:v>0.3617820462355247</c:v>
                </c:pt>
                <c:pt idx="30">
                  <c:v>0.3617820462355247</c:v>
                </c:pt>
                <c:pt idx="31">
                  <c:v>0.3617820462355247</c:v>
                </c:pt>
                <c:pt idx="32">
                  <c:v>0.3617820462355247</c:v>
                </c:pt>
                <c:pt idx="33">
                  <c:v>0.3617820462355247</c:v>
                </c:pt>
                <c:pt idx="34">
                  <c:v>0.3617820462355247</c:v>
                </c:pt>
                <c:pt idx="35">
                  <c:v>0.3617820462355247</c:v>
                </c:pt>
                <c:pt idx="36">
                  <c:v>0.3617820462355247</c:v>
                </c:pt>
                <c:pt idx="37">
                  <c:v>0.3617820462355247</c:v>
                </c:pt>
                <c:pt idx="38">
                  <c:v>0.3617820462355247</c:v>
                </c:pt>
                <c:pt idx="39">
                  <c:v>0.3617820462355247</c:v>
                </c:pt>
                <c:pt idx="40">
                  <c:v>0.3617820462355247</c:v>
                </c:pt>
                <c:pt idx="41">
                  <c:v>0.3617820462355247</c:v>
                </c:pt>
                <c:pt idx="42">
                  <c:v>0.3617820462355247</c:v>
                </c:pt>
                <c:pt idx="43">
                  <c:v>0.3617820462355247</c:v>
                </c:pt>
                <c:pt idx="44">
                  <c:v>0.3617820462355247</c:v>
                </c:pt>
                <c:pt idx="45">
                  <c:v>0.3617820462355247</c:v>
                </c:pt>
                <c:pt idx="46">
                  <c:v>0.3617820462355247</c:v>
                </c:pt>
                <c:pt idx="47">
                  <c:v>0.3617820462355247</c:v>
                </c:pt>
                <c:pt idx="48">
                  <c:v>0.3617820462355247</c:v>
                </c:pt>
                <c:pt idx="49">
                  <c:v>0.3617820462355247</c:v>
                </c:pt>
                <c:pt idx="50">
                  <c:v>0.3617820462355247</c:v>
                </c:pt>
                <c:pt idx="51">
                  <c:v>0.3617820462355247</c:v>
                </c:pt>
                <c:pt idx="52">
                  <c:v>0.3617820462355247</c:v>
                </c:pt>
                <c:pt idx="53">
                  <c:v>0.3617820462355247</c:v>
                </c:pt>
                <c:pt idx="54">
                  <c:v>0.3617820462355247</c:v>
                </c:pt>
                <c:pt idx="55">
                  <c:v>0.3617820462355247</c:v>
                </c:pt>
                <c:pt idx="56">
                  <c:v>0.3617820462355247</c:v>
                </c:pt>
                <c:pt idx="57">
                  <c:v>0.3617820462355247</c:v>
                </c:pt>
                <c:pt idx="58">
                  <c:v>0.3617820462355247</c:v>
                </c:pt>
                <c:pt idx="59">
                  <c:v>0.3617820462355247</c:v>
                </c:pt>
                <c:pt idx="60">
                  <c:v>0.3617820462355247</c:v>
                </c:pt>
                <c:pt idx="61">
                  <c:v>0.3617820462355247</c:v>
                </c:pt>
                <c:pt idx="62">
                  <c:v>0.3617820462355247</c:v>
                </c:pt>
                <c:pt idx="63">
                  <c:v>0.3617820462355247</c:v>
                </c:pt>
                <c:pt idx="64">
                  <c:v>0.3617820462355247</c:v>
                </c:pt>
                <c:pt idx="65">
                  <c:v>0.3617820462355247</c:v>
                </c:pt>
                <c:pt idx="66">
                  <c:v>0.3617820462355247</c:v>
                </c:pt>
                <c:pt idx="67">
                  <c:v>0.3617820462355247</c:v>
                </c:pt>
                <c:pt idx="68">
                  <c:v>0.3617820462355247</c:v>
                </c:pt>
                <c:pt idx="69">
                  <c:v>0.3617820462355247</c:v>
                </c:pt>
                <c:pt idx="70">
                  <c:v>0.3617820462355247</c:v>
                </c:pt>
                <c:pt idx="71">
                  <c:v>0.3617820462355247</c:v>
                </c:pt>
                <c:pt idx="72">
                  <c:v>0.3617820462355247</c:v>
                </c:pt>
                <c:pt idx="73">
                  <c:v>0.3617820462355247</c:v>
                </c:pt>
                <c:pt idx="74">
                  <c:v>0.3617820462355247</c:v>
                </c:pt>
                <c:pt idx="75">
                  <c:v>0.3617820462355247</c:v>
                </c:pt>
                <c:pt idx="76">
                  <c:v>0.3617820462355247</c:v>
                </c:pt>
                <c:pt idx="77">
                  <c:v>0.3617820462355247</c:v>
                </c:pt>
                <c:pt idx="78">
                  <c:v>0.3617820462355247</c:v>
                </c:pt>
                <c:pt idx="79">
                  <c:v>0.3617820462355247</c:v>
                </c:pt>
                <c:pt idx="80">
                  <c:v>0.3617820462355247</c:v>
                </c:pt>
                <c:pt idx="81">
                  <c:v>0.3617820462355247</c:v>
                </c:pt>
                <c:pt idx="82">
                  <c:v>0.3617820462355247</c:v>
                </c:pt>
                <c:pt idx="83">
                  <c:v>0.3617820462355247</c:v>
                </c:pt>
                <c:pt idx="84">
                  <c:v>0.3617820462355247</c:v>
                </c:pt>
                <c:pt idx="85">
                  <c:v>0.3617820462355247</c:v>
                </c:pt>
                <c:pt idx="86">
                  <c:v>0.3617820462355247</c:v>
                </c:pt>
              </c:numCache>
            </c:numRef>
          </c:yVal>
          <c:smooth val="0"/>
        </c:ser>
        <c:axId val="31483807"/>
        <c:axId val="14918808"/>
      </c:scatterChart>
      <c:valAx>
        <c:axId val="31483807"/>
        <c:scaling>
          <c:orientation val="minMax"/>
          <c:max val="2015"/>
          <c:min val="1929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8808"/>
        <c:crosses val="autoZero"/>
        <c:crossBetween val="midCat"/>
        <c:dispUnits/>
        <c:majorUnit val="7"/>
      </c:valAx>
      <c:valAx>
        <c:axId val="14918808"/>
        <c:scaling>
          <c:orientation val="minMax"/>
          <c:max val="0.45"/>
          <c:min val="0.2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3807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>
        <c:manualLayout>
          <c:xMode val="factor"/>
          <c:yMode val="factor"/>
          <c:x val="-0.01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3725"/>
          <c:w val="0.9295"/>
          <c:h val="0.84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accounting'!$I$3:$I$54</c:f>
              <c:numCache>
                <c:ptCount val="52"/>
                <c:pt idx="0">
                  <c:v>99.99999999999999</c:v>
                </c:pt>
                <c:pt idx="1">
                  <c:v>104.75677517603339</c:v>
                </c:pt>
                <c:pt idx="2">
                  <c:v>109.90390106158165</c:v>
                </c:pt>
                <c:pt idx="3">
                  <c:v>111.12294745200452</c:v>
                </c:pt>
                <c:pt idx="4">
                  <c:v>114.75976811344522</c:v>
                </c:pt>
                <c:pt idx="5">
                  <c:v>116.49641815363492</c:v>
                </c:pt>
                <c:pt idx="6">
                  <c:v>114.63881046282943</c:v>
                </c:pt>
                <c:pt idx="7">
                  <c:v>115.99801014272602</c:v>
                </c:pt>
                <c:pt idx="8">
                  <c:v>119.8965328011202</c:v>
                </c:pt>
                <c:pt idx="9">
                  <c:v>124.5435949544641</c:v>
                </c:pt>
                <c:pt idx="10">
                  <c:v>121.85475828636952</c:v>
                </c:pt>
                <c:pt idx="11">
                  <c:v>119.49431951796639</c:v>
                </c:pt>
                <c:pt idx="12">
                  <c:v>124.16930066623209</c:v>
                </c:pt>
                <c:pt idx="13">
                  <c:v>127.94157041277437</c:v>
                </c:pt>
                <c:pt idx="14">
                  <c:v>132.96046792261734</c:v>
                </c:pt>
                <c:pt idx="15">
                  <c:v>135.08199377198136</c:v>
                </c:pt>
                <c:pt idx="16">
                  <c:v>133.0033935655752</c:v>
                </c:pt>
                <c:pt idx="17">
                  <c:v>134.75341694885694</c:v>
                </c:pt>
                <c:pt idx="18">
                  <c:v>130.65570730521603</c:v>
                </c:pt>
                <c:pt idx="19">
                  <c:v>135.2895171481807</c:v>
                </c:pt>
                <c:pt idx="20">
                  <c:v>143.77043063213796</c:v>
                </c:pt>
                <c:pt idx="21">
                  <c:v>148.52920909609512</c:v>
                </c:pt>
                <c:pt idx="22">
                  <c:v>152.57902352169933</c:v>
                </c:pt>
                <c:pt idx="23">
                  <c:v>156.7167380036436</c:v>
                </c:pt>
                <c:pt idx="24">
                  <c:v>162.09552538359222</c:v>
                </c:pt>
                <c:pt idx="25">
                  <c:v>166.7332739353189</c:v>
                </c:pt>
                <c:pt idx="26">
                  <c:v>168.23459920508188</c:v>
                </c:pt>
                <c:pt idx="27">
                  <c:v>166.2298819978429</c:v>
                </c:pt>
                <c:pt idx="28">
                  <c:v>170.05190595227367</c:v>
                </c:pt>
                <c:pt idx="29">
                  <c:v>172.58884240555008</c:v>
                </c:pt>
                <c:pt idx="30">
                  <c:v>177.3446701152954</c:v>
                </c:pt>
                <c:pt idx="31">
                  <c:v>179.79200781169163</c:v>
                </c:pt>
                <c:pt idx="32">
                  <c:v>184.31019327500815</c:v>
                </c:pt>
                <c:pt idx="33">
                  <c:v>189.87799493743546</c:v>
                </c:pt>
                <c:pt idx="34">
                  <c:v>195.46769973441525</c:v>
                </c:pt>
                <c:pt idx="35">
                  <c:v>201.68702359356186</c:v>
                </c:pt>
                <c:pt idx="36">
                  <c:v>207.0321291124214</c:v>
                </c:pt>
                <c:pt idx="37">
                  <c:v>206.38224634911256</c:v>
                </c:pt>
                <c:pt idx="38">
                  <c:v>207.65463157534762</c:v>
                </c:pt>
                <c:pt idx="39">
                  <c:v>211.22396917460858</c:v>
                </c:pt>
                <c:pt idx="40">
                  <c:v>216.69207600394412</c:v>
                </c:pt>
                <c:pt idx="41">
                  <c:v>221.27413071817435</c:v>
                </c:pt>
                <c:pt idx="42">
                  <c:v>225.025882624835</c:v>
                </c:pt>
                <c:pt idx="43">
                  <c:v>226.75601056249585</c:v>
                </c:pt>
                <c:pt idx="44">
                  <c:v>223.84834916623612</c:v>
                </c:pt>
                <c:pt idx="45">
                  <c:v>215.75585599829924</c:v>
                </c:pt>
                <c:pt idx="46">
                  <c:v>219.597987838736</c:v>
                </c:pt>
                <c:pt idx="47">
                  <c:v>221.68292051606673</c:v>
                </c:pt>
                <c:pt idx="48">
                  <c:v>225.34619115573244</c:v>
                </c:pt>
                <c:pt idx="49">
                  <c:v>228.1424564577788</c:v>
                </c:pt>
                <c:pt idx="50">
                  <c:v>232.64050104656783</c:v>
                </c:pt>
                <c:pt idx="51">
                  <c:v>237.84890710744116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A*(1/(1-alpha)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accounting'!$J$3:$J$54</c:f>
              <c:numCache>
                <c:ptCount val="52"/>
                <c:pt idx="0">
                  <c:v>100</c:v>
                </c:pt>
                <c:pt idx="1">
                  <c:v>104.84517232435965</c:v>
                </c:pt>
                <c:pt idx="2">
                  <c:v>110.35574113228952</c:v>
                </c:pt>
                <c:pt idx="3">
                  <c:v>111.44195094801954</c:v>
                </c:pt>
                <c:pt idx="4">
                  <c:v>115.43434530816332</c:v>
                </c:pt>
                <c:pt idx="5">
                  <c:v>115.88755619491928</c:v>
                </c:pt>
                <c:pt idx="6">
                  <c:v>113.9798995789188</c:v>
                </c:pt>
                <c:pt idx="7">
                  <c:v>117.73192013014868</c:v>
                </c:pt>
                <c:pt idx="8">
                  <c:v>120.2796439754868</c:v>
                </c:pt>
                <c:pt idx="9">
                  <c:v>123.91703777991732</c:v>
                </c:pt>
                <c:pt idx="10">
                  <c:v>119.21078703737884</c:v>
                </c:pt>
                <c:pt idx="11">
                  <c:v>119.06964608371963</c:v>
                </c:pt>
                <c:pt idx="12">
                  <c:v>123.07309188794535</c:v>
                </c:pt>
                <c:pt idx="13">
                  <c:v>125.77966330185755</c:v>
                </c:pt>
                <c:pt idx="14">
                  <c:v>128.63811534775286</c:v>
                </c:pt>
                <c:pt idx="15">
                  <c:v>128.65374362914187</c:v>
                </c:pt>
                <c:pt idx="16">
                  <c:v>125.70661908685332</c:v>
                </c:pt>
                <c:pt idx="17">
                  <c:v>126.94598008294736</c:v>
                </c:pt>
                <c:pt idx="18">
                  <c:v>123.41592276312849</c:v>
                </c:pt>
                <c:pt idx="19">
                  <c:v>128.2441523384068</c:v>
                </c:pt>
                <c:pt idx="20">
                  <c:v>134.6151339295821</c:v>
                </c:pt>
                <c:pt idx="21">
                  <c:v>138.3475975679021</c:v>
                </c:pt>
                <c:pt idx="22">
                  <c:v>140.5813109255702</c:v>
                </c:pt>
                <c:pt idx="23">
                  <c:v>141.654784372042</c:v>
                </c:pt>
                <c:pt idx="24">
                  <c:v>145.30456285794412</c:v>
                </c:pt>
                <c:pt idx="25">
                  <c:v>148.3471648506922</c:v>
                </c:pt>
                <c:pt idx="26">
                  <c:v>149.1541996329143</c:v>
                </c:pt>
                <c:pt idx="27">
                  <c:v>148.94599030010752</c:v>
                </c:pt>
                <c:pt idx="28">
                  <c:v>154.14267357951033</c:v>
                </c:pt>
                <c:pt idx="29">
                  <c:v>156.18519941382382</c:v>
                </c:pt>
                <c:pt idx="30">
                  <c:v>159.44656722253427</c:v>
                </c:pt>
                <c:pt idx="31">
                  <c:v>162.3129352623754</c:v>
                </c:pt>
                <c:pt idx="32">
                  <c:v>167.0594525328604</c:v>
                </c:pt>
                <c:pt idx="33">
                  <c:v>171.13986024174136</c:v>
                </c:pt>
                <c:pt idx="34">
                  <c:v>177.18348193454378</c:v>
                </c:pt>
                <c:pt idx="35">
                  <c:v>184.74161305793163</c:v>
                </c:pt>
                <c:pt idx="36">
                  <c:v>187.6515536185468</c:v>
                </c:pt>
                <c:pt idx="37">
                  <c:v>187.8422871381879</c:v>
                </c:pt>
                <c:pt idx="38">
                  <c:v>190.9100335979598</c:v>
                </c:pt>
                <c:pt idx="39">
                  <c:v>195.56249541673822</c:v>
                </c:pt>
                <c:pt idx="40">
                  <c:v>201.72832134746176</c:v>
                </c:pt>
                <c:pt idx="41">
                  <c:v>204.25014777713724</c:v>
                </c:pt>
                <c:pt idx="42">
                  <c:v>204.12342836059207</c:v>
                </c:pt>
                <c:pt idx="43">
                  <c:v>204.03896226934228</c:v>
                </c:pt>
                <c:pt idx="44">
                  <c:v>201.84403228125527</c:v>
                </c:pt>
                <c:pt idx="45">
                  <c:v>201.28726767946225</c:v>
                </c:pt>
                <c:pt idx="46">
                  <c:v>207.93765684552517</c:v>
                </c:pt>
                <c:pt idx="47">
                  <c:v>209.44144069608234</c:v>
                </c:pt>
                <c:pt idx="48">
                  <c:v>210.82998515516826</c:v>
                </c:pt>
                <c:pt idx="49">
                  <c:v>212.38442156860148</c:v>
                </c:pt>
                <c:pt idx="50">
                  <c:v>214.08905796210158</c:v>
                </c:pt>
                <c:pt idx="51">
                  <c:v>216.84276565508563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accounting'!$K$3:$K$54</c:f>
              <c:numCache>
                <c:ptCount val="52"/>
                <c:pt idx="0">
                  <c:v>100</c:v>
                </c:pt>
                <c:pt idx="1">
                  <c:v>98.77380283866371</c:v>
                </c:pt>
                <c:pt idx="2">
                  <c:v>97.80267952444717</c:v>
                </c:pt>
                <c:pt idx="3">
                  <c:v>99.0744591686276</c:v>
                </c:pt>
                <c:pt idx="4">
                  <c:v>98.81879368936382</c:v>
                </c:pt>
                <c:pt idx="5">
                  <c:v>99.46852249541493</c:v>
                </c:pt>
                <c:pt idx="6">
                  <c:v>101.69360913256776</c:v>
                </c:pt>
                <c:pt idx="7">
                  <c:v>101.63818702463291</c:v>
                </c:pt>
                <c:pt idx="8">
                  <c:v>100.62138654165605</c:v>
                </c:pt>
                <c:pt idx="9">
                  <c:v>99.6495819969101</c:v>
                </c:pt>
                <c:pt idx="10">
                  <c:v>102.38027272216522</c:v>
                </c:pt>
                <c:pt idx="11">
                  <c:v>104.57920167841121</c:v>
                </c:pt>
                <c:pt idx="12">
                  <c:v>102.84874530539825</c:v>
                </c:pt>
                <c:pt idx="13">
                  <c:v>102.10454780083617</c:v>
                </c:pt>
                <c:pt idx="14">
                  <c:v>101.24731540315372</c:v>
                </c:pt>
                <c:pt idx="15">
                  <c:v>102.0857826220082</c:v>
                </c:pt>
                <c:pt idx="16">
                  <c:v>104.89974971960218</c:v>
                </c:pt>
                <c:pt idx="17">
                  <c:v>105.40851793266717</c:v>
                </c:pt>
                <c:pt idx="18">
                  <c:v>108.82920211923137</c:v>
                </c:pt>
                <c:pt idx="19">
                  <c:v>107.54213820404</c:v>
                </c:pt>
                <c:pt idx="20">
                  <c:v>104.92272383242955</c:v>
                </c:pt>
                <c:pt idx="21">
                  <c:v>104.88681898629505</c:v>
                </c:pt>
                <c:pt idx="22">
                  <c:v>105.0619423971031</c:v>
                </c:pt>
                <c:pt idx="23">
                  <c:v>105.14747228639392</c:v>
                </c:pt>
                <c:pt idx="24">
                  <c:v>104.76898593544281</c:v>
                </c:pt>
                <c:pt idx="25">
                  <c:v>104.54665029484795</c:v>
                </c:pt>
                <c:pt idx="26">
                  <c:v>105.29218004992669</c:v>
                </c:pt>
                <c:pt idx="27">
                  <c:v>106.94741767776685</c:v>
                </c:pt>
                <c:pt idx="28">
                  <c:v>106.006715133377</c:v>
                </c:pt>
                <c:pt idx="29">
                  <c:v>105.60438804275572</c:v>
                </c:pt>
                <c:pt idx="30">
                  <c:v>104.56150418694534</c:v>
                </c:pt>
                <c:pt idx="31">
                  <c:v>104.56038533158754</c:v>
                </c:pt>
                <c:pt idx="32">
                  <c:v>103.9409822336956</c:v>
                </c:pt>
                <c:pt idx="33">
                  <c:v>103.08248569155487</c:v>
                </c:pt>
                <c:pt idx="34">
                  <c:v>102.48963943238563</c:v>
                </c:pt>
                <c:pt idx="35">
                  <c:v>101.93178459664244</c:v>
                </c:pt>
                <c:pt idx="36">
                  <c:v>101.86126592259316</c:v>
                </c:pt>
                <c:pt idx="37">
                  <c:v>103.62515042373856</c:v>
                </c:pt>
                <c:pt idx="38">
                  <c:v>104.4295675566576</c:v>
                </c:pt>
                <c:pt idx="39">
                  <c:v>104.47081140021581</c:v>
                </c:pt>
                <c:pt idx="40">
                  <c:v>103.96737530693241</c:v>
                </c:pt>
                <c:pt idx="41">
                  <c:v>103.95447288130626</c:v>
                </c:pt>
                <c:pt idx="42">
                  <c:v>104.48963226879715</c:v>
                </c:pt>
                <c:pt idx="43">
                  <c:v>105.52310325545875</c:v>
                </c:pt>
                <c:pt idx="44">
                  <c:v>107.49735238674512</c:v>
                </c:pt>
                <c:pt idx="45">
                  <c:v>110.55706018885812</c:v>
                </c:pt>
                <c:pt idx="46">
                  <c:v>109.3812123412115</c:v>
                </c:pt>
                <c:pt idx="47">
                  <c:v>109.0472959496946</c:v>
                </c:pt>
                <c:pt idx="48">
                  <c:v>108.3943975509769</c:v>
                </c:pt>
                <c:pt idx="49">
                  <c:v>108.29645063605547</c:v>
                </c:pt>
                <c:pt idx="50">
                  <c:v>107.88127466110413</c:v>
                </c:pt>
                <c:pt idx="51">
                  <c:v>107.41947678828048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accounting'!$L$3:$L$54</c:f>
              <c:numCache>
                <c:ptCount val="52"/>
                <c:pt idx="0">
                  <c:v>100</c:v>
                </c:pt>
                <c:pt idx="1">
                  <c:v>101.15606066172123</c:v>
                </c:pt>
                <c:pt idx="2">
                  <c:v>101.82804900170734</c:v>
                </c:pt>
                <c:pt idx="3">
                  <c:v>100.64526217845504</c:v>
                </c:pt>
                <c:pt idx="4">
                  <c:v>100.60395860324746</c:v>
                </c:pt>
                <c:pt idx="5">
                  <c:v>101.06251481416793</c:v>
                </c:pt>
                <c:pt idx="6">
                  <c:v>98.90306263153703</c:v>
                </c:pt>
                <c:pt idx="7">
                  <c:v>96.9391935538145</c:v>
                </c:pt>
                <c:pt idx="8">
                  <c:v>99.06590077469586</c:v>
                </c:pt>
                <c:pt idx="9">
                  <c:v>100.85905461849912</c:v>
                </c:pt>
                <c:pt idx="10">
                  <c:v>99.84139840462393</c:v>
                </c:pt>
                <c:pt idx="11">
                  <c:v>95.9623501445934</c:v>
                </c:pt>
                <c:pt idx="12">
                  <c:v>98.09618684094492</c:v>
                </c:pt>
                <c:pt idx="13">
                  <c:v>99.62220798807688</c:v>
                </c:pt>
                <c:pt idx="14">
                  <c:v>102.08674331364833</c:v>
                </c:pt>
                <c:pt idx="15">
                  <c:v>102.85129670481817</c:v>
                </c:pt>
                <c:pt idx="16">
                  <c:v>100.86259185584716</c:v>
                </c:pt>
                <c:pt idx="17">
                  <c:v>100.70363019725774</c:v>
                </c:pt>
                <c:pt idx="18">
                  <c:v>97.27735320045414</c:v>
                </c:pt>
                <c:pt idx="19">
                  <c:v>98.09523419559066</c:v>
                </c:pt>
                <c:pt idx="20">
                  <c:v>101.7902379147963</c:v>
                </c:pt>
                <c:pt idx="21">
                  <c:v>102.35742038304869</c:v>
                </c:pt>
                <c:pt idx="22">
                  <c:v>103.30511286470683</c:v>
                </c:pt>
                <c:pt idx="23">
                  <c:v>105.21685086191175</c:v>
                </c:pt>
                <c:pt idx="24">
                  <c:v>106.47779128106278</c:v>
                </c:pt>
                <c:pt idx="25">
                  <c:v>107.50604989466962</c:v>
                </c:pt>
                <c:pt idx="26">
                  <c:v>107.12324355919365</c:v>
                </c:pt>
                <c:pt idx="27">
                  <c:v>104.354210711787</c:v>
                </c:pt>
                <c:pt idx="28">
                  <c:v>104.0699244604872</c:v>
                </c:pt>
                <c:pt idx="29">
                  <c:v>104.63834815634236</c:v>
                </c:pt>
                <c:pt idx="30">
                  <c:v>106.37293565238024</c:v>
                </c:pt>
                <c:pt idx="31">
                  <c:v>105.93758680388316</c:v>
                </c:pt>
                <c:pt idx="32">
                  <c:v>106.14303076319158</c:v>
                </c:pt>
                <c:pt idx="33">
                  <c:v>107.6312989563329</c:v>
                </c:pt>
                <c:pt idx="34">
                  <c:v>107.639533018805</c:v>
                </c:pt>
                <c:pt idx="35">
                  <c:v>107.10348386032935</c:v>
                </c:pt>
                <c:pt idx="36">
                  <c:v>108.31198492035826</c:v>
                </c:pt>
                <c:pt idx="37">
                  <c:v>106.02634579928598</c:v>
                </c:pt>
                <c:pt idx="38">
                  <c:v>104.15722206639305</c:v>
                </c:pt>
                <c:pt idx="39">
                  <c:v>103.38622101393395</c:v>
                </c:pt>
                <c:pt idx="40">
                  <c:v>103.3187338908605</c:v>
                </c:pt>
                <c:pt idx="41">
                  <c:v>104.21376429107949</c:v>
                </c:pt>
                <c:pt idx="42">
                  <c:v>105.50339113346354</c:v>
                </c:pt>
                <c:pt idx="43">
                  <c:v>105.31691934710923</c:v>
                </c:pt>
                <c:pt idx="44">
                  <c:v>103.1668604549083</c:v>
                </c:pt>
                <c:pt idx="45">
                  <c:v>96.95267709325994</c:v>
                </c:pt>
                <c:pt idx="46">
                  <c:v>96.55004442890844</c:v>
                </c:pt>
                <c:pt idx="47">
                  <c:v>97.06322497713208</c:v>
                </c:pt>
                <c:pt idx="48">
                  <c:v>98.60774057884979</c:v>
                </c:pt>
                <c:pt idx="49">
                  <c:v>99.19030651370082</c:v>
                </c:pt>
                <c:pt idx="50">
                  <c:v>100.72674135718687</c:v>
                </c:pt>
                <c:pt idx="51">
                  <c:v>102.1111552760911</c:v>
                </c:pt>
              </c:numCache>
            </c:numRef>
          </c:yVal>
          <c:smooth val="0"/>
        </c:ser>
        <c:axId val="51545"/>
        <c:axId val="463906"/>
      </c:scatterChart>
      <c:valAx>
        <c:axId val="51545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06"/>
        <c:crosses val="autoZero"/>
        <c:crossBetween val="midCat"/>
        <c:dispUnits/>
        <c:majorUnit val="4"/>
      </c:valAx>
      <c:valAx>
        <c:axId val="463906"/>
        <c:scaling>
          <c:orientation val="minMax"/>
          <c:max val="2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(1964 = 100)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5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>
        <c:manualLayout>
          <c:xMode val="factor"/>
          <c:yMode val="factor"/>
          <c:x val="-0.009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44"/>
          <c:w val="0.92925"/>
          <c:h val="0.8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accounting'!$N$2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accounting'!$N$3:$N$54</c:f>
              <c:numCache>
                <c:ptCount val="52"/>
                <c:pt idx="0">
                  <c:v>-1.6017132519074588E-16</c:v>
                </c:pt>
                <c:pt idx="1">
                  <c:v>0.06704355367902234</c:v>
                </c:pt>
                <c:pt idx="2">
                  <c:v>0.13624259595331892</c:v>
                </c:pt>
                <c:pt idx="3">
                  <c:v>0.15215677133255076</c:v>
                </c:pt>
                <c:pt idx="4">
                  <c:v>0.19861695807525695</c:v>
                </c:pt>
                <c:pt idx="5">
                  <c:v>0.22028559787158533</c:v>
                </c:pt>
                <c:pt idx="6">
                  <c:v>0.19709554482190264</c:v>
                </c:pt>
                <c:pt idx="7">
                  <c:v>0.21410005723350314</c:v>
                </c:pt>
                <c:pt idx="8">
                  <c:v>0.2617899391278236</c:v>
                </c:pt>
                <c:pt idx="9">
                  <c:v>0.3166508283628618</c:v>
                </c:pt>
                <c:pt idx="10">
                  <c:v>0.2851625877220359</c:v>
                </c:pt>
                <c:pt idx="11">
                  <c:v>0.2569420374692279</c:v>
                </c:pt>
                <c:pt idx="12">
                  <c:v>0.31230852902388617</c:v>
                </c:pt>
                <c:pt idx="13">
                  <c:v>0.35548509677704493</c:v>
                </c:pt>
                <c:pt idx="14">
                  <c:v>0.41099736445052565</c:v>
                </c:pt>
                <c:pt idx="15">
                  <c:v>0.4338353783854969</c:v>
                </c:pt>
                <c:pt idx="16">
                  <c:v>0.41146305638636604</c:v>
                </c:pt>
                <c:pt idx="17">
                  <c:v>0.4303218559289504</c:v>
                </c:pt>
                <c:pt idx="18">
                  <c:v>0.385770145867981</c:v>
                </c:pt>
                <c:pt idx="19">
                  <c:v>0.4360500570214696</c:v>
                </c:pt>
                <c:pt idx="20">
                  <c:v>0.5237669861597606</c:v>
                </c:pt>
                <c:pt idx="21">
                  <c:v>0.5707466729405103</c:v>
                </c:pt>
                <c:pt idx="22">
                  <c:v>0.6095566349026452</c:v>
                </c:pt>
                <c:pt idx="23">
                  <c:v>0.6481592739091543</c:v>
                </c:pt>
                <c:pt idx="24">
                  <c:v>0.6968442660806113</c:v>
                </c:pt>
                <c:pt idx="25">
                  <c:v>0.7375420428438916</c:v>
                </c:pt>
                <c:pt idx="26">
                  <c:v>0.7504744414334508</c:v>
                </c:pt>
                <c:pt idx="27">
                  <c:v>0.733179748744956</c:v>
                </c:pt>
                <c:pt idx="28">
                  <c:v>0.76597517595157</c:v>
                </c:pt>
                <c:pt idx="29">
                  <c:v>0.7873391995893311</c:v>
                </c:pt>
                <c:pt idx="30">
                  <c:v>0.826555972428283</c:v>
                </c:pt>
                <c:pt idx="31">
                  <c:v>0.8463288910041447</c:v>
                </c:pt>
                <c:pt idx="32">
                  <c:v>0.8821358614224808</c:v>
                </c:pt>
                <c:pt idx="33">
                  <c:v>0.9250727204735602</c:v>
                </c:pt>
                <c:pt idx="34">
                  <c:v>0.9669302275686756</c:v>
                </c:pt>
                <c:pt idx="35">
                  <c:v>1.0121182649154155</c:v>
                </c:pt>
                <c:pt idx="36">
                  <c:v>1.0498546755230167</c:v>
                </c:pt>
                <c:pt idx="37">
                  <c:v>1.0453188709272458</c:v>
                </c:pt>
                <c:pt idx="38">
                  <c:v>1.0541860503144398</c:v>
                </c:pt>
                <c:pt idx="39">
                  <c:v>1.0787735574578694</c:v>
                </c:pt>
                <c:pt idx="40">
                  <c:v>1.115646397922439</c:v>
                </c:pt>
                <c:pt idx="41">
                  <c:v>1.145834794717081</c:v>
                </c:pt>
                <c:pt idx="42">
                  <c:v>1.1700909507175763</c:v>
                </c:pt>
                <c:pt idx="43">
                  <c:v>1.1811407924022181</c:v>
                </c:pt>
                <c:pt idx="44">
                  <c:v>1.1625216787129045</c:v>
                </c:pt>
                <c:pt idx="45">
                  <c:v>1.1093997172491996</c:v>
                </c:pt>
                <c:pt idx="46">
                  <c:v>1.1348648350882087</c:v>
                </c:pt>
                <c:pt idx="47">
                  <c:v>1.14849762254642</c:v>
                </c:pt>
                <c:pt idx="48">
                  <c:v>1.1721430655528289</c:v>
                </c:pt>
                <c:pt idx="49">
                  <c:v>1.1899349517854274</c:v>
                </c:pt>
                <c:pt idx="50">
                  <c:v>1.2181022815598812</c:v>
                </c:pt>
                <c:pt idx="51">
                  <c:v>1.2500453962724203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'growth accounting'!$O$2</c:f>
              <c:strCache>
                <c:ptCount val="1"/>
                <c:pt idx="0">
                  <c:v>A*(1/(1-alpha)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accounting'!$O$3:$O$54</c:f>
              <c:numCache>
                <c:ptCount val="52"/>
                <c:pt idx="0">
                  <c:v>0</c:v>
                </c:pt>
                <c:pt idx="1">
                  <c:v>0.06826043297428525</c:v>
                </c:pt>
                <c:pt idx="2">
                  <c:v>0.14216168614340213</c:v>
                </c:pt>
                <c:pt idx="3">
                  <c:v>0.15629241967775218</c:v>
                </c:pt>
                <c:pt idx="4">
                  <c:v>0.20707253450098345</c:v>
                </c:pt>
                <c:pt idx="5">
                  <c:v>0.21272566056607894</c:v>
                </c:pt>
                <c:pt idx="6">
                  <c:v>0.18877942671774572</c:v>
                </c:pt>
                <c:pt idx="7">
                  <c:v>0.23550552488020485</c:v>
                </c:pt>
                <c:pt idx="8">
                  <c:v>0.26639250269233045</c:v>
                </c:pt>
                <c:pt idx="9">
                  <c:v>0.30937456222186066</c:v>
                </c:pt>
                <c:pt idx="10">
                  <c:v>0.2535147869847449</c:v>
                </c:pt>
                <c:pt idx="11">
                  <c:v>0.2518056799879385</c:v>
                </c:pt>
                <c:pt idx="12">
                  <c:v>0.2995153723565452</c:v>
                </c:pt>
                <c:pt idx="13">
                  <c:v>0.3308986787726645</c:v>
                </c:pt>
                <c:pt idx="14">
                  <c:v>0.36331817513718867</c:v>
                </c:pt>
                <c:pt idx="15">
                  <c:v>0.3634934379237761</c:v>
                </c:pt>
                <c:pt idx="16">
                  <c:v>0.33006061692122174</c:v>
                </c:pt>
                <c:pt idx="17">
                  <c:v>0.3442147108088104</c:v>
                </c:pt>
                <c:pt idx="18">
                  <c:v>0.30352853881041525</c:v>
                </c:pt>
                <c:pt idx="19">
                  <c:v>0.3588930434953376</c:v>
                </c:pt>
                <c:pt idx="20">
                  <c:v>0.42884061216072517</c:v>
                </c:pt>
                <c:pt idx="21">
                  <c:v>0.46829759149418354</c:v>
                </c:pt>
                <c:pt idx="22">
                  <c:v>0.4914048132785542</c:v>
                </c:pt>
                <c:pt idx="23">
                  <c:v>0.5023793293775278</c:v>
                </c:pt>
                <c:pt idx="24">
                  <c:v>0.5390800072320782</c:v>
                </c:pt>
                <c:pt idx="25">
                  <c:v>0.5689773548941358</c:v>
                </c:pt>
                <c:pt idx="26">
                  <c:v>0.5768045992237899</c:v>
                </c:pt>
                <c:pt idx="27">
                  <c:v>0.5747892860445487</c:v>
                </c:pt>
                <c:pt idx="28">
                  <c:v>0.6242663195995113</c:v>
                </c:pt>
                <c:pt idx="29">
                  <c:v>0.6432577457720069</c:v>
                </c:pt>
                <c:pt idx="30">
                  <c:v>0.6730730376695883</c:v>
                </c:pt>
                <c:pt idx="31">
                  <c:v>0.6987779776755179</c:v>
                </c:pt>
                <c:pt idx="32">
                  <c:v>0.7403616153365616</c:v>
                </c:pt>
                <c:pt idx="33">
                  <c:v>0.7751758175460755</c:v>
                </c:pt>
                <c:pt idx="34">
                  <c:v>0.8252441138145229</c:v>
                </c:pt>
                <c:pt idx="35">
                  <c:v>0.8855088700581334</c:v>
                </c:pt>
                <c:pt idx="36">
                  <c:v>0.9080562347412456</c:v>
                </c:pt>
                <c:pt idx="37">
                  <c:v>0.9095218796957896</c:v>
                </c:pt>
                <c:pt idx="38">
                  <c:v>0.9328929279991692</c:v>
                </c:pt>
                <c:pt idx="39">
                  <c:v>0.9676297196547604</c:v>
                </c:pt>
                <c:pt idx="40">
                  <c:v>1.0124136431934434</c:v>
                </c:pt>
                <c:pt idx="41">
                  <c:v>1.0303371221764224</c:v>
                </c:pt>
                <c:pt idx="42">
                  <c:v>1.0294417778623715</c:v>
                </c:pt>
                <c:pt idx="43">
                  <c:v>1.0288446684005181</c:v>
                </c:pt>
                <c:pt idx="44">
                  <c:v>1.0132409327410743</c:v>
                </c:pt>
                <c:pt idx="45">
                  <c:v>1.009255918227247</c:v>
                </c:pt>
                <c:pt idx="46">
                  <c:v>1.05615104932059</c:v>
                </c:pt>
                <c:pt idx="47">
                  <c:v>1.066546926373755</c:v>
                </c:pt>
                <c:pt idx="48">
                  <c:v>1.0760800679155613</c:v>
                </c:pt>
                <c:pt idx="49">
                  <c:v>1.0866779481101787</c:v>
                </c:pt>
                <c:pt idx="50">
                  <c:v>1.0982110618270364</c:v>
                </c:pt>
                <c:pt idx="51">
                  <c:v>1.116649312568644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'growth accounting'!$P$2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accounting'!$P$3:$P$54</c:f>
              <c:numCache>
                <c:ptCount val="52"/>
                <c:pt idx="0">
                  <c:v>0</c:v>
                </c:pt>
                <c:pt idx="1">
                  <c:v>-0.01779963937603502</c:v>
                </c:pt>
                <c:pt idx="2">
                  <c:v>-0.03205410329189719</c:v>
                </c:pt>
                <c:pt idx="3">
                  <c:v>-0.013414908110389543</c:v>
                </c:pt>
                <c:pt idx="4">
                  <c:v>-0.017142650405267353</c:v>
                </c:pt>
                <c:pt idx="5">
                  <c:v>-0.007688047869744395</c:v>
                </c:pt>
                <c:pt idx="6">
                  <c:v>0.02422901683100701</c:v>
                </c:pt>
                <c:pt idx="7">
                  <c:v>0.023442546600925526</c:v>
                </c:pt>
                <c:pt idx="8">
                  <c:v>0.008936974908870087</c:v>
                </c:pt>
                <c:pt idx="9">
                  <c:v>-0.0050643415264881</c:v>
                </c:pt>
                <c:pt idx="10">
                  <c:v>0.03393775452057249</c:v>
                </c:pt>
                <c:pt idx="11">
                  <c:v>0.06459596230262099</c:v>
                </c:pt>
                <c:pt idx="12">
                  <c:v>0.04052419393361919</c:v>
                </c:pt>
                <c:pt idx="13">
                  <c:v>0.030047126192145394</c:v>
                </c:pt>
                <c:pt idx="14">
                  <c:v>0.017883655099445717</c:v>
                </c:pt>
                <c:pt idx="15">
                  <c:v>0.02978195760696642</c:v>
                </c:pt>
                <c:pt idx="16">
                  <c:v>0.06901123579202034</c:v>
                </c:pt>
                <c:pt idx="17">
                  <c:v>0.07599145409736295</c:v>
                </c:pt>
                <c:pt idx="18">
                  <c:v>0.12206572662279871</c:v>
                </c:pt>
                <c:pt idx="19">
                  <c:v>0.10490206136148625</c:v>
                </c:pt>
                <c:pt idx="20">
                  <c:v>0.0693271660945873</c:v>
                </c:pt>
                <c:pt idx="21">
                  <c:v>0.06883338737249617</c:v>
                </c:pt>
                <c:pt idx="22">
                  <c:v>0.07124016256132218</c:v>
                </c:pt>
                <c:pt idx="23">
                  <c:v>0.07241416853172791</c:v>
                </c:pt>
                <c:pt idx="24">
                  <c:v>0.06721170867792998</c:v>
                </c:pt>
                <c:pt idx="25">
                  <c:v>0.06414683829832461</c:v>
                </c:pt>
                <c:pt idx="26">
                  <c:v>0.07439829275370777</c:v>
                </c:pt>
                <c:pt idx="27">
                  <c:v>0.09690164801528212</c:v>
                </c:pt>
                <c:pt idx="28">
                  <c:v>0.08415565707875226</c:v>
                </c:pt>
                <c:pt idx="29">
                  <c:v>0.07866978238573455</c:v>
                </c:pt>
                <c:pt idx="30">
                  <c:v>0.06435180052522535</c:v>
                </c:pt>
                <c:pt idx="31">
                  <c:v>0.06433636295357839</c:v>
                </c:pt>
                <c:pt idx="32">
                  <c:v>0.0557645975318268</c:v>
                </c:pt>
                <c:pt idx="33">
                  <c:v>0.04379923132493736</c:v>
                </c:pt>
                <c:pt idx="34">
                  <c:v>0.03547807660888975</c:v>
                </c:pt>
                <c:pt idx="35">
                  <c:v>0.027603986045732897</c:v>
                </c:pt>
                <c:pt idx="36">
                  <c:v>0.026605552142885666</c:v>
                </c:pt>
                <c:pt idx="37">
                  <c:v>0.051374195959135706</c:v>
                </c:pt>
                <c:pt idx="38">
                  <c:v>0.06253024570064356</c:v>
                </c:pt>
                <c:pt idx="39">
                  <c:v>0.06309991713579255</c:v>
                </c:pt>
                <c:pt idx="40">
                  <c:v>0.05613088541488744</c:v>
                </c:pt>
                <c:pt idx="41">
                  <c:v>0.05595183481821013</c:v>
                </c:pt>
                <c:pt idx="42">
                  <c:v>0.06335980147910829</c:v>
                </c:pt>
                <c:pt idx="43">
                  <c:v>0.07755889753974755</c:v>
                </c:pt>
                <c:pt idx="44">
                  <c:v>0.1043011272979785</c:v>
                </c:pt>
                <c:pt idx="45">
                  <c:v>0.1447911587969823</c:v>
                </c:pt>
                <c:pt idx="46">
                  <c:v>0.12936495760177916</c:v>
                </c:pt>
                <c:pt idx="47">
                  <c:v>0.12495399585364166</c:v>
                </c:pt>
                <c:pt idx="48">
                  <c:v>0.11629019179974344</c:v>
                </c:pt>
                <c:pt idx="49">
                  <c:v>0.11498596008683486</c:v>
                </c:pt>
                <c:pt idx="50">
                  <c:v>0.10944447281509136</c:v>
                </c:pt>
                <c:pt idx="51">
                  <c:v>0.1032555996391195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'growth accounting'!$Q$2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'growth accounting'!$Q$3:$Q$54</c:f>
              <c:numCache>
                <c:ptCount val="52"/>
                <c:pt idx="0">
                  <c:v>0</c:v>
                </c:pt>
                <c:pt idx="1">
                  <c:v>0.016582760080772987</c:v>
                </c:pt>
                <c:pt idx="2">
                  <c:v>0.026135013101815183</c:v>
                </c:pt>
                <c:pt idx="3">
                  <c:v>0.009279259765189786</c:v>
                </c:pt>
                <c:pt idx="4">
                  <c:v>0.008687073979543982</c:v>
                </c:pt>
                <c:pt idx="5">
                  <c:v>0.015247985175251458</c:v>
                </c:pt>
                <c:pt idx="6">
                  <c:v>-0.01591289872684786</c:v>
                </c:pt>
                <c:pt idx="7">
                  <c:v>-0.044848014247625266</c:v>
                </c:pt>
                <c:pt idx="8">
                  <c:v>-0.013539538473375641</c:v>
                </c:pt>
                <c:pt idx="9">
                  <c:v>0.012340607667489832</c:v>
                </c:pt>
                <c:pt idx="10">
                  <c:v>-0.0022899537832806343</c:v>
                </c:pt>
                <c:pt idx="11">
                  <c:v>-0.05945960482133088</c:v>
                </c:pt>
                <c:pt idx="12">
                  <c:v>-0.027731037266276584</c:v>
                </c:pt>
                <c:pt idx="13">
                  <c:v>-0.005460708187763321</c:v>
                </c:pt>
                <c:pt idx="14">
                  <c:v>0.029795534213894262</c:v>
                </c:pt>
                <c:pt idx="15">
                  <c:v>0.04055998285475556</c:v>
                </c:pt>
                <c:pt idx="16">
                  <c:v>0.012391203673126256</c:v>
                </c:pt>
                <c:pt idx="17">
                  <c:v>0.010115691022778033</c:v>
                </c:pt>
                <c:pt idx="18">
                  <c:v>-0.03982411956523162</c:v>
                </c:pt>
                <c:pt idx="19">
                  <c:v>-0.027745047835353077</c:v>
                </c:pt>
                <c:pt idx="20">
                  <c:v>0.025599207904450142</c:v>
                </c:pt>
                <c:pt idx="21">
                  <c:v>0.03361569407383211</c:v>
                </c:pt>
                <c:pt idx="22">
                  <c:v>0.046911659062770034</c:v>
                </c:pt>
                <c:pt idx="23">
                  <c:v>0.0733657759999005</c:v>
                </c:pt>
                <c:pt idx="24">
                  <c:v>0.09055255017060515</c:v>
                </c:pt>
                <c:pt idx="25">
                  <c:v>0.1044178496514339</c:v>
                </c:pt>
                <c:pt idx="26">
                  <c:v>0.09927154945595301</c:v>
                </c:pt>
                <c:pt idx="27">
                  <c:v>0.06148881468512674</c:v>
                </c:pt>
                <c:pt idx="28">
                  <c:v>0.057553199273308965</c:v>
                </c:pt>
                <c:pt idx="29">
                  <c:v>0.06541167143159173</c:v>
                </c:pt>
                <c:pt idx="30">
                  <c:v>0.08913113423347287</c:v>
                </c:pt>
                <c:pt idx="31">
                  <c:v>0.08321455037505085</c:v>
                </c:pt>
                <c:pt idx="32">
                  <c:v>0.08600964855409304</c:v>
                </c:pt>
                <c:pt idx="33">
                  <c:v>0.10609767160255011</c:v>
                </c:pt>
                <c:pt idx="34">
                  <c:v>0.10620803714526363</c:v>
                </c:pt>
                <c:pt idx="35">
                  <c:v>0.09900540881155062</c:v>
                </c:pt>
                <c:pt idx="36">
                  <c:v>0.11519288863888542</c:v>
                </c:pt>
                <c:pt idx="37">
                  <c:v>0.0844227952723205</c:v>
                </c:pt>
                <c:pt idx="38">
                  <c:v>0.058762876614628944</c:v>
                </c:pt>
                <c:pt idx="39">
                  <c:v>0.04804392066731894</c:v>
                </c:pt>
                <c:pt idx="40">
                  <c:v>0.04710186931411087</c:v>
                </c:pt>
                <c:pt idx="41">
                  <c:v>0.05954583772245019</c:v>
                </c:pt>
                <c:pt idx="42">
                  <c:v>0.07728937137609734</c:v>
                </c:pt>
                <c:pt idx="43">
                  <c:v>0.07473722646195373</c:v>
                </c:pt>
                <c:pt idx="44">
                  <c:v>0.04497961867385338</c:v>
                </c:pt>
                <c:pt idx="45">
                  <c:v>-0.04464735977502687</c:v>
                </c:pt>
                <c:pt idx="46">
                  <c:v>-0.050651171834159466</c:v>
                </c:pt>
                <c:pt idx="47">
                  <c:v>-0.04300329968097516</c:v>
                </c:pt>
                <c:pt idx="48">
                  <c:v>-0.020227194162474635</c:v>
                </c:pt>
                <c:pt idx="49">
                  <c:v>-0.011728956411583641</c:v>
                </c:pt>
                <c:pt idx="50">
                  <c:v>0.010446746917754964</c:v>
                </c:pt>
                <c:pt idx="51">
                  <c:v>0.030140484064657275</c:v>
                </c:pt>
              </c:numCache>
            </c:numRef>
          </c:yVal>
          <c:smooth val="0"/>
        </c:ser>
        <c:axId val="4175155"/>
        <c:axId val="37576396"/>
      </c:scatterChart>
      <c:valAx>
        <c:axId val="4175155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6396"/>
        <c:crossesAt val="-1"/>
        <c:crossBetween val="midCat"/>
        <c:dispUnits/>
        <c:majorUnit val="4"/>
      </c:valAx>
      <c:valAx>
        <c:axId val="37576396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(1964 = 100)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7515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interest rates</a:t>
            </a:r>
          </a:p>
        </c:rich>
      </c:tx>
      <c:layout>
        <c:manualLayout>
          <c:xMode val="factor"/>
          <c:yMode val="factor"/>
          <c:x val="-0.004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325"/>
          <c:w val="0.977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'interest rates'!$F$3:$F$54</c:f>
              <c:numCache>
                <c:ptCount val="52"/>
                <c:pt idx="0">
                  <c:v>2.8268653662380183</c:v>
                </c:pt>
                <c:pt idx="1">
                  <c:v>2.621131375217556</c:v>
                </c:pt>
                <c:pt idx="2">
                  <c:v>2.2579728578170366</c:v>
                </c:pt>
                <c:pt idx="3">
                  <c:v>2.5265515883990286</c:v>
                </c:pt>
                <c:pt idx="4">
                  <c:v>1.838046114453018</c:v>
                </c:pt>
                <c:pt idx="5">
                  <c:v>2.013140176381545</c:v>
                </c:pt>
                <c:pt idx="6">
                  <c:v>2.623040876418803</c:v>
                </c:pt>
                <c:pt idx="7">
                  <c:v>2.196023557535498</c:v>
                </c:pt>
                <c:pt idx="8">
                  <c:v>2.7705828132871257</c:v>
                </c:pt>
                <c:pt idx="9">
                  <c:v>1.8964559982526108</c:v>
                </c:pt>
                <c:pt idx="10">
                  <c:v>-0.3855530015456132</c:v>
                </c:pt>
                <c:pt idx="11">
                  <c:v>-0.39768543007664414</c:v>
                </c:pt>
                <c:pt idx="12">
                  <c:v>2.788733538826227</c:v>
                </c:pt>
                <c:pt idx="13">
                  <c:v>1.7138914671723793</c:v>
                </c:pt>
                <c:pt idx="14">
                  <c:v>1.5931327082832292</c:v>
                </c:pt>
                <c:pt idx="15">
                  <c:v>1.2710190387329678</c:v>
                </c:pt>
                <c:pt idx="16">
                  <c:v>2.677016238818286</c:v>
                </c:pt>
                <c:pt idx="17">
                  <c:v>4.419302860650087</c:v>
                </c:pt>
                <c:pt idx="18">
                  <c:v>7.142887051864544</c:v>
                </c:pt>
                <c:pt idx="19">
                  <c:v>7.787164356670551</c:v>
                </c:pt>
                <c:pt idx="20">
                  <c:v>8.845165059632244</c:v>
                </c:pt>
                <c:pt idx="21">
                  <c:v>7.921446389394804</c:v>
                </c:pt>
                <c:pt idx="22">
                  <c:v>6.86329797570473</c:v>
                </c:pt>
                <c:pt idx="23">
                  <c:v>6.656033239145032</c:v>
                </c:pt>
                <c:pt idx="24">
                  <c:v>5.999387053156147</c:v>
                </c:pt>
                <c:pt idx="25">
                  <c:v>5.167744432012222</c:v>
                </c:pt>
                <c:pt idx="26">
                  <c:v>5.421367560334045</c:v>
                </c:pt>
                <c:pt idx="27">
                  <c:v>5.266724179432947</c:v>
                </c:pt>
                <c:pt idx="28">
                  <c:v>5.729640686755366</c:v>
                </c:pt>
                <c:pt idx="29">
                  <c:v>4.72719426290702</c:v>
                </c:pt>
                <c:pt idx="30">
                  <c:v>5.711607386206374</c:v>
                </c:pt>
                <c:pt idx="31">
                  <c:v>5.392737730021624</c:v>
                </c:pt>
                <c:pt idx="32">
                  <c:v>5.445374857575769</c:v>
                </c:pt>
                <c:pt idx="33">
                  <c:v>5.457181115470222</c:v>
                </c:pt>
                <c:pt idx="34">
                  <c:v>5.386987645545194</c:v>
                </c:pt>
                <c:pt idx="35">
                  <c:v>5.4288080030598485</c:v>
                </c:pt>
                <c:pt idx="36">
                  <c:v>5.22789195572575</c:v>
                </c:pt>
                <c:pt idx="37">
                  <c:v>4.696355645878159</c:v>
                </c:pt>
                <c:pt idx="38">
                  <c:v>4.88214782758889</c:v>
                </c:pt>
                <c:pt idx="39">
                  <c:v>3.600241449203745</c:v>
                </c:pt>
                <c:pt idx="40">
                  <c:v>2.802006514737143</c:v>
                </c:pt>
                <c:pt idx="41">
                  <c:v>1.954061721392475</c:v>
                </c:pt>
                <c:pt idx="42">
                  <c:v>2.440160179768225</c:v>
                </c:pt>
                <c:pt idx="43">
                  <c:v>2.8196837706692124</c:v>
                </c:pt>
                <c:pt idx="44">
                  <c:v>3.5995931633695966</c:v>
                </c:pt>
                <c:pt idx="45">
                  <c:v>4.519421458625517</c:v>
                </c:pt>
                <c:pt idx="46">
                  <c:v>3.676809717284546</c:v>
                </c:pt>
                <c:pt idx="47">
                  <c:v>2.5231247140056423</c:v>
                </c:pt>
                <c:pt idx="48">
                  <c:v>1.797288517290796</c:v>
                </c:pt>
                <c:pt idx="49">
                  <c:v>2.5741666128511476</c:v>
                </c:pt>
                <c:pt idx="50">
                  <c:v>2.3280071757028287</c:v>
                </c:pt>
                <c:pt idx="51">
                  <c:v>2.784228786624543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rates'!$A$3:$A$54</c:f>
              <c:numCache>
                <c:ptCount val="52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</c:numCache>
            </c:numRef>
          </c:xVal>
          <c:yVal>
            <c:numRef>
              <c:f>'interest rates'!$K$3:$K$54</c:f>
              <c:numCache>
                <c:ptCount val="52"/>
                <c:pt idx="0">
                  <c:v>9.765234585372848</c:v>
                </c:pt>
                <c:pt idx="1">
                  <c:v>10.103870224930967</c:v>
                </c:pt>
                <c:pt idx="2">
                  <c:v>10.380424495142446</c:v>
                </c:pt>
                <c:pt idx="3">
                  <c:v>10.019765895463154</c:v>
                </c:pt>
                <c:pt idx="4">
                  <c:v>10.091239660971954</c:v>
                </c:pt>
                <c:pt idx="5">
                  <c:v>9.910594850960852</c:v>
                </c:pt>
                <c:pt idx="6">
                  <c:v>9.31596709157348</c:v>
                </c:pt>
                <c:pt idx="7">
                  <c:v>9.330342198932806</c:v>
                </c:pt>
                <c:pt idx="8">
                  <c:v>9.597969072249244</c:v>
                </c:pt>
                <c:pt idx="9">
                  <c:v>9.860833960958573</c:v>
                </c:pt>
                <c:pt idx="10">
                  <c:v>9.139644730354737</c:v>
                </c:pt>
                <c:pt idx="11">
                  <c:v>8.596399495399194</c:v>
                </c:pt>
                <c:pt idx="12">
                  <c:v>9.02121323591091</c:v>
                </c:pt>
                <c:pt idx="13">
                  <c:v>9.210051981511235</c:v>
                </c:pt>
                <c:pt idx="14">
                  <c:v>9.432342784206277</c:v>
                </c:pt>
                <c:pt idx="15">
                  <c:v>9.21486284204307</c:v>
                </c:pt>
                <c:pt idx="16">
                  <c:v>8.519827659364282</c:v>
                </c:pt>
                <c:pt idx="17">
                  <c:v>8.399613538553899</c:v>
                </c:pt>
                <c:pt idx="18">
                  <c:v>7.63134348250197</c:v>
                </c:pt>
                <c:pt idx="19">
                  <c:v>7.9124944400197545</c:v>
                </c:pt>
                <c:pt idx="20">
                  <c:v>8.51436447360913</c:v>
                </c:pt>
                <c:pt idx="21">
                  <c:v>8.522904009771871</c:v>
                </c:pt>
                <c:pt idx="22">
                  <c:v>8.481329260156423</c:v>
                </c:pt>
                <c:pt idx="23">
                  <c:v>8.461093779545708</c:v>
                </c:pt>
                <c:pt idx="24">
                  <c:v>8.550986039084213</c:v>
                </c:pt>
                <c:pt idx="25">
                  <c:v>8.604211613582546</c:v>
                </c:pt>
                <c:pt idx="26">
                  <c:v>8.426960847910639</c:v>
                </c:pt>
                <c:pt idx="27">
                  <c:v>8.045575837860625</c:v>
                </c:pt>
                <c:pt idx="28">
                  <c:v>8.260304411987487</c:v>
                </c:pt>
                <c:pt idx="29">
                  <c:v>8.353758760127683</c:v>
                </c:pt>
                <c:pt idx="30">
                  <c:v>8.600645943192605</c:v>
                </c:pt>
                <c:pt idx="31">
                  <c:v>8.600914475179675</c:v>
                </c:pt>
                <c:pt idx="32">
                  <c:v>8.750803351127454</c:v>
                </c:pt>
                <c:pt idx="33">
                  <c:v>8.962678529991905</c:v>
                </c:pt>
                <c:pt idx="34">
                  <c:v>9.111862519625852</c:v>
                </c:pt>
                <c:pt idx="35">
                  <c:v>9.254436093604939</c:v>
                </c:pt>
                <c:pt idx="36">
                  <c:v>9.27261267297881</c:v>
                </c:pt>
                <c:pt idx="37">
                  <c:v>8.828186011187164</c:v>
                </c:pt>
                <c:pt idx="38">
                  <c:v>8.632366364095187</c:v>
                </c:pt>
                <c:pt idx="39">
                  <c:v>8.622438554020533</c:v>
                </c:pt>
                <c:pt idx="40">
                  <c:v>8.744366129904979</c:v>
                </c:pt>
                <c:pt idx="41">
                  <c:v>8.747512442988366</c:v>
                </c:pt>
                <c:pt idx="42">
                  <c:v>8.617911779525345</c:v>
                </c:pt>
                <c:pt idx="43">
                  <c:v>8.372759629869162</c:v>
                </c:pt>
                <c:pt idx="44">
                  <c:v>7.922445407301707</c:v>
                </c:pt>
                <c:pt idx="45">
                  <c:v>7.268051159570338</c:v>
                </c:pt>
                <c:pt idx="46">
                  <c:v>7.513554504788714</c:v>
                </c:pt>
                <c:pt idx="47">
                  <c:v>7.584609239282683</c:v>
                </c:pt>
                <c:pt idx="48">
                  <c:v>7.725292201240955</c:v>
                </c:pt>
                <c:pt idx="49">
                  <c:v>7.746599696168061</c:v>
                </c:pt>
                <c:pt idx="50">
                  <c:v>7.837511956749416</c:v>
                </c:pt>
                <c:pt idx="51">
                  <c:v>7.939775911391639</c:v>
                </c:pt>
              </c:numCache>
            </c:numRef>
          </c:yVal>
          <c:smooth val="0"/>
        </c:ser>
        <c:axId val="2643245"/>
        <c:axId val="23789206"/>
      </c:scatterChart>
      <c:valAx>
        <c:axId val="2643245"/>
        <c:scaling>
          <c:orientation val="minMax"/>
          <c:max val="2015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9206"/>
        <c:crossesAt val="-2"/>
        <c:crossBetween val="midCat"/>
        <c:dispUnits/>
        <c:majorUnit val="4"/>
      </c:valAx>
      <c:valAx>
        <c:axId val="23789206"/>
        <c:scaling>
          <c:orientation val="minMax"/>
          <c:max val="12"/>
          <c:min val="-2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245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0.3105</cdr:x>
      <cdr:y>0.74725</cdr:y>
    </cdr:from>
    <cdr:to>
      <cdr:x>0.4905</cdr:x>
      <cdr:y>0.793</cdr:y>
    </cdr:to>
    <cdr:sp>
      <cdr:nvSpPr>
        <cdr:cNvPr id="1" name="Text Box 1"/>
        <cdr:cNvSpPr txBox="1">
          <a:spLocks noChangeArrowheads="1"/>
        </cdr:cNvSpPr>
      </cdr:nvSpPr>
      <cdr:spPr>
        <a:xfrm>
          <a:off x="2686050" y="4419600"/>
          <a:ext cx="1562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0.175</cdr:x>
      <cdr:y>0.66075</cdr:y>
    </cdr:from>
    <cdr:to>
      <cdr:x>0.35575</cdr:x>
      <cdr:y>0.7065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3905250"/>
          <a:ext cx="1562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stock #2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0.80275</cdr:y>
    </cdr:from>
    <cdr:to>
      <cdr:x>0.9635</cdr:x>
      <cdr:y>0.80275</cdr:y>
    </cdr:to>
    <cdr:sp>
      <cdr:nvSpPr>
        <cdr:cNvPr id="1" name="Line 2"/>
        <cdr:cNvSpPr>
          <a:spLocks/>
        </cdr:cNvSpPr>
      </cdr:nvSpPr>
      <cdr:spPr>
        <a:xfrm>
          <a:off x="457200" y="475297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0.27425</cdr:y>
    </cdr:from>
    <cdr:to>
      <cdr:x>0.90975</cdr:x>
      <cdr:y>0.32</cdr:y>
    </cdr:to>
    <cdr:sp>
      <cdr:nvSpPr>
        <cdr:cNvPr id="2" name="Text Box 3"/>
        <cdr:cNvSpPr txBox="1">
          <a:spLocks noChangeArrowheads="1"/>
        </cdr:cNvSpPr>
      </cdr:nvSpPr>
      <cdr:spPr>
        <a:xfrm>
          <a:off x="5438775" y="1619250"/>
          <a:ext cx="2438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0.3735</cdr:x>
      <cdr:y>0.60875</cdr:y>
    </cdr:from>
    <cdr:to>
      <cdr:x>0.727</cdr:x>
      <cdr:y>0.65375</cdr:y>
    </cdr:to>
    <cdr:sp>
      <cdr:nvSpPr>
        <cdr:cNvPr id="3" name="Text Box 4"/>
        <cdr:cNvSpPr txBox="1">
          <a:spLocks noChangeArrowheads="1"/>
        </cdr:cNvSpPr>
      </cdr:nvSpPr>
      <cdr:spPr>
        <a:xfrm>
          <a:off x="3228975" y="3600450"/>
          <a:ext cx="3067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return on corporate bonds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0.2215</cdr:y>
    </cdr:from>
    <cdr:to>
      <cdr:x>0.623</cdr:x>
      <cdr:y>0.2615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19700" y="1304925"/>
          <a:ext cx="180975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0.39775</cdr:x>
      <cdr:y>0.7255</cdr:y>
    </cdr:from>
    <cdr:to>
      <cdr:x>0.415</cdr:x>
      <cdr:y>0.7595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438525" y="4295775"/>
          <a:ext cx="15240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0.442</cdr:x>
      <cdr:y>0.584</cdr:y>
    </cdr:from>
    <cdr:to>
      <cdr:x>0.46175</cdr:x>
      <cdr:y>0.61125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829050" y="3457575"/>
          <a:ext cx="1714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0.45675</cdr:x>
      <cdr:y>0.541</cdr:y>
    </cdr:from>
    <cdr:to>
      <cdr:x>0.47625</cdr:x>
      <cdr:y>0.575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52875" y="3200400"/>
          <a:ext cx="171450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0.8165</cdr:y>
    </cdr:from>
    <cdr:to>
      <cdr:x>0.96125</cdr:x>
      <cdr:y>0.817</cdr:y>
    </cdr:to>
    <cdr:sp>
      <cdr:nvSpPr>
        <cdr:cNvPr id="1" name="Line 1"/>
        <cdr:cNvSpPr>
          <a:spLocks/>
        </cdr:cNvSpPr>
      </cdr:nvSpPr>
      <cdr:spPr>
        <a:xfrm flipV="1">
          <a:off x="990600" y="4829175"/>
          <a:ext cx="734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0.81525</cdr:x>
      <cdr:y>0.82525</cdr:y>
    </cdr:from>
    <cdr:to>
      <cdr:x>0.846</cdr:x>
      <cdr:y>0.92125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4886325"/>
          <a:ext cx="266700" cy="571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0.87475</cdr:x>
      <cdr:y>0.63625</cdr:y>
    </cdr:from>
    <cdr:to>
      <cdr:x>0.95375</cdr:x>
      <cdr:y>0.75875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81900" y="3762375"/>
          <a:ext cx="685800" cy="723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0.8265</cdr:x>
      <cdr:y>0.35875</cdr:y>
    </cdr:from>
    <cdr:to>
      <cdr:x>0.87125</cdr:x>
      <cdr:y>0.431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162800" y="2124075"/>
          <a:ext cx="3905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0.72625</cdr:x>
      <cdr:y>0.21475</cdr:y>
    </cdr:from>
    <cdr:to>
      <cdr:x>0.75775</cdr:x>
      <cdr:y>0.30925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286500" y="1266825"/>
          <a:ext cx="276225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0.658</cdr:y>
    </cdr:from>
    <cdr:to>
      <cdr:x>0.96375</cdr:x>
      <cdr:y>0.65875</cdr:y>
    </cdr:to>
    <cdr:sp>
      <cdr:nvSpPr>
        <cdr:cNvPr id="1" name="Line 1"/>
        <cdr:cNvSpPr>
          <a:spLocks/>
        </cdr:cNvSpPr>
      </cdr:nvSpPr>
      <cdr:spPr>
        <a:xfrm flipV="1">
          <a:off x="1114425" y="3895725"/>
          <a:ext cx="723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0.88025</cdr:x>
      <cdr:y>0.68975</cdr:y>
    </cdr:from>
    <cdr:to>
      <cdr:x>0.911</cdr:x>
      <cdr:y>0.78425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9525" y="4086225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0.88525</cdr:x>
      <cdr:y>0.50525</cdr:y>
    </cdr:from>
    <cdr:to>
      <cdr:x>0.963</cdr:x>
      <cdr:y>0.6285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667625" y="2990850"/>
          <a:ext cx="676275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0.81325</cdr:x>
      <cdr:y>0.42325</cdr:y>
    </cdr:from>
    <cdr:to>
      <cdr:x>0.8585</cdr:x>
      <cdr:y>0.4955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048500" y="2505075"/>
          <a:ext cx="3905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0.77825</cdr:x>
      <cdr:y>0.283</cdr:y>
    </cdr:from>
    <cdr:to>
      <cdr:x>0.80925</cdr:x>
      <cdr:y>0.3775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743700" y="1676400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0.0835</cdr:x>
      <cdr:y>0.889</cdr:y>
    </cdr:from>
    <cdr:to>
      <cdr:x>0.129</cdr:x>
      <cdr:y>0.93225</cdr:y>
    </cdr:to>
    <cdr:sp>
      <cdr:nvSpPr>
        <cdr:cNvPr id="6" name="Text Box 6"/>
        <cdr:cNvSpPr txBox="1">
          <a:spLocks noChangeArrowheads="1"/>
        </cdr:cNvSpPr>
      </cdr:nvSpPr>
      <cdr:spPr>
        <a:xfrm>
          <a:off x="714375" y="525780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0.07425</cdr:x>
      <cdr:y>0.647</cdr:y>
    </cdr:from>
    <cdr:to>
      <cdr:x>0.11975</cdr:x>
      <cdr:y>0.6905</cdr:y>
    </cdr:to>
    <cdr:sp>
      <cdr:nvSpPr>
        <cdr:cNvPr id="7" name="Text Box 7"/>
        <cdr:cNvSpPr txBox="1">
          <a:spLocks noChangeArrowheads="1"/>
        </cdr:cNvSpPr>
      </cdr:nvSpPr>
      <cdr:spPr>
        <a:xfrm>
          <a:off x="638175" y="382905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0.07425</cdr:x>
      <cdr:y>0.39075</cdr:y>
    </cdr:from>
    <cdr:to>
      <cdr:x>0.11975</cdr:x>
      <cdr:y>0.43425</cdr:y>
    </cdr:to>
    <cdr:sp>
      <cdr:nvSpPr>
        <cdr:cNvPr id="8" name="Text Box 8"/>
        <cdr:cNvSpPr txBox="1">
          <a:spLocks noChangeArrowheads="1"/>
        </cdr:cNvSpPr>
      </cdr:nvSpPr>
      <cdr:spPr>
        <a:xfrm>
          <a:off x="638175" y="23145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cdr:txBody>
    </cdr:sp>
  </cdr:relSizeAnchor>
  <cdr:relSizeAnchor xmlns:cdr="http://schemas.openxmlformats.org/drawingml/2006/chartDrawing">
    <cdr:from>
      <cdr:x>0.07425</cdr:x>
      <cdr:y>0.15125</cdr:y>
    </cdr:from>
    <cdr:to>
      <cdr:x>0.11975</cdr:x>
      <cdr:y>0.19575</cdr:y>
    </cdr:to>
    <cdr:sp>
      <cdr:nvSpPr>
        <cdr:cNvPr id="9" name="Text Box 9"/>
        <cdr:cNvSpPr txBox="1">
          <a:spLocks noChangeArrowheads="1"/>
        </cdr:cNvSpPr>
      </cdr:nvSpPr>
      <cdr:spPr>
        <a:xfrm>
          <a:off x="638175" y="8953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1"/>
  <sheetViews>
    <sheetView zoomScale="115" zoomScaleNormal="115" zoomScalePageLayoutView="0" workbookViewId="0" topLeftCell="A1">
      <selection activeCell="H1" sqref="H1:I16384"/>
    </sheetView>
  </sheetViews>
  <sheetFormatPr defaultColWidth="9.140625" defaultRowHeight="12.75"/>
  <cols>
    <col min="3" max="4" width="9.140625" style="1" customWidth="1"/>
    <col min="5" max="5" width="9.140625" style="14" customWidth="1"/>
    <col min="7" max="7" width="9.140625" style="16" customWidth="1"/>
    <col min="8" max="8" width="9.140625" style="6" customWidth="1"/>
    <col min="9" max="9" width="12.7109375" style="6" customWidth="1"/>
    <col min="10" max="10" width="15.00390625" style="6" customWidth="1"/>
    <col min="11" max="11" width="15.57421875" style="6" customWidth="1"/>
    <col min="12" max="16" width="9.140625" style="6" customWidth="1"/>
  </cols>
  <sheetData>
    <row r="1" ht="12.75"/>
    <row r="2" spans="1:20" ht="12.75">
      <c r="A2" s="28" t="s">
        <v>54</v>
      </c>
      <c r="C2" s="3" t="s">
        <v>56</v>
      </c>
      <c r="E2" s="3" t="s">
        <v>66</v>
      </c>
      <c r="G2" s="3" t="s">
        <v>56</v>
      </c>
      <c r="H2" s="23"/>
      <c r="I2" s="23" t="s">
        <v>56</v>
      </c>
      <c r="J2" s="23" t="s">
        <v>56</v>
      </c>
      <c r="K2" s="27" t="s">
        <v>56</v>
      </c>
      <c r="L2" s="27" t="s">
        <v>56</v>
      </c>
      <c r="M2" s="23" t="s">
        <v>56</v>
      </c>
      <c r="O2" s="23" t="s">
        <v>56</v>
      </c>
      <c r="P2" s="23" t="s">
        <v>63</v>
      </c>
      <c r="R2" s="3" t="s">
        <v>69</v>
      </c>
      <c r="T2" s="3" t="s">
        <v>72</v>
      </c>
    </row>
    <row r="3" spans="1:20" ht="12.75">
      <c r="A3" s="28" t="s">
        <v>55</v>
      </c>
      <c r="C3" s="3" t="s">
        <v>61</v>
      </c>
      <c r="E3" s="31" t="s">
        <v>51</v>
      </c>
      <c r="G3" s="3" t="s">
        <v>60</v>
      </c>
      <c r="I3" s="23" t="s">
        <v>70</v>
      </c>
      <c r="J3" s="23" t="s">
        <v>57</v>
      </c>
      <c r="K3" s="23" t="s">
        <v>59</v>
      </c>
      <c r="L3" s="27" t="s">
        <v>58</v>
      </c>
      <c r="M3" s="23" t="s">
        <v>62</v>
      </c>
      <c r="O3" s="23" t="s">
        <v>62</v>
      </c>
      <c r="P3" s="23" t="s">
        <v>65</v>
      </c>
      <c r="R3" s="28" t="s">
        <v>67</v>
      </c>
      <c r="T3" s="28" t="s">
        <v>52</v>
      </c>
    </row>
    <row r="4" spans="1:20" ht="12.75">
      <c r="A4" s="28" t="s">
        <v>4</v>
      </c>
      <c r="C4" s="3" t="s">
        <v>44</v>
      </c>
      <c r="E4" s="31" t="s">
        <v>8</v>
      </c>
      <c r="G4" s="25" t="s">
        <v>45</v>
      </c>
      <c r="I4" s="23" t="s">
        <v>7</v>
      </c>
      <c r="J4" s="23" t="s">
        <v>9</v>
      </c>
      <c r="K4" s="23" t="s">
        <v>10</v>
      </c>
      <c r="L4" s="23" t="s">
        <v>11</v>
      </c>
      <c r="M4" s="23" t="s">
        <v>71</v>
      </c>
      <c r="O4" s="23" t="s">
        <v>12</v>
      </c>
      <c r="P4" s="23" t="s">
        <v>64</v>
      </c>
      <c r="R4" s="28" t="s">
        <v>68</v>
      </c>
      <c r="T4" s="28" t="s">
        <v>13</v>
      </c>
    </row>
    <row r="5" spans="1:18" ht="12.75">
      <c r="A5" s="28">
        <v>1929</v>
      </c>
      <c r="C5" s="18">
        <v>1056.6</v>
      </c>
      <c r="D5"/>
      <c r="G5">
        <v>104.6</v>
      </c>
      <c r="H5"/>
      <c r="I5" s="16">
        <v>51.444</v>
      </c>
      <c r="J5" s="16">
        <v>9.009</v>
      </c>
      <c r="K5" s="18">
        <v>6.8</v>
      </c>
      <c r="L5" s="25"/>
      <c r="M5" s="1">
        <v>20.1</v>
      </c>
      <c r="N5" s="1"/>
      <c r="O5">
        <v>10.4</v>
      </c>
      <c r="P5" s="29">
        <v>4.725</v>
      </c>
      <c r="R5" s="24"/>
    </row>
    <row r="6" spans="1:18" ht="12.75">
      <c r="A6" s="28">
        <v>1930</v>
      </c>
      <c r="C6" s="18">
        <v>966.7</v>
      </c>
      <c r="D6"/>
      <c r="G6">
        <v>92.2</v>
      </c>
      <c r="H6"/>
      <c r="I6" s="16">
        <v>47.207</v>
      </c>
      <c r="J6" s="16">
        <v>7.007</v>
      </c>
      <c r="K6" s="18">
        <v>7</v>
      </c>
      <c r="L6" s="25"/>
      <c r="M6" s="1">
        <v>14.7</v>
      </c>
      <c r="N6" s="1"/>
      <c r="O6">
        <v>10.2</v>
      </c>
      <c r="P6" s="29">
        <v>4.546666666666667</v>
      </c>
      <c r="R6" s="24"/>
    </row>
    <row r="7" spans="1:18" ht="12.75">
      <c r="A7" s="28">
        <v>1931</v>
      </c>
      <c r="C7" s="18">
        <v>904.8</v>
      </c>
      <c r="D7"/>
      <c r="G7">
        <v>77.4</v>
      </c>
      <c r="H7"/>
      <c r="I7" s="16">
        <v>40.112</v>
      </c>
      <c r="J7" s="16">
        <v>5.323</v>
      </c>
      <c r="K7" s="18">
        <v>6.7</v>
      </c>
      <c r="L7" s="25"/>
      <c r="M7" s="1">
        <v>9.6</v>
      </c>
      <c r="N7" s="1"/>
      <c r="O7">
        <v>9.5</v>
      </c>
      <c r="P7" s="29">
        <v>4.5775</v>
      </c>
      <c r="R7" s="24"/>
    </row>
    <row r="8" spans="1:18" ht="12.75">
      <c r="A8" s="28">
        <v>1932</v>
      </c>
      <c r="C8" s="18">
        <v>788.2</v>
      </c>
      <c r="D8"/>
      <c r="G8">
        <v>59.5</v>
      </c>
      <c r="H8"/>
      <c r="I8" s="16">
        <v>31.378</v>
      </c>
      <c r="J8" s="16">
        <v>3.45</v>
      </c>
      <c r="K8" s="18">
        <v>6.6</v>
      </c>
      <c r="L8" s="25"/>
      <c r="M8" s="1">
        <v>4.1</v>
      </c>
      <c r="N8" s="1"/>
      <c r="O8">
        <v>8.3</v>
      </c>
      <c r="P8" s="29">
        <v>5.006666666666667</v>
      </c>
      <c r="R8" s="24"/>
    </row>
    <row r="9" spans="1:18" ht="12.75">
      <c r="A9" s="28">
        <v>1933</v>
      </c>
      <c r="C9" s="18">
        <v>778.3</v>
      </c>
      <c r="D9"/>
      <c r="G9">
        <v>57.2</v>
      </c>
      <c r="H9"/>
      <c r="I9" s="16">
        <v>29.823</v>
      </c>
      <c r="J9" s="16">
        <v>4.012</v>
      </c>
      <c r="K9" s="18">
        <v>6.9</v>
      </c>
      <c r="L9" s="25"/>
      <c r="M9" s="1">
        <v>4.3</v>
      </c>
      <c r="N9" s="1"/>
      <c r="O9">
        <v>8</v>
      </c>
      <c r="P9" s="29">
        <v>4.489166666666667</v>
      </c>
      <c r="R9" s="24"/>
    </row>
    <row r="10" spans="1:18" ht="12.75">
      <c r="A10" s="28">
        <v>1934</v>
      </c>
      <c r="C10" s="18">
        <v>862.2</v>
      </c>
      <c r="D10"/>
      <c r="G10">
        <v>66.8</v>
      </c>
      <c r="H10"/>
      <c r="I10" s="16">
        <v>34.589</v>
      </c>
      <c r="J10" s="16">
        <v>4.927</v>
      </c>
      <c r="K10" s="18">
        <v>7.6</v>
      </c>
      <c r="L10" s="25"/>
      <c r="M10" s="1">
        <v>7</v>
      </c>
      <c r="N10" s="1"/>
      <c r="O10">
        <v>8.4</v>
      </c>
      <c r="P10" s="29">
        <v>4.003333333333333</v>
      </c>
      <c r="R10" s="24"/>
    </row>
    <row r="11" spans="1:18" ht="12.75">
      <c r="A11" s="28">
        <v>1935</v>
      </c>
      <c r="C11" s="18">
        <v>939</v>
      </c>
      <c r="D11"/>
      <c r="G11">
        <v>74.3</v>
      </c>
      <c r="H11"/>
      <c r="I11" s="16">
        <v>37.708</v>
      </c>
      <c r="J11" s="16">
        <v>5.679</v>
      </c>
      <c r="K11" s="18">
        <v>8</v>
      </c>
      <c r="L11" s="25"/>
      <c r="M11" s="1">
        <v>10.2</v>
      </c>
      <c r="N11" s="1"/>
      <c r="O11">
        <v>8.5</v>
      </c>
      <c r="P11" s="29">
        <v>3.6024999999999996</v>
      </c>
      <c r="R11" s="24"/>
    </row>
    <row r="12" spans="1:18" ht="12.75">
      <c r="A12" s="28">
        <v>1936</v>
      </c>
      <c r="C12" s="18">
        <v>1060.5</v>
      </c>
      <c r="D12"/>
      <c r="G12">
        <v>84.9</v>
      </c>
      <c r="H12"/>
      <c r="I12" s="16">
        <v>43.333</v>
      </c>
      <c r="J12" s="16">
        <v>6.929</v>
      </c>
      <c r="K12" s="18">
        <v>8.5</v>
      </c>
      <c r="L12" s="25"/>
      <c r="M12" s="1">
        <v>13.6</v>
      </c>
      <c r="N12" s="1"/>
      <c r="O12">
        <v>8.8</v>
      </c>
      <c r="P12" s="29">
        <v>3.235833333333334</v>
      </c>
      <c r="R12" s="24"/>
    </row>
    <row r="13" spans="1:18" ht="12.75">
      <c r="A13" s="28">
        <v>1937</v>
      </c>
      <c r="C13" s="18">
        <v>1114.6</v>
      </c>
      <c r="D13"/>
      <c r="G13">
        <v>93</v>
      </c>
      <c r="H13"/>
      <c r="I13" s="16">
        <v>48.359</v>
      </c>
      <c r="J13" s="16">
        <v>7.362</v>
      </c>
      <c r="K13" s="18">
        <v>8.9</v>
      </c>
      <c r="L13" s="25"/>
      <c r="M13" s="1">
        <v>16.9</v>
      </c>
      <c r="N13" s="1"/>
      <c r="O13">
        <v>9.7</v>
      </c>
      <c r="P13" s="29">
        <v>3.263333333333334</v>
      </c>
      <c r="R13" s="24"/>
    </row>
    <row r="14" spans="1:18" ht="12.75">
      <c r="A14" s="28">
        <v>1938</v>
      </c>
      <c r="C14" s="18">
        <v>1077.7</v>
      </c>
      <c r="D14"/>
      <c r="G14">
        <v>87.4</v>
      </c>
      <c r="H14"/>
      <c r="I14" s="16">
        <v>45.467</v>
      </c>
      <c r="J14" s="16">
        <v>6.816</v>
      </c>
      <c r="K14" s="18">
        <v>8.9</v>
      </c>
      <c r="L14" s="25"/>
      <c r="M14" s="1">
        <v>12.2</v>
      </c>
      <c r="N14" s="1"/>
      <c r="O14">
        <v>10</v>
      </c>
      <c r="P14" s="29">
        <v>3.1924999999999994</v>
      </c>
      <c r="R14" s="24"/>
    </row>
    <row r="15" spans="1:18" ht="12.75">
      <c r="A15" s="28">
        <v>1939</v>
      </c>
      <c r="C15" s="18">
        <v>1163.6</v>
      </c>
      <c r="D15"/>
      <c r="G15">
        <v>93.5</v>
      </c>
      <c r="H15"/>
      <c r="I15" s="16">
        <v>48.609</v>
      </c>
      <c r="J15" s="16">
        <v>7.7</v>
      </c>
      <c r="K15" s="18">
        <v>9.1</v>
      </c>
      <c r="L15" s="25"/>
      <c r="M15" s="1">
        <v>14.8</v>
      </c>
      <c r="N15" s="1"/>
      <c r="O15">
        <v>10.1</v>
      </c>
      <c r="P15" s="29">
        <v>3.005833333333333</v>
      </c>
      <c r="R15" s="24"/>
    </row>
    <row r="16" spans="1:18" ht="12.75">
      <c r="A16" s="28">
        <v>1940</v>
      </c>
      <c r="C16" s="18">
        <v>1266.1</v>
      </c>
      <c r="D16"/>
      <c r="G16">
        <v>102.9</v>
      </c>
      <c r="H16"/>
      <c r="I16" s="16">
        <v>52.808</v>
      </c>
      <c r="J16" s="16">
        <v>8.65</v>
      </c>
      <c r="K16" s="18">
        <v>9.8</v>
      </c>
      <c r="L16" s="25"/>
      <c r="M16" s="1">
        <v>19</v>
      </c>
      <c r="N16" s="1"/>
      <c r="O16">
        <v>10.6</v>
      </c>
      <c r="P16" s="29">
        <v>2.840833333333333</v>
      </c>
      <c r="R16" s="24"/>
    </row>
    <row r="17" spans="1:18" ht="12.75">
      <c r="A17" s="28">
        <v>1941</v>
      </c>
      <c r="C17" s="18">
        <v>1490.3</v>
      </c>
      <c r="D17"/>
      <c r="G17">
        <v>129.4</v>
      </c>
      <c r="H17"/>
      <c r="I17" s="16">
        <v>66.249</v>
      </c>
      <c r="J17" s="16">
        <v>11.701</v>
      </c>
      <c r="K17" s="18">
        <v>11.1</v>
      </c>
      <c r="L17" s="25"/>
      <c r="M17" s="1">
        <v>30.2</v>
      </c>
      <c r="N17" s="1"/>
      <c r="O17">
        <v>12.1</v>
      </c>
      <c r="P17" s="29">
        <v>2.7675</v>
      </c>
      <c r="R17" s="24"/>
    </row>
    <row r="18" spans="1:18" ht="12.75">
      <c r="A18" s="28">
        <v>1942</v>
      </c>
      <c r="C18" s="18">
        <v>1771.8</v>
      </c>
      <c r="D18"/>
      <c r="G18">
        <v>166</v>
      </c>
      <c r="H18"/>
      <c r="I18" s="16">
        <v>88.103</v>
      </c>
      <c r="J18" s="16">
        <v>14.507</v>
      </c>
      <c r="K18" s="18">
        <v>11.5</v>
      </c>
      <c r="L18" s="25"/>
      <c r="M18" s="1">
        <v>40.7</v>
      </c>
      <c r="N18" s="1"/>
      <c r="O18">
        <v>14.9</v>
      </c>
      <c r="P18" s="29">
        <v>2.825833333333333</v>
      </c>
      <c r="R18" s="24"/>
    </row>
    <row r="19" spans="1:18" ht="12.75">
      <c r="A19" s="28">
        <v>1943</v>
      </c>
      <c r="C19" s="18">
        <v>2073.7</v>
      </c>
      <c r="D19"/>
      <c r="G19">
        <v>203.1</v>
      </c>
      <c r="H19"/>
      <c r="I19" s="16">
        <v>112.77</v>
      </c>
      <c r="J19" s="16">
        <v>17.191</v>
      </c>
      <c r="K19" s="18">
        <v>12.4</v>
      </c>
      <c r="L19" s="25"/>
      <c r="M19" s="1">
        <v>47.3</v>
      </c>
      <c r="N19" s="1"/>
      <c r="O19">
        <v>18</v>
      </c>
      <c r="P19" s="29">
        <v>2.7300000000000004</v>
      </c>
      <c r="R19" s="24"/>
    </row>
    <row r="20" spans="1:18" ht="12.75">
      <c r="A20" s="28">
        <v>1944</v>
      </c>
      <c r="C20" s="18">
        <v>2239.4</v>
      </c>
      <c r="D20"/>
      <c r="G20">
        <v>224.6</v>
      </c>
      <c r="H20"/>
      <c r="I20" s="16">
        <v>124.4</v>
      </c>
      <c r="J20" s="16">
        <v>18.332</v>
      </c>
      <c r="K20" s="18">
        <v>13.7</v>
      </c>
      <c r="L20" s="25"/>
      <c r="M20" s="1">
        <v>47.3</v>
      </c>
      <c r="N20" s="1"/>
      <c r="O20">
        <v>21.4</v>
      </c>
      <c r="P20" s="29">
        <v>2.7241666666666666</v>
      </c>
      <c r="R20" s="24"/>
    </row>
    <row r="21" spans="1:18" ht="12.75">
      <c r="A21" s="28">
        <v>1945</v>
      </c>
      <c r="C21" s="18">
        <v>2217.8</v>
      </c>
      <c r="D21"/>
      <c r="G21">
        <v>228.2</v>
      </c>
      <c r="H21"/>
      <c r="I21" s="16">
        <v>126.393</v>
      </c>
      <c r="J21" s="16">
        <v>19.43</v>
      </c>
      <c r="K21" s="18">
        <v>15.1</v>
      </c>
      <c r="L21" s="25"/>
      <c r="M21" s="1">
        <v>37.7</v>
      </c>
      <c r="N21" s="1"/>
      <c r="O21">
        <v>23.2</v>
      </c>
      <c r="P21" s="29">
        <v>2.6233333333333335</v>
      </c>
      <c r="R21" s="24"/>
    </row>
    <row r="22" spans="1:18" ht="12.75">
      <c r="A22" s="28">
        <v>1946</v>
      </c>
      <c r="C22" s="18">
        <v>1960.9</v>
      </c>
      <c r="D22"/>
      <c r="G22">
        <v>227.8</v>
      </c>
      <c r="H22"/>
      <c r="I22" s="16">
        <v>122.59</v>
      </c>
      <c r="J22" s="16">
        <v>23.495</v>
      </c>
      <c r="K22" s="18">
        <v>16.8</v>
      </c>
      <c r="L22" s="25"/>
      <c r="M22" s="1">
        <v>37.8</v>
      </c>
      <c r="N22" s="1"/>
      <c r="O22">
        <v>25.8</v>
      </c>
      <c r="P22" s="29">
        <v>2.5266666666666664</v>
      </c>
      <c r="R22" s="24"/>
    </row>
    <row r="23" spans="1:18" ht="12.75">
      <c r="A23" s="28">
        <v>1947</v>
      </c>
      <c r="C23" s="18">
        <v>1939.4</v>
      </c>
      <c r="D23"/>
      <c r="G23">
        <v>249.9</v>
      </c>
      <c r="H23"/>
      <c r="I23" s="16">
        <v>132.491</v>
      </c>
      <c r="J23" s="16">
        <v>21.992</v>
      </c>
      <c r="K23" s="18">
        <v>18.1</v>
      </c>
      <c r="L23" s="25"/>
      <c r="M23" s="1">
        <v>42.8</v>
      </c>
      <c r="N23" s="1"/>
      <c r="O23">
        <v>29.2</v>
      </c>
      <c r="P23" s="29">
        <v>2.610833333333333</v>
      </c>
      <c r="R23" s="24"/>
    </row>
    <row r="24" spans="1:18" ht="12.75">
      <c r="A24" s="28">
        <v>1948</v>
      </c>
      <c r="C24" s="18">
        <v>2020</v>
      </c>
      <c r="D24"/>
      <c r="G24">
        <v>274.8</v>
      </c>
      <c r="H24"/>
      <c r="I24" s="16">
        <v>144.47</v>
      </c>
      <c r="J24" s="16">
        <v>23.322</v>
      </c>
      <c r="K24" s="18">
        <v>19.7</v>
      </c>
      <c r="L24" s="25"/>
      <c r="M24" s="1">
        <v>58.8</v>
      </c>
      <c r="N24" s="1"/>
      <c r="O24">
        <v>31.4</v>
      </c>
      <c r="P24" s="29">
        <v>2.8166666666666664</v>
      </c>
      <c r="R24" s="24"/>
    </row>
    <row r="25" spans="1:18" ht="12.75">
      <c r="A25" s="28">
        <v>1949</v>
      </c>
      <c r="C25" s="18">
        <v>2008.9</v>
      </c>
      <c r="D25"/>
      <c r="G25">
        <v>272.8</v>
      </c>
      <c r="H25"/>
      <c r="I25" s="16">
        <v>144.512</v>
      </c>
      <c r="J25" s="16">
        <v>22.34</v>
      </c>
      <c r="K25" s="18">
        <v>20.9</v>
      </c>
      <c r="L25" s="25"/>
      <c r="M25" s="1">
        <v>50.4</v>
      </c>
      <c r="N25" s="1"/>
      <c r="O25">
        <v>32.3</v>
      </c>
      <c r="P25" s="29">
        <v>2.6600000000000006</v>
      </c>
      <c r="R25" s="24"/>
    </row>
    <row r="26" spans="1:18" ht="12.75">
      <c r="A26" s="28">
        <v>1950</v>
      </c>
      <c r="C26" s="18">
        <v>2184</v>
      </c>
      <c r="D26"/>
      <c r="G26">
        <v>300.2</v>
      </c>
      <c r="H26"/>
      <c r="I26" s="16">
        <v>158.465</v>
      </c>
      <c r="J26" s="16">
        <v>25.81</v>
      </c>
      <c r="K26" s="18">
        <v>23</v>
      </c>
      <c r="L26" s="25"/>
      <c r="M26" s="1">
        <v>68</v>
      </c>
      <c r="N26" s="1"/>
      <c r="O26">
        <v>33.4</v>
      </c>
      <c r="P26" s="29">
        <v>2.6225</v>
      </c>
      <c r="R26" s="24"/>
    </row>
    <row r="27" spans="1:18" ht="12.75">
      <c r="A27" s="28">
        <v>1951</v>
      </c>
      <c r="C27" s="18">
        <v>2360</v>
      </c>
      <c r="D27"/>
      <c r="G27">
        <v>347.3</v>
      </c>
      <c r="H27"/>
      <c r="I27" s="16">
        <v>185.927</v>
      </c>
      <c r="J27" s="16">
        <v>27.828</v>
      </c>
      <c r="K27" s="18">
        <v>24.7</v>
      </c>
      <c r="L27" s="25"/>
      <c r="M27" s="1">
        <v>82.3</v>
      </c>
      <c r="N27" s="1"/>
      <c r="O27">
        <v>37.8</v>
      </c>
      <c r="P27" s="29">
        <v>2.86</v>
      </c>
      <c r="R27" s="24"/>
    </row>
    <row r="28" spans="1:18" ht="12.75">
      <c r="A28" s="28">
        <v>1952</v>
      </c>
      <c r="C28" s="18">
        <v>2456.1</v>
      </c>
      <c r="D28"/>
      <c r="G28">
        <v>367.7</v>
      </c>
      <c r="H28"/>
      <c r="I28" s="16">
        <v>201.341</v>
      </c>
      <c r="J28" s="16">
        <v>28.63</v>
      </c>
      <c r="K28" s="18">
        <v>27.1</v>
      </c>
      <c r="L28" s="25"/>
      <c r="M28" s="1">
        <v>81.9</v>
      </c>
      <c r="N28" s="1"/>
      <c r="O28">
        <v>40.6</v>
      </c>
      <c r="P28" s="29">
        <v>2.955833333333333</v>
      </c>
      <c r="R28" s="24"/>
    </row>
    <row r="29" spans="1:18" ht="12.75">
      <c r="A29" s="28">
        <v>1953</v>
      </c>
      <c r="C29" s="18">
        <v>2571.4</v>
      </c>
      <c r="D29"/>
      <c r="G29">
        <v>389.7</v>
      </c>
      <c r="H29"/>
      <c r="I29" s="16">
        <v>215.522</v>
      </c>
      <c r="J29" s="16">
        <v>30.029</v>
      </c>
      <c r="K29" s="18">
        <v>29.1</v>
      </c>
      <c r="L29" s="25"/>
      <c r="M29" s="1">
        <v>87.1</v>
      </c>
      <c r="N29" s="1"/>
      <c r="O29">
        <v>43.5</v>
      </c>
      <c r="P29" s="29">
        <v>3.199166666666667</v>
      </c>
      <c r="R29" s="24"/>
    </row>
    <row r="30" spans="1:18" ht="12.75">
      <c r="A30" s="28">
        <v>1954</v>
      </c>
      <c r="C30" s="18">
        <v>2556.9</v>
      </c>
      <c r="D30"/>
      <c r="G30">
        <v>391.1</v>
      </c>
      <c r="H30"/>
      <c r="I30" s="16">
        <v>214.443</v>
      </c>
      <c r="J30" s="16">
        <v>30.523</v>
      </c>
      <c r="K30" s="18">
        <v>28.9</v>
      </c>
      <c r="L30" s="25"/>
      <c r="M30" s="1">
        <v>83.5</v>
      </c>
      <c r="N30" s="1"/>
      <c r="O30">
        <v>46</v>
      </c>
      <c r="P30" s="29">
        <v>2.9008333333333334</v>
      </c>
      <c r="R30" s="24"/>
    </row>
    <row r="31" spans="1:18" ht="12.75">
      <c r="A31" s="28">
        <v>1955</v>
      </c>
      <c r="C31" s="18">
        <v>2739</v>
      </c>
      <c r="D31"/>
      <c r="G31">
        <v>426.2</v>
      </c>
      <c r="H31"/>
      <c r="I31" s="16">
        <v>230.899</v>
      </c>
      <c r="J31" s="16">
        <v>33.799</v>
      </c>
      <c r="K31" s="18">
        <v>31.5</v>
      </c>
      <c r="L31" s="25"/>
      <c r="M31" s="1">
        <v>98.1</v>
      </c>
      <c r="N31" s="1"/>
      <c r="O31">
        <v>48.9</v>
      </c>
      <c r="P31" s="29">
        <v>3.0524999999999998</v>
      </c>
      <c r="R31" s="24"/>
    </row>
    <row r="32" spans="1:18" ht="12.75">
      <c r="A32" s="28">
        <v>1956</v>
      </c>
      <c r="C32" s="18">
        <v>2797.4</v>
      </c>
      <c r="D32"/>
      <c r="G32">
        <v>450.1</v>
      </c>
      <c r="H32"/>
      <c r="I32" s="16">
        <v>249.64</v>
      </c>
      <c r="J32" s="16">
        <v>35.633</v>
      </c>
      <c r="K32" s="18">
        <v>34.2</v>
      </c>
      <c r="L32" s="25"/>
      <c r="M32" s="1">
        <v>104.8</v>
      </c>
      <c r="N32" s="1"/>
      <c r="O32">
        <v>54.1</v>
      </c>
      <c r="P32" s="29">
        <v>3.3641666666666663</v>
      </c>
      <c r="R32" s="24"/>
    </row>
    <row r="33" spans="1:18" ht="12.75">
      <c r="A33" s="28">
        <v>1957</v>
      </c>
      <c r="C33" s="18">
        <v>2856.3</v>
      </c>
      <c r="D33"/>
      <c r="G33">
        <v>474.9</v>
      </c>
      <c r="H33"/>
      <c r="I33" s="16">
        <v>262.98</v>
      </c>
      <c r="J33" s="16">
        <v>37.498</v>
      </c>
      <c r="K33" s="18">
        <v>36.6</v>
      </c>
      <c r="L33" s="25"/>
      <c r="M33" s="1">
        <v>106.7</v>
      </c>
      <c r="N33" s="1"/>
      <c r="O33">
        <v>58.9</v>
      </c>
      <c r="P33" s="29">
        <v>3.885</v>
      </c>
      <c r="R33" s="24"/>
    </row>
    <row r="34" spans="1:18" ht="12.75">
      <c r="A34" s="28">
        <v>1958</v>
      </c>
      <c r="C34" s="18">
        <v>2835.3</v>
      </c>
      <c r="D34"/>
      <c r="G34">
        <v>482</v>
      </c>
      <c r="H34"/>
      <c r="I34" s="16">
        <v>265.119</v>
      </c>
      <c r="J34" s="16">
        <v>37.935</v>
      </c>
      <c r="K34" s="18">
        <v>37.7</v>
      </c>
      <c r="L34" s="25"/>
      <c r="M34" s="1">
        <v>103.6</v>
      </c>
      <c r="N34" s="1"/>
      <c r="O34">
        <v>62.4</v>
      </c>
      <c r="P34" s="29">
        <v>3.7875</v>
      </c>
      <c r="R34" s="24"/>
    </row>
    <row r="35" spans="1:18" ht="12.75">
      <c r="A35" s="28">
        <v>1959</v>
      </c>
      <c r="C35" s="18">
        <v>3031</v>
      </c>
      <c r="D35"/>
      <c r="G35">
        <v>522.5</v>
      </c>
      <c r="H35"/>
      <c r="I35" s="16">
        <v>286.309</v>
      </c>
      <c r="J35" s="16">
        <v>40.509</v>
      </c>
      <c r="K35" s="18">
        <v>41.1</v>
      </c>
      <c r="L35" s="25"/>
      <c r="M35" s="1">
        <v>121.5</v>
      </c>
      <c r="N35" s="1"/>
      <c r="O35">
        <v>65.4</v>
      </c>
      <c r="P35" s="29">
        <v>4.381666666666667</v>
      </c>
      <c r="R35" s="24"/>
    </row>
    <row r="36" spans="1:18" ht="12.75">
      <c r="A36" s="28">
        <v>1960</v>
      </c>
      <c r="C36" s="18">
        <v>3108.7</v>
      </c>
      <c r="D36"/>
      <c r="G36">
        <v>543.3</v>
      </c>
      <c r="H36"/>
      <c r="I36" s="16">
        <v>301.851</v>
      </c>
      <c r="J36" s="16">
        <v>40.085</v>
      </c>
      <c r="K36" s="18">
        <v>44.5</v>
      </c>
      <c r="L36" s="18">
        <v>1.1</v>
      </c>
      <c r="M36" s="1">
        <v>122.5</v>
      </c>
      <c r="N36" s="1"/>
      <c r="O36">
        <v>67.9</v>
      </c>
      <c r="P36" s="29">
        <v>4.41</v>
      </c>
      <c r="R36" s="33">
        <v>108494.92229509028</v>
      </c>
    </row>
    <row r="37" spans="1:18" ht="12.75">
      <c r="A37" s="28">
        <v>1961</v>
      </c>
      <c r="C37" s="18">
        <v>3188.1</v>
      </c>
      <c r="D37"/>
      <c r="G37">
        <v>563.3</v>
      </c>
      <c r="H37"/>
      <c r="I37" s="16">
        <v>311.088</v>
      </c>
      <c r="J37" s="16">
        <v>42.206</v>
      </c>
      <c r="K37" s="18">
        <v>47</v>
      </c>
      <c r="L37" s="18">
        <v>2</v>
      </c>
      <c r="M37" s="1">
        <v>126.5</v>
      </c>
      <c r="N37" s="1"/>
      <c r="O37">
        <v>70.6</v>
      </c>
      <c r="P37" s="29">
        <v>4.3500000000000005</v>
      </c>
      <c r="R37" s="33">
        <v>109954.01219736972</v>
      </c>
    </row>
    <row r="38" spans="1:18" ht="12.75">
      <c r="A38" s="28">
        <v>1962</v>
      </c>
      <c r="C38" s="18">
        <v>3383.1</v>
      </c>
      <c r="D38"/>
      <c r="G38">
        <v>605.1</v>
      </c>
      <c r="H38"/>
      <c r="I38" s="16">
        <v>332.912</v>
      </c>
      <c r="J38" s="16">
        <v>44.163</v>
      </c>
      <c r="K38" s="18">
        <v>50.4</v>
      </c>
      <c r="L38" s="18">
        <v>2.3</v>
      </c>
      <c r="M38" s="1">
        <v>139.6</v>
      </c>
      <c r="N38" s="1"/>
      <c r="O38">
        <v>74.1</v>
      </c>
      <c r="P38" s="29">
        <v>4.325</v>
      </c>
      <c r="R38" s="33">
        <v>111609.33351111853</v>
      </c>
    </row>
    <row r="39" spans="1:18" ht="12.75">
      <c r="A39" s="28">
        <v>1963</v>
      </c>
      <c r="C39" s="18">
        <v>3530.4</v>
      </c>
      <c r="D39"/>
      <c r="G39">
        <v>638.6</v>
      </c>
      <c r="H39"/>
      <c r="I39" s="16">
        <v>351.179</v>
      </c>
      <c r="J39" s="16">
        <v>45.478</v>
      </c>
      <c r="K39" s="18">
        <v>53.4</v>
      </c>
      <c r="L39" s="18">
        <v>2.2</v>
      </c>
      <c r="M39" s="1">
        <v>147.7</v>
      </c>
      <c r="N39" s="1"/>
      <c r="O39">
        <v>78</v>
      </c>
      <c r="P39" s="29">
        <v>4.259166666666666</v>
      </c>
      <c r="R39" s="33">
        <v>113421.60258168884</v>
      </c>
    </row>
    <row r="40" spans="1:21" ht="12.75">
      <c r="A40" s="28">
        <v>1964</v>
      </c>
      <c r="C40" s="18">
        <v>3734</v>
      </c>
      <c r="D40"/>
      <c r="E40" s="15">
        <v>69305</v>
      </c>
      <c r="G40">
        <v>685.8</v>
      </c>
      <c r="H40"/>
      <c r="I40" s="7">
        <v>376.821</v>
      </c>
      <c r="J40" s="7">
        <v>49.399</v>
      </c>
      <c r="K40" s="18">
        <v>57.3</v>
      </c>
      <c r="L40" s="18">
        <v>2.7</v>
      </c>
      <c r="M40" s="1">
        <v>158.5</v>
      </c>
      <c r="N40" s="1"/>
      <c r="O40">
        <v>82.4</v>
      </c>
      <c r="P40" s="30">
        <v>4.405833333333333</v>
      </c>
      <c r="R40" s="33">
        <v>115359.14054981213</v>
      </c>
      <c r="T40" s="9">
        <v>38.5</v>
      </c>
      <c r="U40" s="34"/>
    </row>
    <row r="41" spans="1:21" ht="12.75">
      <c r="A41" s="28">
        <v>1965</v>
      </c>
      <c r="C41" s="18">
        <v>3976.7</v>
      </c>
      <c r="D41"/>
      <c r="E41" s="15">
        <v>71088</v>
      </c>
      <c r="G41">
        <v>743.7</v>
      </c>
      <c r="H41"/>
      <c r="I41" s="7">
        <v>406.347</v>
      </c>
      <c r="J41" s="7">
        <v>52.074</v>
      </c>
      <c r="K41" s="18">
        <v>60.7</v>
      </c>
      <c r="L41" s="18">
        <v>3</v>
      </c>
      <c r="M41" s="1">
        <v>177.5</v>
      </c>
      <c r="N41" s="1"/>
      <c r="O41">
        <v>88</v>
      </c>
      <c r="P41" s="30">
        <v>4.493333333333333</v>
      </c>
      <c r="R41" s="33">
        <v>117278.50111515081</v>
      </c>
      <c r="T41" s="9">
        <v>38.6</v>
      </c>
      <c r="U41" s="34"/>
    </row>
    <row r="42" spans="1:21" ht="12.75">
      <c r="A42" s="28">
        <v>1966</v>
      </c>
      <c r="C42" s="18">
        <v>4238.9</v>
      </c>
      <c r="D42"/>
      <c r="E42" s="15">
        <v>72895</v>
      </c>
      <c r="G42">
        <v>815</v>
      </c>
      <c r="H42"/>
      <c r="I42" s="7">
        <v>450.286</v>
      </c>
      <c r="J42" s="7">
        <v>55.59</v>
      </c>
      <c r="K42" s="18">
        <v>63.2</v>
      </c>
      <c r="L42" s="18">
        <v>3.9</v>
      </c>
      <c r="M42" s="1">
        <v>197.8</v>
      </c>
      <c r="N42" s="1"/>
      <c r="O42">
        <v>95.3</v>
      </c>
      <c r="P42" s="30">
        <v>5.130000000000001</v>
      </c>
      <c r="R42" s="33">
        <v>119156.5063696467</v>
      </c>
      <c r="T42" s="1">
        <v>38.5</v>
      </c>
      <c r="U42" s="34"/>
    </row>
    <row r="43" spans="1:21" ht="12.75">
      <c r="A43" s="28">
        <v>1967</v>
      </c>
      <c r="C43" s="18">
        <v>4355.2</v>
      </c>
      <c r="D43"/>
      <c r="E43" s="15">
        <v>74372</v>
      </c>
      <c r="G43">
        <v>861.7</v>
      </c>
      <c r="H43"/>
      <c r="I43" s="7">
        <v>482.943</v>
      </c>
      <c r="J43" s="7">
        <v>58.551</v>
      </c>
      <c r="K43" s="18">
        <v>67.9</v>
      </c>
      <c r="L43" s="18">
        <v>3.8</v>
      </c>
      <c r="M43" s="1">
        <v>200.4</v>
      </c>
      <c r="N43" s="1"/>
      <c r="O43">
        <v>103.5</v>
      </c>
      <c r="P43" s="30">
        <v>5.506666666666667</v>
      </c>
      <c r="R43" s="33">
        <v>121082.6868556631</v>
      </c>
      <c r="T43" s="1">
        <v>37.9</v>
      </c>
      <c r="U43" s="34"/>
    </row>
    <row r="44" spans="1:21" ht="12.75">
      <c r="A44" s="28">
        <v>1968</v>
      </c>
      <c r="C44" s="18">
        <v>4569</v>
      </c>
      <c r="D44"/>
      <c r="E44" s="15">
        <v>75920</v>
      </c>
      <c r="G44">
        <v>942.5</v>
      </c>
      <c r="H44"/>
      <c r="I44" s="7">
        <v>532.101</v>
      </c>
      <c r="J44" s="7">
        <v>63.016</v>
      </c>
      <c r="K44" s="18">
        <v>76.4</v>
      </c>
      <c r="L44" s="18">
        <v>4.2</v>
      </c>
      <c r="M44" s="1">
        <v>216.2</v>
      </c>
      <c r="N44" s="1"/>
      <c r="O44">
        <v>113.3</v>
      </c>
      <c r="P44" s="30">
        <v>6.175000000000001</v>
      </c>
      <c r="R44" s="33">
        <v>123001.1563209511</v>
      </c>
      <c r="T44" s="1">
        <v>37.7</v>
      </c>
      <c r="U44" s="34"/>
    </row>
    <row r="45" spans="1:21" ht="12.75">
      <c r="A45" s="28">
        <v>1969</v>
      </c>
      <c r="C45" s="18">
        <v>4712.5</v>
      </c>
      <c r="D45"/>
      <c r="E45" s="15">
        <v>77902</v>
      </c>
      <c r="G45">
        <v>1019.9</v>
      </c>
      <c r="H45"/>
      <c r="I45" s="7">
        <v>586.016</v>
      </c>
      <c r="J45" s="7">
        <v>64.995</v>
      </c>
      <c r="K45" s="18">
        <v>83.9</v>
      </c>
      <c r="L45" s="18">
        <v>4.5</v>
      </c>
      <c r="M45" s="1">
        <v>233.1</v>
      </c>
      <c r="N45" s="1"/>
      <c r="O45">
        <v>124.9</v>
      </c>
      <c r="P45" s="30">
        <v>7.029166666666666</v>
      </c>
      <c r="R45" s="33">
        <v>124973.08447580662</v>
      </c>
      <c r="T45" s="1">
        <v>37.5</v>
      </c>
      <c r="U45" s="34"/>
    </row>
    <row r="46" spans="1:20" ht="12.75">
      <c r="A46" s="28">
        <v>1970</v>
      </c>
      <c r="C46" s="18">
        <v>4722</v>
      </c>
      <c r="D46"/>
      <c r="E46" s="15">
        <v>78678</v>
      </c>
      <c r="G46">
        <v>1075.9</v>
      </c>
      <c r="H46"/>
      <c r="I46" s="7">
        <v>625.117</v>
      </c>
      <c r="J46" s="7">
        <v>65.947</v>
      </c>
      <c r="K46" s="18">
        <v>91.4</v>
      </c>
      <c r="L46" s="18">
        <v>4.8</v>
      </c>
      <c r="M46" s="1">
        <v>229.8</v>
      </c>
      <c r="N46" s="1"/>
      <c r="O46">
        <v>136.8</v>
      </c>
      <c r="P46" s="30">
        <v>8.04</v>
      </c>
      <c r="R46" s="33">
        <v>127254.16626757916</v>
      </c>
      <c r="T46" s="1">
        <v>37</v>
      </c>
    </row>
    <row r="47" spans="1:20" ht="12.75">
      <c r="A47" s="28">
        <v>1971</v>
      </c>
      <c r="C47" s="18">
        <v>4877.6</v>
      </c>
      <c r="D47"/>
      <c r="E47" s="15">
        <v>79367</v>
      </c>
      <c r="G47">
        <v>1167.8</v>
      </c>
      <c r="H47"/>
      <c r="I47" s="7">
        <v>667.03</v>
      </c>
      <c r="J47" s="7">
        <v>71.83</v>
      </c>
      <c r="K47" s="18">
        <v>100.5</v>
      </c>
      <c r="L47" s="18">
        <v>4.7</v>
      </c>
      <c r="M47" s="1">
        <v>255.3</v>
      </c>
      <c r="N47" s="1"/>
      <c r="O47">
        <v>148.9</v>
      </c>
      <c r="P47" s="30">
        <v>7.386666666666667</v>
      </c>
      <c r="R47" s="33">
        <v>129907.23551946334</v>
      </c>
      <c r="T47" s="1">
        <v>36.7</v>
      </c>
    </row>
    <row r="48" spans="1:20" ht="12.75">
      <c r="A48" s="28">
        <v>1972</v>
      </c>
      <c r="C48" s="18">
        <v>5134.3</v>
      </c>
      <c r="D48"/>
      <c r="E48" s="15">
        <v>82153</v>
      </c>
      <c r="G48">
        <v>1282.4</v>
      </c>
      <c r="H48"/>
      <c r="I48" s="7">
        <v>733.641</v>
      </c>
      <c r="J48" s="7">
        <v>78.981</v>
      </c>
      <c r="K48" s="18">
        <v>107.9</v>
      </c>
      <c r="L48" s="18">
        <v>6.6</v>
      </c>
      <c r="M48" s="1">
        <v>288.8</v>
      </c>
      <c r="N48" s="1"/>
      <c r="O48">
        <v>160.9</v>
      </c>
      <c r="P48" s="30">
        <v>7.213333333333334</v>
      </c>
      <c r="R48" s="33">
        <v>132297.70641637573</v>
      </c>
      <c r="T48" s="1">
        <v>36.9</v>
      </c>
    </row>
    <row r="49" spans="1:20" ht="12.75">
      <c r="A49" s="28">
        <v>1973</v>
      </c>
      <c r="C49" s="18">
        <v>5424.1</v>
      </c>
      <c r="D49"/>
      <c r="E49" s="15">
        <v>85064</v>
      </c>
      <c r="G49">
        <v>1428.5</v>
      </c>
      <c r="H49"/>
      <c r="I49" s="7">
        <v>815.039</v>
      </c>
      <c r="J49" s="7">
        <v>85.516</v>
      </c>
      <c r="K49" s="18">
        <v>117.2</v>
      </c>
      <c r="L49" s="18">
        <v>5.2</v>
      </c>
      <c r="M49" s="1">
        <v>332.6</v>
      </c>
      <c r="N49" s="1"/>
      <c r="O49">
        <v>178.1</v>
      </c>
      <c r="P49" s="30">
        <v>7.440833333333333</v>
      </c>
      <c r="R49" s="33">
        <v>134550.08869584725</v>
      </c>
      <c r="T49" s="1">
        <v>36.9</v>
      </c>
    </row>
    <row r="50" spans="1:20" ht="12.75">
      <c r="A50" s="28">
        <v>1974</v>
      </c>
      <c r="C50" s="18">
        <v>5396</v>
      </c>
      <c r="D50"/>
      <c r="E50" s="15">
        <v>86794</v>
      </c>
      <c r="G50">
        <v>1548.8</v>
      </c>
      <c r="H50"/>
      <c r="I50" s="7">
        <v>890.32</v>
      </c>
      <c r="J50" s="7">
        <v>92.823</v>
      </c>
      <c r="K50" s="18">
        <v>124.9</v>
      </c>
      <c r="L50" s="18">
        <v>3.3</v>
      </c>
      <c r="M50" s="1">
        <v>350.7</v>
      </c>
      <c r="N50" s="1"/>
      <c r="O50">
        <v>206.2</v>
      </c>
      <c r="P50" s="30">
        <v>8.565833333333332</v>
      </c>
      <c r="R50" s="33">
        <v>136806.630543143</v>
      </c>
      <c r="T50" s="1">
        <v>36.4</v>
      </c>
    </row>
    <row r="51" spans="1:20" ht="12.75">
      <c r="A51" s="28">
        <v>1975</v>
      </c>
      <c r="C51" s="18">
        <v>5385.4</v>
      </c>
      <c r="D51"/>
      <c r="E51" s="15">
        <v>85846</v>
      </c>
      <c r="G51">
        <v>1688.9</v>
      </c>
      <c r="H51"/>
      <c r="I51" s="7">
        <v>950.175</v>
      </c>
      <c r="J51" s="7">
        <v>98.882</v>
      </c>
      <c r="K51" s="18">
        <v>135.3</v>
      </c>
      <c r="L51" s="18">
        <v>4.5</v>
      </c>
      <c r="M51" s="1">
        <v>341.7</v>
      </c>
      <c r="N51" s="1"/>
      <c r="O51">
        <v>237.5</v>
      </c>
      <c r="P51" s="30">
        <v>8.825833333333334</v>
      </c>
      <c r="R51" s="33">
        <v>139234.99506743497</v>
      </c>
      <c r="T51" s="1">
        <v>36</v>
      </c>
    </row>
    <row r="52" spans="1:20" ht="12.75">
      <c r="A52" s="28">
        <v>1976</v>
      </c>
      <c r="C52" s="18">
        <v>5675.4</v>
      </c>
      <c r="D52"/>
      <c r="E52" s="15">
        <v>88752</v>
      </c>
      <c r="G52">
        <v>1877.6</v>
      </c>
      <c r="H52"/>
      <c r="I52" s="7">
        <v>1051.234</v>
      </c>
      <c r="J52" s="7">
        <v>116.219</v>
      </c>
      <c r="K52" s="18">
        <v>146.4</v>
      </c>
      <c r="L52" s="18">
        <v>5.1</v>
      </c>
      <c r="M52" s="1">
        <v>412.9</v>
      </c>
      <c r="N52" s="1"/>
      <c r="O52">
        <v>259.2</v>
      </c>
      <c r="P52" s="30">
        <v>8.434166666666666</v>
      </c>
      <c r="R52" s="33">
        <v>141208.20710442233</v>
      </c>
      <c r="T52" s="1">
        <v>36.1</v>
      </c>
    </row>
    <row r="53" spans="1:20" ht="12.75">
      <c r="A53" s="28">
        <v>1977</v>
      </c>
      <c r="C53" s="18">
        <v>5937</v>
      </c>
      <c r="D53"/>
      <c r="E53" s="15">
        <v>92017</v>
      </c>
      <c r="G53">
        <v>2086</v>
      </c>
      <c r="H53"/>
      <c r="I53" s="7">
        <v>1168.985</v>
      </c>
      <c r="J53" s="7">
        <v>130.657</v>
      </c>
      <c r="K53" s="18">
        <v>159.7</v>
      </c>
      <c r="L53" s="18">
        <v>7.1</v>
      </c>
      <c r="M53" s="1">
        <v>489.8</v>
      </c>
      <c r="N53" s="1"/>
      <c r="O53">
        <v>288.3</v>
      </c>
      <c r="P53" s="30">
        <v>8.024166666666668</v>
      </c>
      <c r="R53" s="33">
        <v>143361.67613642968</v>
      </c>
      <c r="T53" s="1">
        <v>35.9</v>
      </c>
    </row>
    <row r="54" spans="1:20" ht="12.75">
      <c r="A54" s="28">
        <v>1978</v>
      </c>
      <c r="C54" s="18">
        <v>6267.2</v>
      </c>
      <c r="D54"/>
      <c r="E54" s="15">
        <v>96048</v>
      </c>
      <c r="G54">
        <v>2356.6</v>
      </c>
      <c r="H54"/>
      <c r="I54" s="7">
        <v>1320.225</v>
      </c>
      <c r="J54" s="7">
        <v>148.34</v>
      </c>
      <c r="K54" s="18">
        <v>170.9</v>
      </c>
      <c r="L54" s="18">
        <v>8.9</v>
      </c>
      <c r="M54" s="1">
        <v>583.9</v>
      </c>
      <c r="N54" s="1"/>
      <c r="O54">
        <v>325.1</v>
      </c>
      <c r="P54" s="30">
        <v>8.725</v>
      </c>
      <c r="R54" s="33">
        <v>145622.5787794702</v>
      </c>
      <c r="T54" s="1">
        <v>35.8</v>
      </c>
    </row>
    <row r="55" spans="1:20" ht="12.75">
      <c r="A55" s="28">
        <v>1979</v>
      </c>
      <c r="C55" s="18">
        <v>6466.2</v>
      </c>
      <c r="D55"/>
      <c r="E55" s="15">
        <v>98824</v>
      </c>
      <c r="G55">
        <v>2632.1</v>
      </c>
      <c r="H55"/>
      <c r="I55" s="7">
        <v>1481.035</v>
      </c>
      <c r="J55" s="7">
        <v>159.103</v>
      </c>
      <c r="K55" s="18">
        <v>180.1</v>
      </c>
      <c r="L55" s="18">
        <v>8.5</v>
      </c>
      <c r="M55" s="1">
        <v>659.8</v>
      </c>
      <c r="N55" s="1"/>
      <c r="O55">
        <v>371.1</v>
      </c>
      <c r="P55" s="30">
        <v>9.629166666666666</v>
      </c>
      <c r="R55" s="33">
        <v>147886.7855787385</v>
      </c>
      <c r="T55" s="1">
        <v>35.6</v>
      </c>
    </row>
    <row r="56" spans="1:20" ht="12.75">
      <c r="A56" s="28">
        <v>1980</v>
      </c>
      <c r="C56" s="18">
        <v>6450.4</v>
      </c>
      <c r="D56"/>
      <c r="E56" s="15">
        <v>99303</v>
      </c>
      <c r="G56">
        <v>2862.5</v>
      </c>
      <c r="H56"/>
      <c r="I56" s="7">
        <v>1626.229</v>
      </c>
      <c r="J56" s="7">
        <v>161.702</v>
      </c>
      <c r="K56" s="18">
        <v>200.3</v>
      </c>
      <c r="L56" s="18">
        <v>9.8</v>
      </c>
      <c r="M56" s="1">
        <v>666.1</v>
      </c>
      <c r="N56" s="1"/>
      <c r="O56">
        <v>426</v>
      </c>
      <c r="P56" s="30">
        <v>11.938333333333334</v>
      </c>
      <c r="R56" s="33">
        <v>149830.980959179</v>
      </c>
      <c r="T56" s="1">
        <v>35.2</v>
      </c>
    </row>
    <row r="57" spans="1:20" ht="12.75">
      <c r="A57" s="28">
        <v>1981</v>
      </c>
      <c r="C57" s="18">
        <v>6617.7</v>
      </c>
      <c r="D57"/>
      <c r="E57" s="15">
        <v>100397</v>
      </c>
      <c r="G57">
        <v>3211</v>
      </c>
      <c r="H57"/>
      <c r="I57" s="7">
        <v>1795.268</v>
      </c>
      <c r="J57" s="7">
        <v>157.204</v>
      </c>
      <c r="K57" s="18">
        <v>235.6</v>
      </c>
      <c r="L57" s="18">
        <v>11.5</v>
      </c>
      <c r="M57" s="1">
        <v>778.6</v>
      </c>
      <c r="N57" s="1"/>
      <c r="O57">
        <v>485</v>
      </c>
      <c r="P57" s="30">
        <v>14.170833333333333</v>
      </c>
      <c r="R57" s="33">
        <v>151720.752198792</v>
      </c>
      <c r="T57" s="1">
        <v>35.2</v>
      </c>
    </row>
    <row r="58" spans="1:20" ht="12.75">
      <c r="A58" s="28">
        <v>1982</v>
      </c>
      <c r="C58" s="18">
        <v>6491.3</v>
      </c>
      <c r="D58"/>
      <c r="E58" s="15">
        <v>99526</v>
      </c>
      <c r="G58">
        <v>3345</v>
      </c>
      <c r="H58"/>
      <c r="I58" s="7">
        <v>1894.319</v>
      </c>
      <c r="J58" s="7">
        <v>154.37</v>
      </c>
      <c r="K58" s="18">
        <v>240.9</v>
      </c>
      <c r="L58" s="18">
        <v>15</v>
      </c>
      <c r="M58" s="1">
        <v>738</v>
      </c>
      <c r="N58" s="1"/>
      <c r="O58">
        <v>534.3</v>
      </c>
      <c r="P58" s="30">
        <v>13.787500000000001</v>
      </c>
      <c r="R58" s="33">
        <v>153490.32076023662</v>
      </c>
      <c r="T58" s="1">
        <v>34.7</v>
      </c>
    </row>
    <row r="59" spans="1:20" ht="12.75">
      <c r="A59" s="28">
        <v>1983</v>
      </c>
      <c r="C59" s="18">
        <v>6792</v>
      </c>
      <c r="D59"/>
      <c r="E59" s="15">
        <v>100834</v>
      </c>
      <c r="G59">
        <v>3638.1</v>
      </c>
      <c r="H59"/>
      <c r="I59" s="7">
        <v>2013.907</v>
      </c>
      <c r="J59" s="7">
        <v>167.796</v>
      </c>
      <c r="K59" s="18">
        <v>263.3</v>
      </c>
      <c r="L59" s="18">
        <v>21.3</v>
      </c>
      <c r="M59" s="1">
        <v>808.7</v>
      </c>
      <c r="N59" s="1"/>
      <c r="O59">
        <v>560.5</v>
      </c>
      <c r="P59" s="30">
        <v>12.041666666666666</v>
      </c>
      <c r="R59" s="33">
        <v>155099.79673395408</v>
      </c>
      <c r="T59" s="1">
        <v>34.9</v>
      </c>
    </row>
    <row r="60" spans="1:20" ht="12.75">
      <c r="A60" s="28">
        <v>1984</v>
      </c>
      <c r="C60" s="18">
        <v>7285</v>
      </c>
      <c r="D60"/>
      <c r="E60" s="15">
        <v>105005</v>
      </c>
      <c r="G60">
        <v>4040.7</v>
      </c>
      <c r="H60"/>
      <c r="I60" s="7">
        <v>2217.404</v>
      </c>
      <c r="J60" s="7">
        <v>185.279</v>
      </c>
      <c r="K60" s="18">
        <v>289.8</v>
      </c>
      <c r="L60" s="18">
        <v>21.1</v>
      </c>
      <c r="M60" s="1">
        <v>1013.3</v>
      </c>
      <c r="N60" s="1"/>
      <c r="O60">
        <v>594.3</v>
      </c>
      <c r="P60" s="30">
        <v>12.709166666666667</v>
      </c>
      <c r="R60" s="33">
        <v>156544.45202570927</v>
      </c>
      <c r="T60" s="1">
        <v>35.1</v>
      </c>
    </row>
    <row r="61" spans="1:20" ht="12.75">
      <c r="A61" s="28">
        <v>1985</v>
      </c>
      <c r="C61" s="18">
        <v>7593.8</v>
      </c>
      <c r="D61"/>
      <c r="E61" s="15">
        <v>107150</v>
      </c>
      <c r="G61">
        <v>4346.7</v>
      </c>
      <c r="H61"/>
      <c r="I61" s="7">
        <v>2388.965</v>
      </c>
      <c r="J61" s="7">
        <v>189.1</v>
      </c>
      <c r="K61" s="18">
        <v>308.1</v>
      </c>
      <c r="L61" s="18">
        <v>21.4</v>
      </c>
      <c r="M61" s="1">
        <v>1049.5</v>
      </c>
      <c r="N61" s="1"/>
      <c r="O61">
        <v>636.7</v>
      </c>
      <c r="P61" s="30">
        <v>11.373333333333333</v>
      </c>
      <c r="R61" s="33">
        <v>157951.94733051656</v>
      </c>
      <c r="T61" s="1">
        <v>34.9</v>
      </c>
    </row>
    <row r="62" spans="1:20" ht="12.75">
      <c r="A62" s="28">
        <v>1986</v>
      </c>
      <c r="C62" s="18">
        <v>7860.5</v>
      </c>
      <c r="D62"/>
      <c r="E62" s="15">
        <v>109597</v>
      </c>
      <c r="G62">
        <v>4590.2</v>
      </c>
      <c r="H62"/>
      <c r="I62" s="7">
        <v>2543.844</v>
      </c>
      <c r="J62" s="7">
        <v>197.927</v>
      </c>
      <c r="K62" s="18">
        <v>323.4</v>
      </c>
      <c r="L62" s="18">
        <v>24.9</v>
      </c>
      <c r="M62" s="1">
        <v>1087.2</v>
      </c>
      <c r="N62" s="1"/>
      <c r="O62">
        <v>682.2</v>
      </c>
      <c r="P62" s="30">
        <v>9.020833333333332</v>
      </c>
      <c r="R62" s="33">
        <v>159159.67331616225</v>
      </c>
      <c r="T62" s="1">
        <v>34.7</v>
      </c>
    </row>
    <row r="63" spans="1:20" ht="12.75">
      <c r="A63" s="28">
        <v>1987</v>
      </c>
      <c r="C63" s="18">
        <v>8132.6</v>
      </c>
      <c r="D63"/>
      <c r="E63" s="15">
        <v>112440</v>
      </c>
      <c r="G63">
        <v>4870.2</v>
      </c>
      <c r="H63"/>
      <c r="I63" s="7">
        <v>2724.31</v>
      </c>
      <c r="J63" s="7">
        <v>228.075</v>
      </c>
      <c r="K63" s="18">
        <v>347.5</v>
      </c>
      <c r="L63" s="18">
        <v>30.3</v>
      </c>
      <c r="M63" s="1">
        <v>1146.8</v>
      </c>
      <c r="N63" s="1"/>
      <c r="O63">
        <v>728</v>
      </c>
      <c r="P63" s="30">
        <v>9.375833333333334</v>
      </c>
      <c r="R63" s="33">
        <v>160321.485003405</v>
      </c>
      <c r="T63" s="1">
        <v>34.7</v>
      </c>
    </row>
    <row r="64" spans="1:20" ht="12.75">
      <c r="A64" s="28">
        <v>1988</v>
      </c>
      <c r="C64" s="18">
        <v>8474.5</v>
      </c>
      <c r="D64"/>
      <c r="E64" s="15">
        <v>114968</v>
      </c>
      <c r="G64">
        <v>5252.6</v>
      </c>
      <c r="H64"/>
      <c r="I64" s="7">
        <v>2950.04</v>
      </c>
      <c r="J64" s="7">
        <v>270.406</v>
      </c>
      <c r="K64" s="18">
        <v>374.5</v>
      </c>
      <c r="L64" s="18">
        <v>29.5</v>
      </c>
      <c r="M64" s="1">
        <v>1195.4</v>
      </c>
      <c r="N64" s="1"/>
      <c r="O64">
        <v>782.4</v>
      </c>
      <c r="P64" s="30">
        <v>9.71</v>
      </c>
      <c r="R64" s="33">
        <v>161517.93584895806</v>
      </c>
      <c r="T64" s="1">
        <v>34.6</v>
      </c>
    </row>
    <row r="65" spans="1:20" ht="12.75">
      <c r="A65" s="28">
        <v>1989</v>
      </c>
      <c r="C65" s="18">
        <v>8786.4</v>
      </c>
      <c r="D65"/>
      <c r="E65" s="15">
        <v>117342</v>
      </c>
      <c r="G65">
        <v>5657.7</v>
      </c>
      <c r="H65"/>
      <c r="I65" s="7">
        <v>3142.566</v>
      </c>
      <c r="J65" s="7">
        <v>280.222</v>
      </c>
      <c r="K65" s="18">
        <v>398.9</v>
      </c>
      <c r="L65" s="18">
        <v>27.4</v>
      </c>
      <c r="M65" s="1">
        <v>1270.1</v>
      </c>
      <c r="N65" s="1"/>
      <c r="O65">
        <v>836.1</v>
      </c>
      <c r="P65" s="30">
        <v>9.2575</v>
      </c>
      <c r="R65" s="33">
        <v>162804.4947443385</v>
      </c>
      <c r="T65" s="1">
        <v>34.5</v>
      </c>
    </row>
    <row r="66" spans="1:20" ht="12.75">
      <c r="A66" s="28">
        <v>1990</v>
      </c>
      <c r="C66" s="18">
        <v>8955</v>
      </c>
      <c r="D66"/>
      <c r="E66" s="15">
        <v>118793</v>
      </c>
      <c r="G66">
        <v>5979.6</v>
      </c>
      <c r="H66"/>
      <c r="I66" s="7">
        <v>3342.67</v>
      </c>
      <c r="J66" s="7">
        <v>303.745</v>
      </c>
      <c r="K66" s="18">
        <v>425</v>
      </c>
      <c r="L66" s="18">
        <v>27</v>
      </c>
      <c r="M66" s="1">
        <v>1283.8</v>
      </c>
      <c r="N66" s="1"/>
      <c r="O66">
        <v>886.8</v>
      </c>
      <c r="P66" s="30">
        <v>9.321666666666665</v>
      </c>
      <c r="R66" s="33">
        <v>164447.76315766387</v>
      </c>
      <c r="T66" s="1">
        <v>34.3</v>
      </c>
    </row>
    <row r="67" spans="1:20" ht="12.75">
      <c r="A67" s="28">
        <v>1991</v>
      </c>
      <c r="C67" s="18">
        <v>8948.4</v>
      </c>
      <c r="D67"/>
      <c r="E67" s="15">
        <v>117718</v>
      </c>
      <c r="G67">
        <v>6174</v>
      </c>
      <c r="H67"/>
      <c r="I67" s="7">
        <v>3451.998</v>
      </c>
      <c r="J67" s="7">
        <v>313.018</v>
      </c>
      <c r="K67" s="18">
        <v>457.1</v>
      </c>
      <c r="L67" s="18">
        <v>27.5</v>
      </c>
      <c r="M67" s="1">
        <v>1238.4</v>
      </c>
      <c r="N67" s="1"/>
      <c r="O67">
        <v>931.1</v>
      </c>
      <c r="P67" s="30">
        <v>8.769166666666667</v>
      </c>
      <c r="R67" s="33">
        <v>166308.32546946916</v>
      </c>
      <c r="T67" s="1">
        <v>34.1</v>
      </c>
    </row>
    <row r="68" spans="1:20" ht="12.75">
      <c r="A68" s="28">
        <v>1992</v>
      </c>
      <c r="C68" s="18">
        <v>9266.6</v>
      </c>
      <c r="D68"/>
      <c r="E68" s="15">
        <v>118492</v>
      </c>
      <c r="G68">
        <v>6539.3</v>
      </c>
      <c r="H68"/>
      <c r="I68" s="7">
        <v>3671.132</v>
      </c>
      <c r="J68" s="7">
        <v>349.741</v>
      </c>
      <c r="K68" s="18">
        <v>483.4</v>
      </c>
      <c r="L68" s="18">
        <v>30.1</v>
      </c>
      <c r="M68" s="1">
        <v>1309.1</v>
      </c>
      <c r="N68" s="1"/>
      <c r="O68">
        <v>959.7</v>
      </c>
      <c r="P68" s="30">
        <v>8.139999999999999</v>
      </c>
      <c r="R68" s="33">
        <v>168351.35299951653</v>
      </c>
      <c r="T68" s="1">
        <v>34.2</v>
      </c>
    </row>
    <row r="69" spans="1:20" ht="12.75">
      <c r="A69" s="28">
        <v>1993</v>
      </c>
      <c r="C69" s="18">
        <v>9521</v>
      </c>
      <c r="D69"/>
      <c r="E69" s="15">
        <v>120259</v>
      </c>
      <c r="G69">
        <v>6878.7</v>
      </c>
      <c r="H69"/>
      <c r="I69" s="7">
        <v>3820.671</v>
      </c>
      <c r="J69" s="7">
        <v>381.324</v>
      </c>
      <c r="K69" s="18">
        <v>503.1</v>
      </c>
      <c r="L69" s="18">
        <v>36.7</v>
      </c>
      <c r="M69" s="1">
        <v>1398.7</v>
      </c>
      <c r="N69" s="1"/>
      <c r="O69">
        <v>1003.6</v>
      </c>
      <c r="P69" s="30">
        <v>7.219166666666669</v>
      </c>
      <c r="R69" s="33">
        <v>170430.5900225972</v>
      </c>
      <c r="T69" s="1">
        <v>34.3</v>
      </c>
    </row>
    <row r="70" spans="1:20" ht="12.75">
      <c r="A70" s="28">
        <v>1994</v>
      </c>
      <c r="C70" s="18">
        <v>9905.4</v>
      </c>
      <c r="D70"/>
      <c r="E70" s="15">
        <v>123060</v>
      </c>
      <c r="G70">
        <v>7308.8</v>
      </c>
      <c r="H70"/>
      <c r="I70" s="7">
        <v>4010.129</v>
      </c>
      <c r="J70" s="7">
        <v>411.705</v>
      </c>
      <c r="K70" s="18">
        <v>545.2</v>
      </c>
      <c r="L70" s="18">
        <v>32.5</v>
      </c>
      <c r="M70" s="1">
        <v>1550.7</v>
      </c>
      <c r="N70" s="1"/>
      <c r="O70">
        <v>1055.6</v>
      </c>
      <c r="P70" s="30">
        <v>7.962500000000001</v>
      </c>
      <c r="R70" s="33">
        <v>172556.60012986718</v>
      </c>
      <c r="T70" s="1">
        <v>34.5</v>
      </c>
    </row>
    <row r="71" spans="1:20" ht="12.75">
      <c r="A71" s="28">
        <v>1995</v>
      </c>
      <c r="C71" s="18">
        <v>10174.8</v>
      </c>
      <c r="D71"/>
      <c r="E71" s="15">
        <v>124900</v>
      </c>
      <c r="G71">
        <v>7664.1</v>
      </c>
      <c r="H71"/>
      <c r="I71" s="7">
        <v>4202.649</v>
      </c>
      <c r="J71" s="7">
        <v>449.546</v>
      </c>
      <c r="K71" s="18">
        <v>557.9</v>
      </c>
      <c r="L71" s="18">
        <v>34.8</v>
      </c>
      <c r="M71" s="1">
        <v>1625.2</v>
      </c>
      <c r="N71" s="1"/>
      <c r="O71">
        <v>1122.8</v>
      </c>
      <c r="P71" s="30">
        <v>7.589999999999999</v>
      </c>
      <c r="R71" s="33">
        <v>174836.940104109</v>
      </c>
      <c r="T71" s="1">
        <v>34.3</v>
      </c>
    </row>
    <row r="72" spans="1:20" ht="12.75">
      <c r="A72" s="28">
        <v>1996</v>
      </c>
      <c r="C72" s="18">
        <v>10561</v>
      </c>
      <c r="D72"/>
      <c r="E72" s="15">
        <v>126708</v>
      </c>
      <c r="G72">
        <v>8100.2</v>
      </c>
      <c r="H72"/>
      <c r="I72" s="7">
        <v>4422.11</v>
      </c>
      <c r="J72" s="7">
        <v>490.46</v>
      </c>
      <c r="K72" s="18">
        <v>580.8</v>
      </c>
      <c r="L72" s="18">
        <v>35.2</v>
      </c>
      <c r="M72" s="1">
        <v>1752</v>
      </c>
      <c r="N72" s="1"/>
      <c r="O72">
        <v>1176</v>
      </c>
      <c r="P72" s="30">
        <v>7.37</v>
      </c>
      <c r="R72" s="33">
        <v>177024.50401955252</v>
      </c>
      <c r="T72" s="1">
        <v>34.3</v>
      </c>
    </row>
    <row r="73" spans="1:20" ht="12.75">
      <c r="A73" s="28">
        <v>1997</v>
      </c>
      <c r="C73" s="18">
        <v>11034.9</v>
      </c>
      <c r="D73"/>
      <c r="E73" s="15">
        <v>129558</v>
      </c>
      <c r="G73">
        <v>8608.5</v>
      </c>
      <c r="H73"/>
      <c r="I73" s="7">
        <v>4714.693</v>
      </c>
      <c r="J73" s="7">
        <v>525.992</v>
      </c>
      <c r="K73" s="18">
        <v>611.6</v>
      </c>
      <c r="L73" s="18">
        <v>33.8</v>
      </c>
      <c r="M73" s="1">
        <v>1925.1</v>
      </c>
      <c r="N73" s="1"/>
      <c r="O73">
        <v>1240</v>
      </c>
      <c r="P73" s="30">
        <v>7.261666666666668</v>
      </c>
      <c r="R73" s="33">
        <v>179544.2342290785</v>
      </c>
      <c r="T73" s="1">
        <v>34.5</v>
      </c>
    </row>
    <row r="74" spans="1:20" ht="12.75">
      <c r="A74" s="28">
        <v>1998</v>
      </c>
      <c r="C74" s="18">
        <v>11525.9</v>
      </c>
      <c r="D74"/>
      <c r="E74" s="15">
        <v>131463</v>
      </c>
      <c r="G74">
        <v>9089.2</v>
      </c>
      <c r="H74"/>
      <c r="I74" s="7">
        <v>5077.823</v>
      </c>
      <c r="J74" s="7">
        <v>579.474</v>
      </c>
      <c r="K74" s="18">
        <v>639.5</v>
      </c>
      <c r="L74" s="18">
        <v>36.4</v>
      </c>
      <c r="M74" s="1">
        <v>2076.7</v>
      </c>
      <c r="N74" s="1"/>
      <c r="O74">
        <v>1310.3</v>
      </c>
      <c r="P74" s="30">
        <v>6.531666666666666</v>
      </c>
      <c r="R74" s="33">
        <v>182170.28729900214</v>
      </c>
      <c r="T74" s="1">
        <v>34.5</v>
      </c>
    </row>
    <row r="75" spans="1:20" ht="12.75">
      <c r="A75" s="28">
        <v>1999</v>
      </c>
      <c r="C75" s="18">
        <v>12065.9</v>
      </c>
      <c r="D75"/>
      <c r="E75" s="15">
        <v>133488</v>
      </c>
      <c r="G75">
        <v>9660.6</v>
      </c>
      <c r="H75"/>
      <c r="I75" s="7">
        <v>5410.309</v>
      </c>
      <c r="J75" s="7">
        <v>627.671</v>
      </c>
      <c r="K75" s="18">
        <v>673.6</v>
      </c>
      <c r="L75" s="18">
        <v>45.2</v>
      </c>
      <c r="M75" s="1">
        <v>2252.7</v>
      </c>
      <c r="N75" s="1"/>
      <c r="O75">
        <v>1400.9</v>
      </c>
      <c r="P75" s="30">
        <v>7.041666666666667</v>
      </c>
      <c r="R75" s="33">
        <v>184824.4672062409</v>
      </c>
      <c r="T75" s="1">
        <v>34.3</v>
      </c>
    </row>
    <row r="76" spans="1:20" ht="12.75">
      <c r="A76" s="28">
        <v>2000</v>
      </c>
      <c r="C76" s="18">
        <v>12559.7</v>
      </c>
      <c r="D76"/>
      <c r="E76" s="15">
        <v>136891</v>
      </c>
      <c r="G76">
        <v>10284.8</v>
      </c>
      <c r="H76"/>
      <c r="I76" s="7">
        <v>5856.581</v>
      </c>
      <c r="J76" s="7">
        <v>674.045</v>
      </c>
      <c r="K76" s="18">
        <v>708.6</v>
      </c>
      <c r="L76" s="18">
        <v>45.8</v>
      </c>
      <c r="M76" s="1">
        <v>2424</v>
      </c>
      <c r="N76" s="1"/>
      <c r="O76">
        <v>1514.2</v>
      </c>
      <c r="P76" s="30">
        <v>7.6225</v>
      </c>
      <c r="R76" s="33">
        <v>187421.41645150085</v>
      </c>
      <c r="T76" s="1">
        <v>34.3</v>
      </c>
    </row>
    <row r="77" spans="1:20" ht="12.75">
      <c r="A77" s="28">
        <v>2001</v>
      </c>
      <c r="C77" s="18">
        <v>12682.2</v>
      </c>
      <c r="D77"/>
      <c r="E77" s="15">
        <v>136933</v>
      </c>
      <c r="G77">
        <v>10621.8</v>
      </c>
      <c r="H77"/>
      <c r="I77" s="7">
        <v>6046.546</v>
      </c>
      <c r="J77" s="7">
        <v>730.358</v>
      </c>
      <c r="K77" s="18">
        <v>727.7</v>
      </c>
      <c r="L77" s="18">
        <v>58.7</v>
      </c>
      <c r="M77" s="1">
        <v>2342.3</v>
      </c>
      <c r="N77" s="1"/>
      <c r="O77">
        <v>1604</v>
      </c>
      <c r="P77" s="30">
        <v>7.0825</v>
      </c>
      <c r="R77" s="33">
        <v>189845.34852718556</v>
      </c>
      <c r="T77" s="1">
        <v>34</v>
      </c>
    </row>
    <row r="78" spans="1:20" ht="12.75">
      <c r="A78" s="28">
        <v>2002</v>
      </c>
      <c r="C78" s="18">
        <v>12908.8</v>
      </c>
      <c r="D78"/>
      <c r="E78" s="15">
        <v>136485</v>
      </c>
      <c r="G78">
        <v>10977.5</v>
      </c>
      <c r="H78"/>
      <c r="I78" s="7">
        <v>6141.911</v>
      </c>
      <c r="J78" s="7">
        <v>763.011</v>
      </c>
      <c r="K78" s="18">
        <v>762.6</v>
      </c>
      <c r="L78" s="18">
        <v>41.4</v>
      </c>
      <c r="M78" s="1">
        <v>2368.6</v>
      </c>
      <c r="N78" s="1"/>
      <c r="O78">
        <v>1662.1</v>
      </c>
      <c r="P78" s="30">
        <v>6.491666666666666</v>
      </c>
      <c r="R78" s="33">
        <v>192053.37707845157</v>
      </c>
      <c r="T78" s="1">
        <v>33.9</v>
      </c>
    </row>
    <row r="79" spans="1:20" ht="12.75">
      <c r="A79" s="28">
        <v>2003</v>
      </c>
      <c r="C79" s="18">
        <v>13271.1</v>
      </c>
      <c r="D79"/>
      <c r="E79" s="15">
        <v>137736</v>
      </c>
      <c r="G79">
        <v>11510.7</v>
      </c>
      <c r="H79"/>
      <c r="I79" s="7">
        <v>6364.463</v>
      </c>
      <c r="J79" s="7">
        <v>768.897</v>
      </c>
      <c r="K79" s="18">
        <v>808</v>
      </c>
      <c r="L79" s="18">
        <v>49.1</v>
      </c>
      <c r="M79" s="1">
        <v>2493.2</v>
      </c>
      <c r="N79" s="1"/>
      <c r="O79">
        <v>1727.2</v>
      </c>
      <c r="P79" s="30">
        <v>5.666666666666667</v>
      </c>
      <c r="R79" s="33">
        <v>194107.09970537375</v>
      </c>
      <c r="T79" s="1">
        <v>33.7</v>
      </c>
    </row>
    <row r="80" spans="1:20" ht="12.75">
      <c r="A80" s="28">
        <v>2004</v>
      </c>
      <c r="C80" s="18">
        <v>13773.5</v>
      </c>
      <c r="D80"/>
      <c r="E80" s="15">
        <v>139252</v>
      </c>
      <c r="G80">
        <v>12274.9</v>
      </c>
      <c r="H80"/>
      <c r="I80" s="16">
        <v>6739.534</v>
      </c>
      <c r="J80" s="16">
        <v>816.087</v>
      </c>
      <c r="K80" s="18">
        <v>863.9</v>
      </c>
      <c r="L80" s="18">
        <v>46.4</v>
      </c>
      <c r="M80" s="1">
        <v>2765.1</v>
      </c>
      <c r="N80" s="1"/>
      <c r="O80">
        <v>1831.7</v>
      </c>
      <c r="P80" s="30">
        <v>5.628333333333333</v>
      </c>
      <c r="R80" s="33">
        <v>196371.73678948174</v>
      </c>
      <c r="T80" s="1">
        <v>33.7</v>
      </c>
    </row>
    <row r="81" spans="1:20" ht="12.75">
      <c r="A81" s="28">
        <v>2005</v>
      </c>
      <c r="C81" s="18">
        <v>14234.2</v>
      </c>
      <c r="D81"/>
      <c r="E81" s="14">
        <v>141730</v>
      </c>
      <c r="G81">
        <v>13093.7</v>
      </c>
      <c r="H81"/>
      <c r="I81" s="17">
        <v>7086.801</v>
      </c>
      <c r="J81" s="17">
        <v>870.966</v>
      </c>
      <c r="K81" s="18">
        <v>934.5</v>
      </c>
      <c r="L81" s="18">
        <v>60.9</v>
      </c>
      <c r="M81" s="1">
        <v>3040.8</v>
      </c>
      <c r="N81" s="1"/>
      <c r="O81">
        <v>1982</v>
      </c>
      <c r="P81" s="29">
        <v>5.235</v>
      </c>
      <c r="R81" s="33">
        <v>198737.63554969997</v>
      </c>
      <c r="T81" s="1">
        <v>33.8</v>
      </c>
    </row>
    <row r="82" spans="1:20" ht="12.75">
      <c r="A82" s="28">
        <v>2006</v>
      </c>
      <c r="C82" s="18">
        <v>14613.8</v>
      </c>
      <c r="D82"/>
      <c r="E82" s="14">
        <v>144427</v>
      </c>
      <c r="G82">
        <v>13855.9</v>
      </c>
      <c r="H82"/>
      <c r="I82" s="16">
        <v>7502.337</v>
      </c>
      <c r="J82" s="16">
        <v>947.803</v>
      </c>
      <c r="K82" s="18">
        <v>991.9</v>
      </c>
      <c r="L82" s="18">
        <v>51.5</v>
      </c>
      <c r="M82" s="1">
        <v>3233</v>
      </c>
      <c r="N82" s="1"/>
      <c r="O82">
        <v>2136</v>
      </c>
      <c r="P82" s="29">
        <v>5.5874999999999995</v>
      </c>
      <c r="R82" s="33">
        <v>200635.7795954058</v>
      </c>
      <c r="T82" s="1">
        <v>33.9</v>
      </c>
    </row>
    <row r="83" spans="1:20" ht="12.75">
      <c r="A83" s="28">
        <v>2007</v>
      </c>
      <c r="C83" s="18">
        <v>14873.7</v>
      </c>
      <c r="D83"/>
      <c r="E83" s="14">
        <v>146047</v>
      </c>
      <c r="G83">
        <v>14477.6</v>
      </c>
      <c r="H83"/>
      <c r="I83" s="16">
        <v>7898.261</v>
      </c>
      <c r="J83" s="16">
        <v>865.508</v>
      </c>
      <c r="K83" s="18">
        <v>1034.6</v>
      </c>
      <c r="L83" s="18">
        <v>54.6</v>
      </c>
      <c r="M83" s="1">
        <v>3236</v>
      </c>
      <c r="N83" s="1"/>
      <c r="O83">
        <v>2264.4</v>
      </c>
      <c r="P83" s="29">
        <v>5.555833333333332</v>
      </c>
      <c r="R83" s="33">
        <v>202645.9404979002</v>
      </c>
      <c r="T83" s="1">
        <v>33.8</v>
      </c>
    </row>
    <row r="84" spans="1:20" ht="12.75">
      <c r="A84" s="28">
        <v>2008</v>
      </c>
      <c r="C84" s="18">
        <v>14830.4</v>
      </c>
      <c r="D84"/>
      <c r="E84" s="14">
        <v>145362</v>
      </c>
      <c r="G84">
        <v>14718.6</v>
      </c>
      <c r="H84"/>
      <c r="I84" s="16">
        <v>8078.256</v>
      </c>
      <c r="J84" s="16">
        <v>838.503</v>
      </c>
      <c r="K84" s="18">
        <v>1041.9</v>
      </c>
      <c r="L84" s="18">
        <v>52.6</v>
      </c>
      <c r="M84" s="1">
        <v>3059.4</v>
      </c>
      <c r="N84" s="1"/>
      <c r="O84">
        <v>2363.4</v>
      </c>
      <c r="P84" s="29">
        <v>5.631666666666667</v>
      </c>
      <c r="R84" s="33">
        <v>204680.5932647283</v>
      </c>
      <c r="T84" s="1">
        <v>33.6</v>
      </c>
    </row>
    <row r="85" spans="1:20" ht="12.75">
      <c r="A85" s="28">
        <v>2009</v>
      </c>
      <c r="C85" s="18">
        <v>14418.7</v>
      </c>
      <c r="D85"/>
      <c r="E85" s="14">
        <v>139877</v>
      </c>
      <c r="G85">
        <v>14418.7</v>
      </c>
      <c r="H85"/>
      <c r="I85" s="16">
        <v>7786.973</v>
      </c>
      <c r="J85" s="16">
        <v>796.825</v>
      </c>
      <c r="K85" s="18">
        <v>1026.1</v>
      </c>
      <c r="L85" s="18">
        <v>58.3</v>
      </c>
      <c r="M85" s="1">
        <v>2525.1</v>
      </c>
      <c r="N85" s="1"/>
      <c r="O85">
        <v>2368.4</v>
      </c>
      <c r="P85" s="30">
        <v>5.313333333333333</v>
      </c>
      <c r="R85" s="33">
        <v>206462.51434628206</v>
      </c>
      <c r="T85" s="1">
        <v>33.1</v>
      </c>
    </row>
    <row r="86" spans="1:20" ht="12.75">
      <c r="A86" s="28">
        <v>2010</v>
      </c>
      <c r="C86" s="18">
        <v>14783.8</v>
      </c>
      <c r="D86"/>
      <c r="E86" s="14">
        <v>139064</v>
      </c>
      <c r="G86">
        <v>14964.4</v>
      </c>
      <c r="H86"/>
      <c r="I86" s="16">
        <v>7961.448</v>
      </c>
      <c r="J86" s="16">
        <v>842.899</v>
      </c>
      <c r="K86" s="18">
        <v>1057.1</v>
      </c>
      <c r="L86" s="18">
        <v>55.9</v>
      </c>
      <c r="M86" s="1">
        <v>2752.6</v>
      </c>
      <c r="N86" s="1"/>
      <c r="O86">
        <v>2381.6</v>
      </c>
      <c r="P86" s="29">
        <v>4.9433333333333325</v>
      </c>
      <c r="R86" s="33">
        <v>207986.63111351425</v>
      </c>
      <c r="T86" s="1">
        <v>33.4</v>
      </c>
    </row>
    <row r="87" spans="1:20" ht="12.75">
      <c r="A87" s="28">
        <v>2011</v>
      </c>
      <c r="C87" s="18">
        <v>15020.6</v>
      </c>
      <c r="D87"/>
      <c r="E87" s="14">
        <v>139869</v>
      </c>
      <c r="G87">
        <v>15517.9</v>
      </c>
      <c r="H87"/>
      <c r="I87" s="16">
        <v>8269.03</v>
      </c>
      <c r="J87" s="16">
        <v>885.726</v>
      </c>
      <c r="K87" s="18">
        <v>1102.6</v>
      </c>
      <c r="L87" s="18">
        <v>60.1</v>
      </c>
      <c r="M87" s="1">
        <v>2877.8</v>
      </c>
      <c r="N87" s="1"/>
      <c r="O87">
        <v>2450.6</v>
      </c>
      <c r="P87" s="29">
        <v>4.639166666666666</v>
      </c>
      <c r="R87" s="33">
        <v>209330.6128046829</v>
      </c>
      <c r="T87" s="1">
        <v>33.6</v>
      </c>
    </row>
    <row r="88" spans="1:20" ht="12.75">
      <c r="A88" s="28">
        <v>2012</v>
      </c>
      <c r="C88" s="18">
        <v>15354.6</v>
      </c>
      <c r="D88"/>
      <c r="E88" s="14">
        <v>142469</v>
      </c>
      <c r="G88">
        <v>16155.3</v>
      </c>
      <c r="H88"/>
      <c r="I88" s="32">
        <v>8609.898</v>
      </c>
      <c r="J88" s="16">
        <v>1024.299</v>
      </c>
      <c r="K88" s="6">
        <v>1132.1</v>
      </c>
      <c r="L88" s="18">
        <v>58</v>
      </c>
      <c r="M88" s="1">
        <v>3126.1</v>
      </c>
      <c r="N88" s="1"/>
      <c r="O88" s="6">
        <v>2534.2</v>
      </c>
      <c r="P88" s="29">
        <v>3.6733333333333333</v>
      </c>
      <c r="R88" s="33">
        <v>210506.72924849228</v>
      </c>
      <c r="T88">
        <v>33.7</v>
      </c>
    </row>
    <row r="89" spans="1:20" ht="12.75">
      <c r="A89" s="28">
        <v>2013</v>
      </c>
      <c r="C89" s="18">
        <v>15612.2</v>
      </c>
      <c r="D89"/>
      <c r="E89" s="14">
        <v>143929</v>
      </c>
      <c r="G89">
        <v>16691.5</v>
      </c>
      <c r="H89"/>
      <c r="I89" s="32">
        <v>8842.447</v>
      </c>
      <c r="J89" s="16">
        <v>1011.691</v>
      </c>
      <c r="K89" s="6">
        <v>1174.9</v>
      </c>
      <c r="L89" s="6">
        <v>59.3</v>
      </c>
      <c r="M89" s="1">
        <v>3298.6</v>
      </c>
      <c r="N89" s="4"/>
      <c r="O89" s="6">
        <v>2628.9</v>
      </c>
      <c r="P89" s="29">
        <v>4.23</v>
      </c>
      <c r="R89" s="33">
        <v>211414.94815961638</v>
      </c>
      <c r="T89">
        <v>33.7</v>
      </c>
    </row>
    <row r="90" spans="1:20" ht="12.75">
      <c r="A90" s="28">
        <v>2014</v>
      </c>
      <c r="C90" s="18">
        <v>15982.3</v>
      </c>
      <c r="E90" s="14">
        <v>146305</v>
      </c>
      <c r="G90" s="6">
        <v>17393.1</v>
      </c>
      <c r="I90" s="32">
        <v>9253.442</v>
      </c>
      <c r="J90" s="16">
        <v>1069.992</v>
      </c>
      <c r="K90" s="6">
        <v>1210.2</v>
      </c>
      <c r="L90" s="6">
        <v>56.7</v>
      </c>
      <c r="M90" s="4">
        <v>3481</v>
      </c>
      <c r="N90" s="4"/>
      <c r="O90" s="6">
        <v>2745.2</v>
      </c>
      <c r="P90" s="35">
        <v>4.16</v>
      </c>
      <c r="R90" s="33">
        <v>212242.1576850316</v>
      </c>
      <c r="T90" s="1">
        <v>33.79796511627907</v>
      </c>
    </row>
    <row r="91" spans="1:20" ht="12.75">
      <c r="A91" s="28">
        <v>2015</v>
      </c>
      <c r="C91" s="18">
        <v>16397.2</v>
      </c>
      <c r="E91" s="14">
        <v>148834</v>
      </c>
      <c r="G91" s="6">
        <v>18036.6</v>
      </c>
      <c r="I91" s="32">
        <v>9693.085</v>
      </c>
      <c r="J91" s="16">
        <v>1114.415</v>
      </c>
      <c r="K91" s="6">
        <v>1237.6</v>
      </c>
      <c r="L91" s="6">
        <v>56.6</v>
      </c>
      <c r="M91" s="4">
        <v>3670</v>
      </c>
      <c r="N91" s="4"/>
      <c r="O91" s="6">
        <v>2830.8</v>
      </c>
      <c r="P91" s="35">
        <v>3.89</v>
      </c>
      <c r="R91" s="33">
        <v>212983.63351085814</v>
      </c>
      <c r="T91" s="1">
        <v>33.79796511627907</v>
      </c>
    </row>
    <row r="92" ht="12.75">
      <c r="G92" s="26"/>
    </row>
    <row r="93" ht="12.75">
      <c r="G93" s="26"/>
    </row>
    <row r="94" ht="12.75">
      <c r="G94" s="26"/>
    </row>
    <row r="95" spans="7:9" ht="12.75">
      <c r="G95" s="26"/>
      <c r="I95" s="16"/>
    </row>
    <row r="96" spans="7:9" ht="12.75">
      <c r="G96" s="26"/>
      <c r="I96" s="16"/>
    </row>
    <row r="97" ht="12.75">
      <c r="I97" s="16"/>
    </row>
    <row r="98" ht="12.75">
      <c r="I98" s="16"/>
    </row>
    <row r="99" ht="12.75">
      <c r="I99" s="16"/>
    </row>
    <row r="100" ht="12.75">
      <c r="I100" s="16"/>
    </row>
    <row r="101" ht="12.75">
      <c r="I101" s="16"/>
    </row>
  </sheetData>
  <sheetProtection/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7">
      <selection activeCell="B52" sqref="B52:H53"/>
    </sheetView>
  </sheetViews>
  <sheetFormatPr defaultColWidth="9.140625" defaultRowHeight="12.75"/>
  <cols>
    <col min="2" max="2" width="9.140625" style="18" customWidth="1"/>
    <col min="4" max="4" width="9.57421875" style="0" bestFit="1" customWidth="1"/>
    <col min="8" max="8" width="9.140625" style="2" customWidth="1"/>
  </cols>
  <sheetData>
    <row r="1" spans="2:8" ht="12.75">
      <c r="B1" s="18" t="s">
        <v>13</v>
      </c>
      <c r="D1" t="s">
        <v>14</v>
      </c>
      <c r="F1" s="14" t="s">
        <v>8</v>
      </c>
      <c r="H1" s="2" t="s">
        <v>5</v>
      </c>
    </row>
    <row r="2" spans="1:8" ht="12.75">
      <c r="A2">
        <v>1964</v>
      </c>
      <c r="B2" s="20">
        <f>'raw data'!T40</f>
        <v>38.5</v>
      </c>
      <c r="D2" s="1">
        <f aca="true" t="shared" si="0" ref="D2:D49">B2*52</f>
        <v>2002</v>
      </c>
      <c r="F2" s="15">
        <f>'raw data'!E40</f>
        <v>69305</v>
      </c>
      <c r="H2" s="2">
        <f aca="true" t="shared" si="1" ref="H2:H49">F2*D2/1000000</f>
        <v>138.74861</v>
      </c>
    </row>
    <row r="3" spans="1:8" ht="12.75">
      <c r="A3">
        <f aca="true" t="shared" si="2" ref="A3:A46">A2+1</f>
        <v>1965</v>
      </c>
      <c r="B3" s="20">
        <f>'raw data'!T41</f>
        <v>38.6</v>
      </c>
      <c r="D3" s="1">
        <f t="shared" si="0"/>
        <v>2007.2</v>
      </c>
      <c r="F3" s="15">
        <f>'raw data'!E41</f>
        <v>71088</v>
      </c>
      <c r="H3" s="2">
        <f t="shared" si="1"/>
        <v>142.6878336</v>
      </c>
    </row>
    <row r="4" spans="1:8" ht="12.75">
      <c r="A4">
        <f t="shared" si="2"/>
        <v>1966</v>
      </c>
      <c r="B4" s="20">
        <f>'raw data'!T42</f>
        <v>38.5</v>
      </c>
      <c r="D4" s="1">
        <f t="shared" si="0"/>
        <v>2002</v>
      </c>
      <c r="F4" s="15">
        <f>'raw data'!E42</f>
        <v>72895</v>
      </c>
      <c r="H4" s="2">
        <f t="shared" si="1"/>
        <v>145.93579</v>
      </c>
    </row>
    <row r="5" spans="1:8" ht="12.75">
      <c r="A5">
        <f t="shared" si="2"/>
        <v>1967</v>
      </c>
      <c r="B5" s="20">
        <f>'raw data'!T43</f>
        <v>37.9</v>
      </c>
      <c r="D5" s="1">
        <f t="shared" si="0"/>
        <v>1970.8</v>
      </c>
      <c r="F5" s="15">
        <f>'raw data'!E43</f>
        <v>74372</v>
      </c>
      <c r="H5" s="2">
        <f t="shared" si="1"/>
        <v>146.5723376</v>
      </c>
    </row>
    <row r="6" spans="1:8" ht="12.75">
      <c r="A6">
        <f t="shared" si="2"/>
        <v>1968</v>
      </c>
      <c r="B6" s="20">
        <f>'raw data'!T44</f>
        <v>37.7</v>
      </c>
      <c r="D6" s="1">
        <f t="shared" si="0"/>
        <v>1960.4</v>
      </c>
      <c r="F6" s="15">
        <f>'raw data'!E44</f>
        <v>75920</v>
      </c>
      <c r="H6" s="2">
        <f t="shared" si="1"/>
        <v>148.833568</v>
      </c>
    </row>
    <row r="7" spans="1:8" ht="12.75">
      <c r="A7">
        <f t="shared" si="2"/>
        <v>1969</v>
      </c>
      <c r="B7" s="20">
        <f>'raw data'!T45</f>
        <v>37.5</v>
      </c>
      <c r="D7" s="1">
        <f t="shared" si="0"/>
        <v>1950</v>
      </c>
      <c r="F7" s="15">
        <f>'raw data'!E45</f>
        <v>77902</v>
      </c>
      <c r="H7" s="2">
        <f t="shared" si="1"/>
        <v>151.9089</v>
      </c>
    </row>
    <row r="8" spans="1:8" ht="12.75">
      <c r="A8">
        <f t="shared" si="2"/>
        <v>1970</v>
      </c>
      <c r="B8" s="20">
        <f>'raw data'!T46</f>
        <v>37</v>
      </c>
      <c r="D8" s="1">
        <f t="shared" si="0"/>
        <v>1924</v>
      </c>
      <c r="F8" s="15">
        <f>'raw data'!E46</f>
        <v>78678</v>
      </c>
      <c r="H8" s="2">
        <f t="shared" si="1"/>
        <v>151.376472</v>
      </c>
    </row>
    <row r="9" spans="1:8" ht="12.75">
      <c r="A9">
        <f t="shared" si="2"/>
        <v>1971</v>
      </c>
      <c r="B9" s="20">
        <f>'raw data'!T47</f>
        <v>36.7</v>
      </c>
      <c r="D9" s="1">
        <f t="shared" si="0"/>
        <v>1908.4</v>
      </c>
      <c r="F9" s="15">
        <f>'raw data'!E47</f>
        <v>79367</v>
      </c>
      <c r="H9" s="2">
        <f t="shared" si="1"/>
        <v>151.46398280000003</v>
      </c>
    </row>
    <row r="10" spans="1:8" ht="12.75">
      <c r="A10">
        <f t="shared" si="2"/>
        <v>1972</v>
      </c>
      <c r="B10" s="20">
        <f>'raw data'!T48</f>
        <v>36.9</v>
      </c>
      <c r="D10" s="1">
        <f t="shared" si="0"/>
        <v>1918.8</v>
      </c>
      <c r="F10" s="15">
        <f>'raw data'!E48</f>
        <v>82153</v>
      </c>
      <c r="H10" s="2">
        <f t="shared" si="1"/>
        <v>157.6351764</v>
      </c>
    </row>
    <row r="11" spans="1:8" ht="12.75">
      <c r="A11">
        <f t="shared" si="2"/>
        <v>1973</v>
      </c>
      <c r="B11" s="20">
        <f>'raw data'!T49</f>
        <v>36.9</v>
      </c>
      <c r="D11" s="1">
        <f t="shared" si="0"/>
        <v>1918.8</v>
      </c>
      <c r="F11" s="15">
        <f>'raw data'!E49</f>
        <v>85064</v>
      </c>
      <c r="H11" s="2">
        <f t="shared" si="1"/>
        <v>163.22080319999998</v>
      </c>
    </row>
    <row r="12" spans="1:8" ht="12.75">
      <c r="A12">
        <f t="shared" si="2"/>
        <v>1974</v>
      </c>
      <c r="B12" s="20">
        <f>'raw data'!T50</f>
        <v>36.4</v>
      </c>
      <c r="D12" s="1">
        <f t="shared" si="0"/>
        <v>1892.8</v>
      </c>
      <c r="F12" s="15">
        <f>'raw data'!E50</f>
        <v>86794</v>
      </c>
      <c r="H12" s="2">
        <f t="shared" si="1"/>
        <v>164.28368319999998</v>
      </c>
    </row>
    <row r="13" spans="1:8" ht="12.75">
      <c r="A13">
        <f t="shared" si="2"/>
        <v>1975</v>
      </c>
      <c r="B13" s="20">
        <f>'raw data'!T51</f>
        <v>36</v>
      </c>
      <c r="D13" s="1">
        <f t="shared" si="0"/>
        <v>1872</v>
      </c>
      <c r="F13" s="15">
        <f>'raw data'!E51</f>
        <v>85846</v>
      </c>
      <c r="H13" s="2">
        <f t="shared" si="1"/>
        <v>160.703712</v>
      </c>
    </row>
    <row r="14" spans="1:8" ht="12.75">
      <c r="A14">
        <f t="shared" si="2"/>
        <v>1976</v>
      </c>
      <c r="B14" s="20">
        <f>'raw data'!T52</f>
        <v>36.1</v>
      </c>
      <c r="D14" s="1">
        <f t="shared" si="0"/>
        <v>1877.2</v>
      </c>
      <c r="F14" s="15">
        <f>'raw data'!E52</f>
        <v>88752</v>
      </c>
      <c r="H14" s="2">
        <f t="shared" si="1"/>
        <v>166.6052544</v>
      </c>
    </row>
    <row r="15" spans="1:8" ht="12.75">
      <c r="A15">
        <f t="shared" si="2"/>
        <v>1977</v>
      </c>
      <c r="B15" s="20">
        <f>'raw data'!T53</f>
        <v>35.9</v>
      </c>
      <c r="D15" s="1">
        <f t="shared" si="0"/>
        <v>1866.8</v>
      </c>
      <c r="F15" s="15">
        <f>'raw data'!E53</f>
        <v>92017</v>
      </c>
      <c r="H15" s="2">
        <f t="shared" si="1"/>
        <v>171.7773356</v>
      </c>
    </row>
    <row r="16" spans="1:8" ht="12.75">
      <c r="A16">
        <f t="shared" si="2"/>
        <v>1978</v>
      </c>
      <c r="B16" s="20">
        <f>'raw data'!T54</f>
        <v>35.8</v>
      </c>
      <c r="D16" s="1">
        <f t="shared" si="0"/>
        <v>1861.6</v>
      </c>
      <c r="F16" s="15">
        <f>'raw data'!E54</f>
        <v>96048</v>
      </c>
      <c r="H16" s="2">
        <f t="shared" si="1"/>
        <v>178.80295679999998</v>
      </c>
    </row>
    <row r="17" spans="1:8" ht="12.75">
      <c r="A17">
        <f t="shared" si="2"/>
        <v>1979</v>
      </c>
      <c r="B17" s="20">
        <f>'raw data'!T55</f>
        <v>35.6</v>
      </c>
      <c r="D17" s="1">
        <f t="shared" si="0"/>
        <v>1851.2</v>
      </c>
      <c r="F17" s="15">
        <f>'raw data'!E55</f>
        <v>98824</v>
      </c>
      <c r="H17" s="2">
        <f t="shared" si="1"/>
        <v>182.94298880000002</v>
      </c>
    </row>
    <row r="18" spans="1:8" ht="12.75">
      <c r="A18">
        <f t="shared" si="2"/>
        <v>1980</v>
      </c>
      <c r="B18" s="20">
        <f>'raw data'!T56</f>
        <v>35.2</v>
      </c>
      <c r="D18" s="1">
        <f t="shared" si="0"/>
        <v>1830.4</v>
      </c>
      <c r="F18" s="15">
        <f>'raw data'!E56</f>
        <v>99303</v>
      </c>
      <c r="H18" s="2">
        <f t="shared" si="1"/>
        <v>181.7642112</v>
      </c>
    </row>
    <row r="19" spans="1:8" ht="12.75">
      <c r="A19">
        <f t="shared" si="2"/>
        <v>1981</v>
      </c>
      <c r="B19" s="20">
        <f>'raw data'!T57</f>
        <v>35.2</v>
      </c>
      <c r="D19" s="1">
        <f t="shared" si="0"/>
        <v>1830.4</v>
      </c>
      <c r="F19" s="15">
        <f>'raw data'!E57</f>
        <v>100397</v>
      </c>
      <c r="H19" s="2">
        <f t="shared" si="1"/>
        <v>183.76666880000002</v>
      </c>
    </row>
    <row r="20" spans="1:8" ht="12.75">
      <c r="A20">
        <f t="shared" si="2"/>
        <v>1982</v>
      </c>
      <c r="B20" s="20">
        <f>'raw data'!T58</f>
        <v>34.7</v>
      </c>
      <c r="D20" s="1">
        <f t="shared" si="0"/>
        <v>1804.4</v>
      </c>
      <c r="F20" s="15">
        <f>'raw data'!E58</f>
        <v>99526</v>
      </c>
      <c r="H20" s="2">
        <f t="shared" si="1"/>
        <v>179.5847144</v>
      </c>
    </row>
    <row r="21" spans="1:8" ht="12.75">
      <c r="A21">
        <f t="shared" si="2"/>
        <v>1983</v>
      </c>
      <c r="B21" s="20">
        <f>'raw data'!T59</f>
        <v>34.9</v>
      </c>
      <c r="D21" s="1">
        <f t="shared" si="0"/>
        <v>1814.8</v>
      </c>
      <c r="F21" s="15">
        <f>'raw data'!E59</f>
        <v>100834</v>
      </c>
      <c r="H21" s="2">
        <f t="shared" si="1"/>
        <v>182.99354319999998</v>
      </c>
    </row>
    <row r="22" spans="1:8" ht="12.75">
      <c r="A22">
        <f t="shared" si="2"/>
        <v>1984</v>
      </c>
      <c r="B22" s="20">
        <f>'raw data'!T60</f>
        <v>35.1</v>
      </c>
      <c r="D22" s="1">
        <f t="shared" si="0"/>
        <v>1825.2</v>
      </c>
      <c r="F22" s="15">
        <f>'raw data'!E60</f>
        <v>105005</v>
      </c>
      <c r="H22" s="2">
        <f t="shared" si="1"/>
        <v>191.655126</v>
      </c>
    </row>
    <row r="23" spans="1:8" ht="12.75">
      <c r="A23">
        <f t="shared" si="2"/>
        <v>1985</v>
      </c>
      <c r="B23" s="20">
        <f>'raw data'!T61</f>
        <v>34.9</v>
      </c>
      <c r="D23" s="1">
        <f t="shared" si="0"/>
        <v>1814.8</v>
      </c>
      <c r="F23" s="15">
        <f>'raw data'!E61</f>
        <v>107150</v>
      </c>
      <c r="H23" s="2">
        <f t="shared" si="1"/>
        <v>194.45582</v>
      </c>
    </row>
    <row r="24" spans="1:8" ht="12.75">
      <c r="A24">
        <f t="shared" si="2"/>
        <v>1986</v>
      </c>
      <c r="B24" s="20">
        <f>'raw data'!T62</f>
        <v>34.7</v>
      </c>
      <c r="D24" s="1">
        <f t="shared" si="0"/>
        <v>1804.4</v>
      </c>
      <c r="F24" s="15">
        <f>'raw data'!E62</f>
        <v>109597</v>
      </c>
      <c r="H24" s="2">
        <f t="shared" si="1"/>
        <v>197.7568268</v>
      </c>
    </row>
    <row r="25" spans="1:8" ht="12.75">
      <c r="A25">
        <f t="shared" si="2"/>
        <v>1987</v>
      </c>
      <c r="B25" s="20">
        <f>'raw data'!T63</f>
        <v>34.7</v>
      </c>
      <c r="D25" s="1">
        <f t="shared" si="0"/>
        <v>1804.4</v>
      </c>
      <c r="F25" s="15">
        <f>'raw data'!E63</f>
        <v>112440</v>
      </c>
      <c r="H25" s="2">
        <f t="shared" si="1"/>
        <v>202.886736</v>
      </c>
    </row>
    <row r="26" spans="1:8" ht="12.75">
      <c r="A26">
        <f t="shared" si="2"/>
        <v>1988</v>
      </c>
      <c r="B26" s="20">
        <f>'raw data'!T64</f>
        <v>34.6</v>
      </c>
      <c r="D26" s="1">
        <f t="shared" si="0"/>
        <v>1799.2</v>
      </c>
      <c r="F26" s="15">
        <f>'raw data'!E64</f>
        <v>114968</v>
      </c>
      <c r="H26" s="2">
        <f t="shared" si="1"/>
        <v>206.8504256</v>
      </c>
    </row>
    <row r="27" spans="1:8" ht="12.75">
      <c r="A27">
        <f t="shared" si="2"/>
        <v>1989</v>
      </c>
      <c r="B27" s="20">
        <f>'raw data'!T65</f>
        <v>34.5</v>
      </c>
      <c r="D27" s="1">
        <f t="shared" si="0"/>
        <v>1794</v>
      </c>
      <c r="F27" s="15">
        <f>'raw data'!E65</f>
        <v>117342</v>
      </c>
      <c r="H27" s="2">
        <f t="shared" si="1"/>
        <v>210.511548</v>
      </c>
    </row>
    <row r="28" spans="1:8" ht="12.75">
      <c r="A28">
        <f t="shared" si="2"/>
        <v>1990</v>
      </c>
      <c r="B28" s="20">
        <f>'raw data'!T66</f>
        <v>34.3</v>
      </c>
      <c r="D28" s="1">
        <f t="shared" si="0"/>
        <v>1783.6</v>
      </c>
      <c r="F28" s="15">
        <f>'raw data'!E66</f>
        <v>118793</v>
      </c>
      <c r="H28" s="2">
        <f t="shared" si="1"/>
        <v>211.8791948</v>
      </c>
    </row>
    <row r="29" spans="1:8" ht="12.75">
      <c r="A29">
        <f t="shared" si="2"/>
        <v>1991</v>
      </c>
      <c r="B29" s="20">
        <f>'raw data'!T67</f>
        <v>34.1</v>
      </c>
      <c r="D29" s="1">
        <f t="shared" si="0"/>
        <v>1773.2</v>
      </c>
      <c r="F29" s="15">
        <f>'raw data'!E67</f>
        <v>117718</v>
      </c>
      <c r="H29" s="2">
        <f t="shared" si="1"/>
        <v>208.7375576</v>
      </c>
    </row>
    <row r="30" spans="1:8" ht="12.75">
      <c r="A30">
        <f t="shared" si="2"/>
        <v>1992</v>
      </c>
      <c r="B30" s="20">
        <f>'raw data'!T68</f>
        <v>34.2</v>
      </c>
      <c r="D30" s="1">
        <f t="shared" si="0"/>
        <v>1778.4</v>
      </c>
      <c r="F30" s="15">
        <f>'raw data'!E68</f>
        <v>118492</v>
      </c>
      <c r="H30" s="2">
        <f t="shared" si="1"/>
        <v>210.7261728</v>
      </c>
    </row>
    <row r="31" spans="1:8" ht="12.75">
      <c r="A31">
        <f t="shared" si="2"/>
        <v>1993</v>
      </c>
      <c r="B31" s="20">
        <f>'raw data'!T69</f>
        <v>34.3</v>
      </c>
      <c r="D31" s="1">
        <f t="shared" si="0"/>
        <v>1783.6</v>
      </c>
      <c r="F31" s="15">
        <f>'raw data'!E69</f>
        <v>120259</v>
      </c>
      <c r="H31" s="2">
        <f t="shared" si="1"/>
        <v>214.49395239999998</v>
      </c>
    </row>
    <row r="32" spans="1:8" ht="12.75">
      <c r="A32">
        <f t="shared" si="2"/>
        <v>1994</v>
      </c>
      <c r="B32" s="20">
        <f>'raw data'!T70</f>
        <v>34.5</v>
      </c>
      <c r="D32" s="1">
        <f t="shared" si="0"/>
        <v>1794</v>
      </c>
      <c r="F32" s="15">
        <f>'raw data'!E70</f>
        <v>123060</v>
      </c>
      <c r="H32" s="2">
        <f t="shared" si="1"/>
        <v>220.76964</v>
      </c>
    </row>
    <row r="33" spans="1:8" ht="12.75">
      <c r="A33">
        <f t="shared" si="2"/>
        <v>1995</v>
      </c>
      <c r="B33" s="20">
        <f>'raw data'!T71</f>
        <v>34.3</v>
      </c>
      <c r="D33" s="1">
        <f t="shared" si="0"/>
        <v>1783.6</v>
      </c>
      <c r="F33" s="15">
        <f>'raw data'!E71</f>
        <v>124900</v>
      </c>
      <c r="H33" s="2">
        <f t="shared" si="1"/>
        <v>222.77164</v>
      </c>
    </row>
    <row r="34" spans="1:8" ht="12.75">
      <c r="A34">
        <f t="shared" si="2"/>
        <v>1996</v>
      </c>
      <c r="B34" s="20">
        <f>'raw data'!T72</f>
        <v>34.3</v>
      </c>
      <c r="D34" s="1">
        <f t="shared" si="0"/>
        <v>1783.6</v>
      </c>
      <c r="F34" s="15">
        <f>'raw data'!E72</f>
        <v>126708</v>
      </c>
      <c r="H34" s="2">
        <f t="shared" si="1"/>
        <v>225.99638879999998</v>
      </c>
    </row>
    <row r="35" spans="1:8" ht="12.75">
      <c r="A35">
        <f t="shared" si="2"/>
        <v>1997</v>
      </c>
      <c r="B35" s="20">
        <f>'raw data'!T73</f>
        <v>34.5</v>
      </c>
      <c r="D35" s="1">
        <f t="shared" si="0"/>
        <v>1794</v>
      </c>
      <c r="F35" s="15">
        <f>'raw data'!E73</f>
        <v>129558</v>
      </c>
      <c r="H35" s="2">
        <f t="shared" si="1"/>
        <v>232.427052</v>
      </c>
    </row>
    <row r="36" spans="1:8" ht="12.75">
      <c r="A36">
        <f t="shared" si="2"/>
        <v>1998</v>
      </c>
      <c r="B36" s="20">
        <f>'raw data'!T74</f>
        <v>34.5</v>
      </c>
      <c r="D36" s="1">
        <f t="shared" si="0"/>
        <v>1794</v>
      </c>
      <c r="F36" s="15">
        <f>'raw data'!E74</f>
        <v>131463</v>
      </c>
      <c r="H36" s="2">
        <f t="shared" si="1"/>
        <v>235.844622</v>
      </c>
    </row>
    <row r="37" spans="1:8" ht="12.75">
      <c r="A37">
        <f t="shared" si="2"/>
        <v>1999</v>
      </c>
      <c r="B37" s="20">
        <f>'raw data'!T75</f>
        <v>34.3</v>
      </c>
      <c r="D37" s="1">
        <f t="shared" si="0"/>
        <v>1783.6</v>
      </c>
      <c r="F37" s="15">
        <f>'raw data'!E75</f>
        <v>133488</v>
      </c>
      <c r="H37" s="2">
        <f t="shared" si="1"/>
        <v>238.0891968</v>
      </c>
    </row>
    <row r="38" spans="1:8" ht="12.75">
      <c r="A38">
        <f t="shared" si="2"/>
        <v>2000</v>
      </c>
      <c r="B38" s="20">
        <f>'raw data'!T76</f>
        <v>34.3</v>
      </c>
      <c r="D38" s="1">
        <f t="shared" si="0"/>
        <v>1783.6</v>
      </c>
      <c r="F38" s="15">
        <f>'raw data'!E76</f>
        <v>136891</v>
      </c>
      <c r="H38" s="2">
        <f t="shared" si="1"/>
        <v>244.15878759999998</v>
      </c>
    </row>
    <row r="39" spans="1:8" ht="12.75">
      <c r="A39">
        <f t="shared" si="2"/>
        <v>2001</v>
      </c>
      <c r="B39" s="20">
        <f>'raw data'!T77</f>
        <v>34</v>
      </c>
      <c r="D39" s="1">
        <f t="shared" si="0"/>
        <v>1768</v>
      </c>
      <c r="F39" s="15">
        <f>'raw data'!E77</f>
        <v>136933</v>
      </c>
      <c r="H39" s="2">
        <f t="shared" si="1"/>
        <v>242.097544</v>
      </c>
    </row>
    <row r="40" spans="1:8" ht="12.75">
      <c r="A40">
        <f t="shared" si="2"/>
        <v>2002</v>
      </c>
      <c r="B40" s="20">
        <f>'raw data'!T78</f>
        <v>33.9</v>
      </c>
      <c r="D40" s="1">
        <f t="shared" si="0"/>
        <v>1762.8</v>
      </c>
      <c r="F40" s="15">
        <f>'raw data'!E78</f>
        <v>136485</v>
      </c>
      <c r="H40" s="2">
        <f t="shared" si="1"/>
        <v>240.595758</v>
      </c>
    </row>
    <row r="41" spans="1:8" ht="12.75">
      <c r="A41">
        <f t="shared" si="2"/>
        <v>2003</v>
      </c>
      <c r="B41" s="20">
        <f>'raw data'!T79</f>
        <v>33.7</v>
      </c>
      <c r="D41" s="1">
        <f t="shared" si="0"/>
        <v>1752.4</v>
      </c>
      <c r="F41" s="15">
        <f>'raw data'!E79</f>
        <v>137736</v>
      </c>
      <c r="H41" s="2">
        <f t="shared" si="1"/>
        <v>241.36856640000002</v>
      </c>
    </row>
    <row r="42" spans="1:8" ht="12.75">
      <c r="A42">
        <f t="shared" si="2"/>
        <v>2004</v>
      </c>
      <c r="B42" s="20">
        <f>'raw data'!T80</f>
        <v>33.7</v>
      </c>
      <c r="D42" s="1">
        <f t="shared" si="0"/>
        <v>1752.4</v>
      </c>
      <c r="F42" s="15">
        <f>'raw data'!E80</f>
        <v>139252</v>
      </c>
      <c r="H42" s="2">
        <f t="shared" si="1"/>
        <v>244.0252048</v>
      </c>
    </row>
    <row r="43" spans="1:8" ht="12.75">
      <c r="A43">
        <f t="shared" si="2"/>
        <v>2005</v>
      </c>
      <c r="B43" s="20">
        <f>'raw data'!T81</f>
        <v>33.8</v>
      </c>
      <c r="D43" s="1">
        <f t="shared" si="0"/>
        <v>1757.6</v>
      </c>
      <c r="F43" s="15">
        <f>'raw data'!E81</f>
        <v>141730</v>
      </c>
      <c r="H43" s="2">
        <f t="shared" si="1"/>
        <v>249.104648</v>
      </c>
    </row>
    <row r="44" spans="1:8" ht="12.75">
      <c r="A44">
        <f t="shared" si="2"/>
        <v>2006</v>
      </c>
      <c r="B44" s="20">
        <f>'raw data'!T82</f>
        <v>33.9</v>
      </c>
      <c r="D44" s="1">
        <f t="shared" si="0"/>
        <v>1762.8</v>
      </c>
      <c r="F44" s="15">
        <f>'raw data'!E82</f>
        <v>144427</v>
      </c>
      <c r="H44" s="2">
        <f t="shared" si="1"/>
        <v>254.59591559999998</v>
      </c>
    </row>
    <row r="45" spans="1:8" ht="12.75">
      <c r="A45">
        <f t="shared" si="2"/>
        <v>2007</v>
      </c>
      <c r="B45" s="20">
        <f>'raw data'!T83</f>
        <v>33.8</v>
      </c>
      <c r="D45" s="1">
        <f t="shared" si="0"/>
        <v>1757.6</v>
      </c>
      <c r="F45" s="15">
        <f>'raw data'!E83</f>
        <v>146047</v>
      </c>
      <c r="H45" s="2">
        <f t="shared" si="1"/>
        <v>256.6922072</v>
      </c>
    </row>
    <row r="46" spans="1:8" ht="12.75">
      <c r="A46">
        <f t="shared" si="2"/>
        <v>2008</v>
      </c>
      <c r="B46" s="20">
        <f>'raw data'!T84</f>
        <v>33.6</v>
      </c>
      <c r="D46" s="1">
        <f t="shared" si="0"/>
        <v>1747.2</v>
      </c>
      <c r="F46" s="15">
        <f>'raw data'!E84</f>
        <v>145362</v>
      </c>
      <c r="H46" s="2">
        <f t="shared" si="1"/>
        <v>253.9764864</v>
      </c>
    </row>
    <row r="47" spans="1:8" ht="12.75">
      <c r="A47">
        <f aca="true" t="shared" si="3" ref="A47:A53">A46+1</f>
        <v>2009</v>
      </c>
      <c r="B47" s="20">
        <f>'raw data'!T85</f>
        <v>33.1</v>
      </c>
      <c r="D47" s="1">
        <f t="shared" si="0"/>
        <v>1721.2</v>
      </c>
      <c r="F47" s="15">
        <f>'raw data'!E85</f>
        <v>139877</v>
      </c>
      <c r="H47" s="2">
        <f t="shared" si="1"/>
        <v>240.7562924</v>
      </c>
    </row>
    <row r="48" spans="1:8" ht="12.75">
      <c r="A48">
        <f t="shared" si="3"/>
        <v>2010</v>
      </c>
      <c r="B48" s="20">
        <f>'raw data'!T86</f>
        <v>33.4</v>
      </c>
      <c r="D48" s="1">
        <f t="shared" si="0"/>
        <v>1736.8</v>
      </c>
      <c r="F48" s="15">
        <f>'raw data'!E86</f>
        <v>139064</v>
      </c>
      <c r="H48" s="2">
        <f t="shared" si="1"/>
        <v>241.52635519999998</v>
      </c>
    </row>
    <row r="49" spans="1:8" ht="12.75">
      <c r="A49">
        <f t="shared" si="3"/>
        <v>2011</v>
      </c>
      <c r="B49" s="20">
        <f>'raw data'!T87</f>
        <v>33.6</v>
      </c>
      <c r="D49" s="1">
        <f t="shared" si="0"/>
        <v>1747.2</v>
      </c>
      <c r="F49" s="15">
        <f>'raw data'!E87</f>
        <v>139869</v>
      </c>
      <c r="H49" s="2">
        <f t="shared" si="1"/>
        <v>244.37911680000002</v>
      </c>
    </row>
    <row r="50" spans="1:8" ht="12.75">
      <c r="A50">
        <f t="shared" si="3"/>
        <v>2012</v>
      </c>
      <c r="B50" s="20">
        <f>'raw data'!T88</f>
        <v>33.7</v>
      </c>
      <c r="D50" s="1">
        <f>B50*52</f>
        <v>1752.4</v>
      </c>
      <c r="F50" s="15">
        <f>'raw data'!E88</f>
        <v>142469</v>
      </c>
      <c r="H50" s="2">
        <f>F50*D50/1000000</f>
        <v>249.66267560000003</v>
      </c>
    </row>
    <row r="51" spans="1:8" ht="12.75">
      <c r="A51">
        <f t="shared" si="3"/>
        <v>2013</v>
      </c>
      <c r="B51" s="20">
        <f>'raw data'!T89</f>
        <v>33.7</v>
      </c>
      <c r="D51" s="1">
        <f>B51*52</f>
        <v>1752.4</v>
      </c>
      <c r="F51" s="15">
        <f>'raw data'!E89</f>
        <v>143929</v>
      </c>
      <c r="H51" s="2">
        <f>F51*D51/1000000</f>
        <v>252.22117960000003</v>
      </c>
    </row>
    <row r="52" spans="1:8" ht="12.75">
      <c r="A52">
        <f t="shared" si="3"/>
        <v>2014</v>
      </c>
      <c r="B52" s="20">
        <f>'raw data'!T90</f>
        <v>33.79796511627907</v>
      </c>
      <c r="D52" s="1">
        <f>B52*52</f>
        <v>1757.494186046512</v>
      </c>
      <c r="F52" s="15">
        <f>'raw data'!E90</f>
        <v>146305</v>
      </c>
      <c r="H52" s="2">
        <f>F52*D52/1000000</f>
        <v>257.1301868895349</v>
      </c>
    </row>
    <row r="53" spans="1:8" ht="12.75">
      <c r="A53">
        <f t="shared" si="3"/>
        <v>2015</v>
      </c>
      <c r="B53" s="20">
        <f>'raw data'!T91</f>
        <v>33.79796511627907</v>
      </c>
      <c r="D53" s="1">
        <f>B53*52</f>
        <v>1757.494186046512</v>
      </c>
      <c r="F53" s="15">
        <f>'raw data'!E91</f>
        <v>148834</v>
      </c>
      <c r="H53" s="2">
        <f>F53*D53/1000000</f>
        <v>261.57488968604656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E3">
      <selection activeCell="V8" sqref="V8:V9"/>
    </sheetView>
  </sheetViews>
  <sheetFormatPr defaultColWidth="9.140625" defaultRowHeight="12.75"/>
  <cols>
    <col min="5" max="5" width="10.00390625" style="0" bestFit="1" customWidth="1"/>
    <col min="15" max="15" width="16.28125" style="0" bestFit="1" customWidth="1"/>
    <col min="19" max="19" width="9.140625" style="21" customWidth="1"/>
    <col min="21" max="21" width="16.28125" style="0" bestFit="1" customWidth="1"/>
    <col min="25" max="25" width="11.57421875" style="0" bestFit="1" customWidth="1"/>
    <col min="36" max="36" width="16.28125" style="0" bestFit="1" customWidth="1"/>
    <col min="37" max="37" width="9.57421875" style="0" bestFit="1" customWidth="1"/>
  </cols>
  <sheetData>
    <row r="1" spans="12:18" ht="12.75">
      <c r="L1" t="s">
        <v>18</v>
      </c>
      <c r="R1" t="s">
        <v>23</v>
      </c>
    </row>
    <row r="2" spans="2:37" ht="12.75">
      <c r="B2" s="24" t="s">
        <v>71</v>
      </c>
      <c r="C2" s="6" t="s">
        <v>12</v>
      </c>
      <c r="D2" s="6"/>
      <c r="E2" s="1" t="s">
        <v>3</v>
      </c>
      <c r="F2" s="4" t="s">
        <v>6</v>
      </c>
      <c r="G2" s="4" t="s">
        <v>39</v>
      </c>
      <c r="I2" t="s">
        <v>17</v>
      </c>
      <c r="K2" t="s">
        <v>19</v>
      </c>
      <c r="M2" t="s">
        <v>22</v>
      </c>
      <c r="N2" t="s">
        <v>21</v>
      </c>
      <c r="S2" s="21" t="s">
        <v>22</v>
      </c>
      <c r="T2" t="s">
        <v>21</v>
      </c>
      <c r="Y2" s="4" t="s">
        <v>24</v>
      </c>
      <c r="AK2" s="10"/>
    </row>
    <row r="3" spans="1:37" ht="12.75">
      <c r="A3">
        <v>1964</v>
      </c>
      <c r="B3" s="7">
        <f>'raw data'!M40</f>
        <v>158.5</v>
      </c>
      <c r="C3" s="7">
        <f>'raw data'!O40</f>
        <v>82.4</v>
      </c>
      <c r="D3" s="7"/>
      <c r="E3" s="5">
        <f>'raw data'!C40</f>
        <v>3734</v>
      </c>
      <c r="F3" s="7">
        <f>'raw data'!G40</f>
        <v>685.8</v>
      </c>
      <c r="G3" s="7">
        <f>F3/E3*100</f>
        <v>18.366363149437596</v>
      </c>
      <c r="I3" s="1">
        <f>B3/G3*100</f>
        <v>862.9906678331878</v>
      </c>
      <c r="J3" s="1"/>
      <c r="K3" s="8">
        <f>C3/F3</f>
        <v>0.12015164771070284</v>
      </c>
      <c r="M3" s="18">
        <f>P9</f>
        <v>8777.727896499939</v>
      </c>
      <c r="N3" s="2">
        <f aca="true" t="shared" si="0" ref="N3:N34">M3/E3</f>
        <v>2.3507573370380124</v>
      </c>
      <c r="O3" t="s">
        <v>40</v>
      </c>
      <c r="P3" s="2">
        <f>P8*AVERAGE(N3:N51)</f>
        <v>0.14149919950699166</v>
      </c>
      <c r="S3" s="21">
        <f>V9</f>
        <v>8740.865628890188</v>
      </c>
      <c r="T3" s="2">
        <f aca="true" t="shared" si="1" ref="T3:T34">S3/E3</f>
        <v>2.3408852782244742</v>
      </c>
      <c r="U3" t="s">
        <v>40</v>
      </c>
      <c r="V3" s="2">
        <f>V8*AVERAGE(T3:T46)</f>
        <v>0.14149920378683706</v>
      </c>
      <c r="W3" s="2"/>
      <c r="Y3" s="22">
        <f>S3/M3</f>
        <v>0.9958004772938508</v>
      </c>
      <c r="AA3" s="1"/>
      <c r="AB3" s="1"/>
      <c r="AD3" s="1"/>
      <c r="AK3" s="10"/>
    </row>
    <row r="4" spans="1:37" ht="12.75">
      <c r="A4">
        <f>A3+1</f>
        <v>1965</v>
      </c>
      <c r="B4" s="7">
        <f>'raw data'!M41</f>
        <v>177.5</v>
      </c>
      <c r="C4" s="7">
        <f>'raw data'!O41</f>
        <v>88</v>
      </c>
      <c r="D4" s="7"/>
      <c r="E4" s="5">
        <f>'raw data'!C41</f>
        <v>3976.7</v>
      </c>
      <c r="F4" s="7">
        <f>'raw data'!G41</f>
        <v>743.7</v>
      </c>
      <c r="G4" s="7">
        <f aca="true" t="shared" si="2" ref="G4:G51">F4/E4*100</f>
        <v>18.70143586390726</v>
      </c>
      <c r="I4" s="1">
        <f aca="true" t="shared" si="3" ref="I4:I52">B4/G4*100</f>
        <v>949.1249831921474</v>
      </c>
      <c r="J4" s="1"/>
      <c r="K4" s="8">
        <f aca="true" t="shared" si="4" ref="K4:K52">C4/F4</f>
        <v>0.11832728250638698</v>
      </c>
      <c r="M4" s="18">
        <f aca="true" t="shared" si="5" ref="M4:M51">(1-$P$8)*M3+I3</f>
        <v>9146.99012404861</v>
      </c>
      <c r="N4" s="2">
        <f t="shared" si="0"/>
        <v>2.3001458807676243</v>
      </c>
      <c r="O4" t="s">
        <v>20</v>
      </c>
      <c r="P4" s="2">
        <f>AVERAGE(K3:K46)</f>
        <v>0.14149920829558235</v>
      </c>
      <c r="S4" s="21">
        <f aca="true" t="shared" si="6" ref="S4:S51">(1-$V$8)*S3+I3</f>
        <v>9101.86062136442</v>
      </c>
      <c r="T4" s="2">
        <f t="shared" si="1"/>
        <v>2.288797400197254</v>
      </c>
      <c r="U4" t="s">
        <v>20</v>
      </c>
      <c r="V4" s="2">
        <f>AVERAGE(K3:K46)</f>
        <v>0.14149920829558235</v>
      </c>
      <c r="W4" s="2"/>
      <c r="Y4" s="22">
        <f aca="true" t="shared" si="7" ref="Y4:Y52">S4/M4</f>
        <v>0.9950661909467312</v>
      </c>
      <c r="AA4" s="1"/>
      <c r="AB4" s="1"/>
      <c r="AD4" s="1"/>
      <c r="AK4" s="10"/>
    </row>
    <row r="5" spans="1:37" ht="12.75">
      <c r="A5">
        <f aca="true" t="shared" si="8" ref="A5:A54">A4+1</f>
        <v>1966</v>
      </c>
      <c r="B5" s="7">
        <f>'raw data'!M42</f>
        <v>197.8</v>
      </c>
      <c r="C5" s="7">
        <f>'raw data'!O42</f>
        <v>95.3</v>
      </c>
      <c r="D5" s="7"/>
      <c r="E5" s="5">
        <f>'raw data'!C42</f>
        <v>4238.9</v>
      </c>
      <c r="F5" s="7">
        <f>'raw data'!G42</f>
        <v>815</v>
      </c>
      <c r="G5" s="7">
        <f t="shared" si="2"/>
        <v>19.226686168581473</v>
      </c>
      <c r="I5" s="1">
        <f t="shared" si="3"/>
        <v>1028.7784294478527</v>
      </c>
      <c r="J5" s="1"/>
      <c r="K5" s="8">
        <f t="shared" si="4"/>
        <v>0.11693251533742331</v>
      </c>
      <c r="M5" s="18">
        <f t="shared" si="5"/>
        <v>9581.61645559707</v>
      </c>
      <c r="N5" s="2">
        <f t="shared" si="0"/>
        <v>2.260401626742096</v>
      </c>
      <c r="O5" t="s">
        <v>47</v>
      </c>
      <c r="P5" s="2">
        <f>M3/E3</f>
        <v>2.3507573370380124</v>
      </c>
      <c r="S5" s="21">
        <f t="shared" si="6"/>
        <v>9528.257666199614</v>
      </c>
      <c r="T5" s="2">
        <f t="shared" si="1"/>
        <v>2.24781374087608</v>
      </c>
      <c r="U5" t="s">
        <v>49</v>
      </c>
      <c r="V5" s="2">
        <f>S4/S3</f>
        <v>1.041299684470732</v>
      </c>
      <c r="W5" s="2"/>
      <c r="Y5" s="22">
        <f t="shared" si="7"/>
        <v>0.9944311286467444</v>
      </c>
      <c r="AA5" s="1"/>
      <c r="AB5" s="1"/>
      <c r="AD5" s="1"/>
      <c r="AK5" s="10"/>
    </row>
    <row r="6" spans="1:30" ht="12.75">
      <c r="A6">
        <f t="shared" si="8"/>
        <v>1967</v>
      </c>
      <c r="B6" s="7">
        <f>'raw data'!M43</f>
        <v>200.4</v>
      </c>
      <c r="C6" s="7">
        <f>'raw data'!O43</f>
        <v>103.5</v>
      </c>
      <c r="D6" s="7"/>
      <c r="E6" s="5">
        <f>'raw data'!C43</f>
        <v>4355.2</v>
      </c>
      <c r="F6" s="7">
        <f>'raw data'!G43</f>
        <v>861.7</v>
      </c>
      <c r="G6" s="7">
        <f t="shared" si="2"/>
        <v>19.78554371785452</v>
      </c>
      <c r="I6" s="1">
        <f t="shared" si="3"/>
        <v>1012.8607171869561</v>
      </c>
      <c r="J6" s="1"/>
      <c r="K6" s="8">
        <f t="shared" si="4"/>
        <v>0.1201114076824881</v>
      </c>
      <c r="M6" s="18">
        <f t="shared" si="5"/>
        <v>10071.449430844556</v>
      </c>
      <c r="N6" s="2">
        <f t="shared" si="0"/>
        <v>2.312511349844911</v>
      </c>
      <c r="O6" t="s">
        <v>48</v>
      </c>
      <c r="P6" s="2">
        <f>AVERAGE(N3:N13)</f>
        <v>2.3507571336008053</v>
      </c>
      <c r="S6" s="21">
        <f t="shared" si="6"/>
        <v>10009.81979634539</v>
      </c>
      <c r="T6" s="2">
        <f t="shared" si="1"/>
        <v>2.2983605336942943</v>
      </c>
      <c r="U6" t="s">
        <v>50</v>
      </c>
      <c r="V6" s="2">
        <f>(S13/S3)^0.1</f>
        <v>1.0412997557988763</v>
      </c>
      <c r="W6" s="2"/>
      <c r="Y6" s="22">
        <f t="shared" si="7"/>
        <v>0.9938807581845747</v>
      </c>
      <c r="AA6" s="1"/>
      <c r="AB6" s="1"/>
      <c r="AD6" s="1"/>
    </row>
    <row r="7" spans="1:30" ht="12.75">
      <c r="A7">
        <f t="shared" si="8"/>
        <v>1968</v>
      </c>
      <c r="B7" s="7">
        <f>'raw data'!M44</f>
        <v>216.2</v>
      </c>
      <c r="C7" s="7">
        <f>'raw data'!O44</f>
        <v>113.3</v>
      </c>
      <c r="D7" s="7"/>
      <c r="E7" s="5">
        <f>'raw data'!C44</f>
        <v>4569</v>
      </c>
      <c r="F7" s="7">
        <f>'raw data'!G44</f>
        <v>942.5</v>
      </c>
      <c r="G7" s="7">
        <f t="shared" si="2"/>
        <v>20.62814620267017</v>
      </c>
      <c r="I7" s="1">
        <f t="shared" si="3"/>
        <v>1048.082546419098</v>
      </c>
      <c r="J7" s="1"/>
      <c r="K7" s="8">
        <f t="shared" si="4"/>
        <v>0.12021220159151193</v>
      </c>
      <c r="M7" s="18">
        <f t="shared" si="5"/>
        <v>10517.812635517135</v>
      </c>
      <c r="N7" s="2">
        <f t="shared" si="0"/>
        <v>2.301994448570176</v>
      </c>
      <c r="P7" s="2"/>
      <c r="S7" s="21">
        <f t="shared" si="6"/>
        <v>10447.807673446614</v>
      </c>
      <c r="T7" s="2">
        <f t="shared" si="1"/>
        <v>2.28667272345078</v>
      </c>
      <c r="V7" s="2"/>
      <c r="W7" s="2"/>
      <c r="Y7" s="22">
        <f t="shared" si="7"/>
        <v>0.9933441520117857</v>
      </c>
      <c r="AA7" s="1"/>
      <c r="AB7" s="1"/>
      <c r="AD7" s="1"/>
    </row>
    <row r="8" spans="1:30" ht="12.75">
      <c r="A8">
        <f t="shared" si="8"/>
        <v>1969</v>
      </c>
      <c r="B8" s="7">
        <f>'raw data'!M45</f>
        <v>233.1</v>
      </c>
      <c r="C8" s="7">
        <f>'raw data'!O45</f>
        <v>124.9</v>
      </c>
      <c r="D8" s="7"/>
      <c r="E8" s="5">
        <f>'raw data'!C45</f>
        <v>4712.5</v>
      </c>
      <c r="F8" s="7">
        <f>'raw data'!G45</f>
        <v>1019.9</v>
      </c>
      <c r="G8" s="7">
        <f t="shared" si="2"/>
        <v>21.642440318302388</v>
      </c>
      <c r="I8" s="1">
        <f t="shared" si="3"/>
        <v>1077.0504461221688</v>
      </c>
      <c r="J8" s="1"/>
      <c r="K8" s="8">
        <f t="shared" si="4"/>
        <v>0.12246298656731053</v>
      </c>
      <c r="M8" s="18">
        <f t="shared" si="5"/>
        <v>10974.290692828146</v>
      </c>
      <c r="N8" s="2">
        <f t="shared" si="0"/>
        <v>2.3287619507327633</v>
      </c>
      <c r="O8" t="s">
        <v>1</v>
      </c>
      <c r="P8" s="2">
        <v>0.05624786346833415</v>
      </c>
      <c r="Q8" s="2">
        <f>P4/P3*P8</f>
        <v>0.05624786696191893</v>
      </c>
      <c r="S8" s="21">
        <f t="shared" si="6"/>
        <v>10895.863347044624</v>
      </c>
      <c r="T8" s="2">
        <f t="shared" si="1"/>
        <v>2.312119543139443</v>
      </c>
      <c r="U8" t="s">
        <v>1</v>
      </c>
      <c r="V8" s="2">
        <v>0.057430888046118254</v>
      </c>
      <c r="W8" s="2">
        <f>V4/V3*V8</f>
        <v>0.05743088987610202</v>
      </c>
      <c r="Y8" s="22">
        <f t="shared" si="7"/>
        <v>0.9928535385129924</v>
      </c>
      <c r="AA8" s="1"/>
      <c r="AB8" s="1"/>
      <c r="AD8" s="1"/>
    </row>
    <row r="9" spans="1:30" ht="12.75">
      <c r="A9">
        <f t="shared" si="8"/>
        <v>1970</v>
      </c>
      <c r="B9" s="7">
        <f>'raw data'!M46</f>
        <v>229.8</v>
      </c>
      <c r="C9" s="7">
        <f>'raw data'!O46</f>
        <v>136.8</v>
      </c>
      <c r="D9" s="7"/>
      <c r="E9" s="5">
        <f>'raw data'!C46</f>
        <v>4722</v>
      </c>
      <c r="F9" s="7">
        <f>'raw data'!G46</f>
        <v>1075.9</v>
      </c>
      <c r="G9" s="7">
        <f t="shared" si="2"/>
        <v>22.784836933502756</v>
      </c>
      <c r="I9" s="1">
        <f t="shared" si="3"/>
        <v>1008.5654800632028</v>
      </c>
      <c r="J9" s="1"/>
      <c r="K9" s="8">
        <f t="shared" si="4"/>
        <v>0.12714936332372898</v>
      </c>
      <c r="M9" s="18">
        <f t="shared" si="5"/>
        <v>11434.060734398307</v>
      </c>
      <c r="N9" s="2">
        <f t="shared" si="0"/>
        <v>2.42144445878829</v>
      </c>
      <c r="O9" t="s">
        <v>46</v>
      </c>
      <c r="P9" s="1">
        <v>8777.727896499939</v>
      </c>
      <c r="Q9" s="1">
        <f>P6/P5*P9</f>
        <v>8777.727136865407</v>
      </c>
      <c r="S9" s="21">
        <f t="shared" si="6"/>
        <v>11347.154685116868</v>
      </c>
      <c r="T9" s="2">
        <f t="shared" si="1"/>
        <v>2.4030399587286886</v>
      </c>
      <c r="V9" s="1">
        <v>8740.865628890188</v>
      </c>
      <c r="W9" s="1">
        <f>V5/V6*V9</f>
        <v>8740.865030148354</v>
      </c>
      <c r="Y9" s="22">
        <f t="shared" si="7"/>
        <v>0.992399371378185</v>
      </c>
      <c r="AA9" s="1"/>
      <c r="AB9" s="1"/>
      <c r="AD9" s="1"/>
    </row>
    <row r="10" spans="1:30" ht="12.75">
      <c r="A10">
        <f t="shared" si="8"/>
        <v>1971</v>
      </c>
      <c r="B10" s="7">
        <f>'raw data'!M47</f>
        <v>255.3</v>
      </c>
      <c r="C10" s="7">
        <f>'raw data'!O47</f>
        <v>148.9</v>
      </c>
      <c r="D10" s="7"/>
      <c r="E10" s="5">
        <f>'raw data'!C47</f>
        <v>4877.6</v>
      </c>
      <c r="F10" s="7">
        <f>'raw data'!G47</f>
        <v>1167.8</v>
      </c>
      <c r="G10" s="7">
        <f t="shared" si="2"/>
        <v>23.94210267344595</v>
      </c>
      <c r="I10" s="1">
        <f t="shared" si="3"/>
        <v>1066.322383969858</v>
      </c>
      <c r="J10" s="1"/>
      <c r="K10" s="8">
        <f t="shared" si="4"/>
        <v>0.12750470971056688</v>
      </c>
      <c r="M10" s="18">
        <f t="shared" si="5"/>
        <v>11799.484727384435</v>
      </c>
      <c r="N10" s="2">
        <f t="shared" si="0"/>
        <v>2.419116927871173</v>
      </c>
      <c r="S10" s="21">
        <f t="shared" si="6"/>
        <v>11704.042994817137</v>
      </c>
      <c r="T10" s="2">
        <f t="shared" si="1"/>
        <v>2.3995495724981826</v>
      </c>
      <c r="Y10" s="22">
        <f t="shared" si="7"/>
        <v>0.9919113643712089</v>
      </c>
      <c r="AA10" s="1"/>
      <c r="AB10" s="1"/>
      <c r="AD10" s="1"/>
    </row>
    <row r="11" spans="1:30" ht="12.75">
      <c r="A11">
        <f t="shared" si="8"/>
        <v>1972</v>
      </c>
      <c r="B11" s="7">
        <f>'raw data'!M48</f>
        <v>288.8</v>
      </c>
      <c r="C11" s="7">
        <f>'raw data'!O48</f>
        <v>160.9</v>
      </c>
      <c r="D11" s="7"/>
      <c r="E11" s="5">
        <f>'raw data'!C48</f>
        <v>5134.3</v>
      </c>
      <c r="F11" s="7">
        <f>'raw data'!G48</f>
        <v>1282.4</v>
      </c>
      <c r="G11" s="7">
        <f t="shared" si="2"/>
        <v>24.977114699180024</v>
      </c>
      <c r="I11" s="1">
        <f t="shared" si="3"/>
        <v>1156.2584529008109</v>
      </c>
      <c r="J11" s="1"/>
      <c r="K11" s="8">
        <f t="shared" si="4"/>
        <v>0.1254678727386151</v>
      </c>
      <c r="M11" s="18">
        <f t="shared" si="5"/>
        <v>12202.111305411681</v>
      </c>
      <c r="N11" s="2">
        <f t="shared" si="0"/>
        <v>2.376587130750381</v>
      </c>
      <c r="S11" s="21">
        <f t="shared" si="6"/>
        <v>12098.191795864697</v>
      </c>
      <c r="T11" s="2">
        <f t="shared" si="1"/>
        <v>2.356346881924449</v>
      </c>
      <c r="Y11" s="22">
        <f t="shared" si="7"/>
        <v>0.9914834812643534</v>
      </c>
      <c r="AA11" s="1"/>
      <c r="AB11" s="1"/>
      <c r="AD11" s="1"/>
    </row>
    <row r="12" spans="1:30" ht="12.75">
      <c r="A12">
        <f t="shared" si="8"/>
        <v>1973</v>
      </c>
      <c r="B12" s="7">
        <f>'raw data'!M49</f>
        <v>332.6</v>
      </c>
      <c r="C12" s="7">
        <f>'raw data'!O49</f>
        <v>178.1</v>
      </c>
      <c r="D12" s="7"/>
      <c r="E12" s="5">
        <f>'raw data'!C49</f>
        <v>5424.1</v>
      </c>
      <c r="F12" s="7">
        <f>'raw data'!G49</f>
        <v>1428.5</v>
      </c>
      <c r="G12" s="7">
        <f t="shared" si="2"/>
        <v>26.336166368614144</v>
      </c>
      <c r="I12" s="1">
        <f t="shared" si="3"/>
        <v>1262.9021071053555</v>
      </c>
      <c r="J12" s="1"/>
      <c r="K12" s="8">
        <f t="shared" si="4"/>
        <v>0.12467623381169059</v>
      </c>
      <c r="M12" s="18">
        <f t="shared" si="5"/>
        <v>12672.02706758028</v>
      </c>
      <c r="N12" s="2">
        <f t="shared" si="0"/>
        <v>2.336245103810822</v>
      </c>
      <c r="S12" s="21">
        <f t="shared" si="6"/>
        <v>12559.640350176736</v>
      </c>
      <c r="T12" s="2">
        <f t="shared" si="1"/>
        <v>2.3155252208065367</v>
      </c>
      <c r="Y12" s="22">
        <f t="shared" si="7"/>
        <v>0.9911311176338101</v>
      </c>
      <c r="AA12" s="1"/>
      <c r="AB12" s="1"/>
      <c r="AD12" s="1"/>
    </row>
    <row r="13" spans="1:30" ht="12.75">
      <c r="A13">
        <f t="shared" si="8"/>
        <v>1974</v>
      </c>
      <c r="B13" s="7">
        <f>'raw data'!M50</f>
        <v>350.7</v>
      </c>
      <c r="C13" s="7">
        <f>'raw data'!O50</f>
        <v>206.2</v>
      </c>
      <c r="D13" s="7"/>
      <c r="E13" s="5">
        <f>'raw data'!C50</f>
        <v>5396</v>
      </c>
      <c r="F13" s="7">
        <f>'raw data'!G50</f>
        <v>1548.8</v>
      </c>
      <c r="G13" s="7">
        <f t="shared" si="2"/>
        <v>28.702742772424017</v>
      </c>
      <c r="I13" s="1">
        <f t="shared" si="3"/>
        <v>1221.8344524793388</v>
      </c>
      <c r="J13" s="1"/>
      <c r="K13" s="8">
        <f t="shared" si="4"/>
        <v>0.1331353305785124</v>
      </c>
      <c r="M13" s="18">
        <f t="shared" si="5"/>
        <v>13222.154726321347</v>
      </c>
      <c r="N13" s="2">
        <f t="shared" si="0"/>
        <v>2.4503622546926143</v>
      </c>
      <c r="S13" s="21">
        <f t="shared" si="6"/>
        <v>13101.231158431581</v>
      </c>
      <c r="T13" s="2">
        <f t="shared" si="1"/>
        <v>2.4279524014884326</v>
      </c>
      <c r="Y13" s="22">
        <f t="shared" si="7"/>
        <v>0.9908544733901016</v>
      </c>
      <c r="AA13" s="1"/>
      <c r="AB13" s="1"/>
      <c r="AD13" s="1"/>
    </row>
    <row r="14" spans="1:30" ht="12.75">
      <c r="A14">
        <f t="shared" si="8"/>
        <v>1975</v>
      </c>
      <c r="B14" s="7">
        <f>'raw data'!M51</f>
        <v>341.7</v>
      </c>
      <c r="C14" s="7">
        <f>'raw data'!O51</f>
        <v>237.5</v>
      </c>
      <c r="D14" s="7"/>
      <c r="E14" s="5">
        <f>'raw data'!C51</f>
        <v>5385.4</v>
      </c>
      <c r="F14" s="7">
        <f>'raw data'!G51</f>
        <v>1688.9</v>
      </c>
      <c r="G14" s="7">
        <f t="shared" si="2"/>
        <v>31.36071600995284</v>
      </c>
      <c r="I14" s="1">
        <f t="shared" si="3"/>
        <v>1089.5797146071407</v>
      </c>
      <c r="J14" s="1"/>
      <c r="K14" s="8">
        <f t="shared" si="4"/>
        <v>0.14062407484161288</v>
      </c>
      <c r="M14" s="18">
        <f t="shared" si="5"/>
        <v>13700.271224997374</v>
      </c>
      <c r="N14" s="2">
        <f t="shared" si="0"/>
        <v>2.5439653925423134</v>
      </c>
      <c r="S14" s="21">
        <f t="shared" si="6"/>
        <v>13570.65027098472</v>
      </c>
      <c r="T14" s="2">
        <f t="shared" si="1"/>
        <v>2.5198964368449364</v>
      </c>
      <c r="Y14" s="22">
        <f t="shared" si="7"/>
        <v>0.9905388038029386</v>
      </c>
      <c r="AA14" s="1"/>
      <c r="AB14" s="1"/>
      <c r="AD14" s="1"/>
    </row>
    <row r="15" spans="1:30" ht="12.75">
      <c r="A15">
        <f t="shared" si="8"/>
        <v>1976</v>
      </c>
      <c r="B15" s="7">
        <f>'raw data'!M52</f>
        <v>412.9</v>
      </c>
      <c r="C15" s="7">
        <f>'raw data'!O52</f>
        <v>259.2</v>
      </c>
      <c r="D15" s="7"/>
      <c r="E15" s="5">
        <f>'raw data'!C52</f>
        <v>5675.4</v>
      </c>
      <c r="F15" s="7">
        <f>'raw data'!G52</f>
        <v>1877.6</v>
      </c>
      <c r="G15" s="7">
        <f t="shared" si="2"/>
        <v>33.08313070444374</v>
      </c>
      <c r="I15" s="1">
        <f t="shared" si="3"/>
        <v>1248.0680975713676</v>
      </c>
      <c r="J15" s="1"/>
      <c r="K15" s="8">
        <f t="shared" si="4"/>
        <v>0.13804857264593098</v>
      </c>
      <c r="M15" s="18">
        <f t="shared" si="5"/>
        <v>14019.239954261715</v>
      </c>
      <c r="N15" s="2">
        <f t="shared" si="0"/>
        <v>2.470176543373457</v>
      </c>
      <c r="S15" s="21">
        <f t="shared" si="6"/>
        <v>13880.855489165911</v>
      </c>
      <c r="T15" s="2">
        <f t="shared" si="1"/>
        <v>2.4457933342435623</v>
      </c>
      <c r="Y15" s="22">
        <f t="shared" si="7"/>
        <v>0.9901289609460079</v>
      </c>
      <c r="AA15" s="1"/>
      <c r="AB15" s="1"/>
      <c r="AD15" s="1"/>
    </row>
    <row r="16" spans="1:30" ht="12.75">
      <c r="A16">
        <f t="shared" si="8"/>
        <v>1977</v>
      </c>
      <c r="B16" s="7">
        <f>'raw data'!M53</f>
        <v>489.8</v>
      </c>
      <c r="C16" s="7">
        <f>'raw data'!O53</f>
        <v>288.3</v>
      </c>
      <c r="D16" s="7"/>
      <c r="E16" s="5">
        <f>'raw data'!C53</f>
        <v>5937</v>
      </c>
      <c r="F16" s="7">
        <f>'raw data'!G53</f>
        <v>2086</v>
      </c>
      <c r="G16" s="7">
        <f t="shared" si="2"/>
        <v>35.13559036550446</v>
      </c>
      <c r="I16" s="1">
        <f t="shared" si="3"/>
        <v>1394.028092042186</v>
      </c>
      <c r="J16" s="1"/>
      <c r="K16" s="8">
        <f t="shared" si="4"/>
        <v>0.13820709491850433</v>
      </c>
      <c r="M16" s="18">
        <f t="shared" si="5"/>
        <v>14478.755756955956</v>
      </c>
      <c r="N16" s="2">
        <f t="shared" si="0"/>
        <v>2.438732652342253</v>
      </c>
      <c r="S16" s="21">
        <f t="shared" si="6"/>
        <v>14331.733729154645</v>
      </c>
      <c r="T16" s="2">
        <f t="shared" si="1"/>
        <v>2.4139689622965546</v>
      </c>
      <c r="Y16" s="22">
        <f t="shared" si="7"/>
        <v>0.9898456724963622</v>
      </c>
      <c r="AA16" s="1"/>
      <c r="AB16" s="1"/>
      <c r="AD16" s="1"/>
    </row>
    <row r="17" spans="1:30" ht="12.75">
      <c r="A17">
        <f t="shared" si="8"/>
        <v>1978</v>
      </c>
      <c r="B17" s="7">
        <f>'raw data'!M54</f>
        <v>583.9</v>
      </c>
      <c r="C17" s="7">
        <f>'raw data'!O54</f>
        <v>325.1</v>
      </c>
      <c r="D17" s="7"/>
      <c r="E17" s="5">
        <f>'raw data'!C54</f>
        <v>6267.2</v>
      </c>
      <c r="F17" s="7">
        <f>'raw data'!G54</f>
        <v>2356.6</v>
      </c>
      <c r="G17" s="7">
        <f t="shared" si="2"/>
        <v>37.60211896859842</v>
      </c>
      <c r="I17" s="1">
        <f t="shared" si="3"/>
        <v>1552.8380208775352</v>
      </c>
      <c r="J17" s="1"/>
      <c r="K17" s="8">
        <f t="shared" si="4"/>
        <v>0.137952983111262</v>
      </c>
      <c r="M17" s="18">
        <f t="shared" si="5"/>
        <v>15058.384771989528</v>
      </c>
      <c r="N17" s="2">
        <f t="shared" si="0"/>
        <v>2.402729252615128</v>
      </c>
      <c r="S17" s="21">
        <f t="shared" si="6"/>
        <v>14902.677625890974</v>
      </c>
      <c r="T17" s="2">
        <f t="shared" si="1"/>
        <v>2.37788448204796</v>
      </c>
      <c r="Y17" s="22">
        <f t="shared" si="7"/>
        <v>0.9896597710540517</v>
      </c>
      <c r="AA17" s="1"/>
      <c r="AB17" s="1"/>
      <c r="AD17" s="1"/>
    </row>
    <row r="18" spans="1:30" ht="12.75">
      <c r="A18">
        <f t="shared" si="8"/>
        <v>1979</v>
      </c>
      <c r="B18" s="7">
        <f>'raw data'!M55</f>
        <v>659.8</v>
      </c>
      <c r="C18" s="7">
        <f>'raw data'!O55</f>
        <v>371.1</v>
      </c>
      <c r="D18" s="7"/>
      <c r="E18" s="5">
        <f>'raw data'!C55</f>
        <v>6466.2</v>
      </c>
      <c r="F18" s="7">
        <f>'raw data'!G55</f>
        <v>2632.1</v>
      </c>
      <c r="G18" s="7">
        <f t="shared" si="2"/>
        <v>40.70551483096718</v>
      </c>
      <c r="I18" s="1">
        <f t="shared" si="3"/>
        <v>1620.9105885034762</v>
      </c>
      <c r="J18" s="1"/>
      <c r="K18" s="8">
        <f t="shared" si="4"/>
        <v>0.14099008396337526</v>
      </c>
      <c r="M18" s="18">
        <f t="shared" si="5"/>
        <v>15764.220822158553</v>
      </c>
      <c r="N18" s="2">
        <f t="shared" si="0"/>
        <v>2.4379420404810483</v>
      </c>
      <c r="S18" s="21">
        <f t="shared" si="6"/>
        <v>15599.641636448574</v>
      </c>
      <c r="T18" s="2">
        <f t="shared" si="1"/>
        <v>2.412489814179669</v>
      </c>
      <c r="Y18" s="22">
        <f t="shared" si="7"/>
        <v>0.9895599543062323</v>
      </c>
      <c r="AA18" s="1"/>
      <c r="AB18" s="1"/>
      <c r="AD18" s="1"/>
    </row>
    <row r="19" spans="1:30" ht="12.75">
      <c r="A19">
        <f t="shared" si="8"/>
        <v>1980</v>
      </c>
      <c r="B19" s="7">
        <f>'raw data'!M56</f>
        <v>666.1</v>
      </c>
      <c r="C19" s="7">
        <f>'raw data'!O56</f>
        <v>426</v>
      </c>
      <c r="D19" s="7"/>
      <c r="E19" s="5">
        <f>'raw data'!C56</f>
        <v>6450.4</v>
      </c>
      <c r="F19" s="7">
        <f>'raw data'!G56</f>
        <v>2862.5</v>
      </c>
      <c r="G19" s="7">
        <f t="shared" si="2"/>
        <v>44.377092893463974</v>
      </c>
      <c r="I19" s="1">
        <f t="shared" si="3"/>
        <v>1500.999629694323</v>
      </c>
      <c r="J19" s="1"/>
      <c r="K19" s="8">
        <f t="shared" si="4"/>
        <v>0.14882096069868997</v>
      </c>
      <c r="M19" s="18">
        <f t="shared" si="5"/>
        <v>16498.427670172587</v>
      </c>
      <c r="N19" s="2">
        <f t="shared" si="0"/>
        <v>2.5577371434597214</v>
      </c>
      <c r="S19" s="21">
        <f t="shared" si="6"/>
        <v>16324.650952569607</v>
      </c>
      <c r="T19" s="2">
        <f t="shared" si="1"/>
        <v>2.5307966874255254</v>
      </c>
      <c r="Y19" s="22">
        <f t="shared" si="7"/>
        <v>0.989467074009898</v>
      </c>
      <c r="AA19" s="1"/>
      <c r="AB19" s="1"/>
      <c r="AD19" s="1"/>
    </row>
    <row r="20" spans="1:30" ht="12.75">
      <c r="A20">
        <f t="shared" si="8"/>
        <v>1981</v>
      </c>
      <c r="B20" s="7">
        <f>'raw data'!M57</f>
        <v>778.6</v>
      </c>
      <c r="C20" s="7">
        <f>'raw data'!O57</f>
        <v>485</v>
      </c>
      <c r="D20" s="7"/>
      <c r="E20" s="5">
        <f>'raw data'!C57</f>
        <v>6617.7</v>
      </c>
      <c r="F20" s="7">
        <f>'raw data'!G57</f>
        <v>3211</v>
      </c>
      <c r="G20" s="7">
        <f t="shared" si="2"/>
        <v>48.521389606660925</v>
      </c>
      <c r="I20" s="1">
        <f t="shared" si="3"/>
        <v>1604.6531360946744</v>
      </c>
      <c r="J20" s="1"/>
      <c r="K20" s="8">
        <f t="shared" si="4"/>
        <v>0.15104328869511055</v>
      </c>
      <c r="M20" s="18">
        <f t="shared" si="5"/>
        <v>17071.425992832857</v>
      </c>
      <c r="N20" s="2">
        <f t="shared" si="0"/>
        <v>2.5796615127359743</v>
      </c>
      <c r="S20" s="21">
        <f t="shared" si="6"/>
        <v>16888.111381014947</v>
      </c>
      <c r="T20" s="2">
        <f t="shared" si="1"/>
        <v>2.5519608596664924</v>
      </c>
      <c r="Y20" s="22">
        <f t="shared" si="7"/>
        <v>0.9892619039619261</v>
      </c>
      <c r="AA20" s="1"/>
      <c r="AB20" s="1"/>
      <c r="AD20" s="1"/>
    </row>
    <row r="21" spans="1:30" ht="12.75">
      <c r="A21">
        <f t="shared" si="8"/>
        <v>1982</v>
      </c>
      <c r="B21" s="7">
        <f>'raw data'!M58</f>
        <v>738</v>
      </c>
      <c r="C21" s="7">
        <f>'raw data'!O58</f>
        <v>534.3</v>
      </c>
      <c r="D21" s="7"/>
      <c r="E21" s="5">
        <f>'raw data'!C58</f>
        <v>6491.3</v>
      </c>
      <c r="F21" s="7">
        <f>'raw data'!G58</f>
        <v>3345</v>
      </c>
      <c r="G21" s="7">
        <f t="shared" si="2"/>
        <v>51.530510067320876</v>
      </c>
      <c r="I21" s="1">
        <f t="shared" si="3"/>
        <v>1432.161255605381</v>
      </c>
      <c r="J21" s="1"/>
      <c r="K21" s="8">
        <f t="shared" si="4"/>
        <v>0.15973094170403587</v>
      </c>
      <c r="M21" s="18">
        <f t="shared" si="5"/>
        <v>17715.847890472898</v>
      </c>
      <c r="N21" s="2">
        <f t="shared" si="0"/>
        <v>2.7291679464010135</v>
      </c>
      <c r="S21" s="21">
        <f t="shared" si="6"/>
        <v>17522.865283076175</v>
      </c>
      <c r="T21" s="2">
        <f t="shared" si="1"/>
        <v>2.6994385228037796</v>
      </c>
      <c r="Y21" s="22">
        <f t="shared" si="7"/>
        <v>0.9891067811944522</v>
      </c>
      <c r="AA21" s="1"/>
      <c r="AB21" s="1"/>
      <c r="AD21" s="1"/>
    </row>
    <row r="22" spans="1:30" ht="12.75">
      <c r="A22">
        <f t="shared" si="8"/>
        <v>1983</v>
      </c>
      <c r="B22" s="7">
        <f>'raw data'!M59</f>
        <v>808.7</v>
      </c>
      <c r="C22" s="7">
        <f>'raw data'!O59</f>
        <v>560.5</v>
      </c>
      <c r="D22" s="7"/>
      <c r="E22" s="5">
        <f>'raw data'!C59</f>
        <v>6792</v>
      </c>
      <c r="F22" s="7">
        <f>'raw data'!G59</f>
        <v>3638.1</v>
      </c>
      <c r="G22" s="7">
        <f t="shared" si="2"/>
        <v>53.56448763250883</v>
      </c>
      <c r="I22" s="1">
        <f t="shared" si="3"/>
        <v>1509.768945328606</v>
      </c>
      <c r="J22" s="1"/>
      <c r="K22" s="8">
        <f t="shared" si="4"/>
        <v>0.15406393447128996</v>
      </c>
      <c r="M22" s="18">
        <f t="shared" si="5"/>
        <v>18151.530552709184</v>
      </c>
      <c r="N22" s="2">
        <f t="shared" si="0"/>
        <v>2.6724868304931073</v>
      </c>
      <c r="S22" s="21">
        <f t="shared" si="6"/>
        <v>17948.672824361995</v>
      </c>
      <c r="T22" s="2">
        <f t="shared" si="1"/>
        <v>2.6426196737871015</v>
      </c>
      <c r="Y22" s="22">
        <f t="shared" si="7"/>
        <v>0.9888242080876803</v>
      </c>
      <c r="AA22" s="1"/>
      <c r="AB22" s="1"/>
      <c r="AD22" s="1"/>
    </row>
    <row r="23" spans="1:30" ht="12.75">
      <c r="A23">
        <f t="shared" si="8"/>
        <v>1984</v>
      </c>
      <c r="B23" s="7">
        <f>'raw data'!M60</f>
        <v>1013.3</v>
      </c>
      <c r="C23" s="7">
        <f>'raw data'!O60</f>
        <v>594.3</v>
      </c>
      <c r="D23" s="7"/>
      <c r="E23" s="5">
        <f>'raw data'!C60</f>
        <v>7285</v>
      </c>
      <c r="F23" s="7">
        <f>'raw data'!G60</f>
        <v>4040.7</v>
      </c>
      <c r="G23" s="7">
        <f t="shared" si="2"/>
        <v>55.46602608098833</v>
      </c>
      <c r="I23" s="1">
        <f t="shared" si="3"/>
        <v>1826.8840794911775</v>
      </c>
      <c r="J23" s="1"/>
      <c r="K23" s="8">
        <f t="shared" si="4"/>
        <v>0.14707847650159625</v>
      </c>
      <c r="M23" s="18">
        <f t="shared" si="5"/>
        <v>18640.31468576771</v>
      </c>
      <c r="N23" s="2">
        <f t="shared" si="0"/>
        <v>2.558725420146563</v>
      </c>
      <c r="S23" s="21">
        <f t="shared" si="6"/>
        <v>18427.633550138264</v>
      </c>
      <c r="T23" s="2">
        <f t="shared" si="1"/>
        <v>2.5295310295316766</v>
      </c>
      <c r="Y23" s="22">
        <f t="shared" si="7"/>
        <v>0.988590260453498</v>
      </c>
      <c r="AA23" s="1"/>
      <c r="AB23" s="1"/>
      <c r="AD23" s="1"/>
    </row>
    <row r="24" spans="1:30" ht="12.75">
      <c r="A24">
        <f t="shared" si="8"/>
        <v>1985</v>
      </c>
      <c r="B24" s="7">
        <f>'raw data'!M61</f>
        <v>1049.5</v>
      </c>
      <c r="C24" s="7">
        <f>'raw data'!O61</f>
        <v>636.7</v>
      </c>
      <c r="D24" s="7"/>
      <c r="E24" s="5">
        <f>'raw data'!C61</f>
        <v>7593.8</v>
      </c>
      <c r="F24" s="7">
        <f>'raw data'!G61</f>
        <v>4346.7</v>
      </c>
      <c r="G24" s="7">
        <f t="shared" si="2"/>
        <v>57.24011693750164</v>
      </c>
      <c r="I24" s="1">
        <f t="shared" si="3"/>
        <v>1833.5042906112687</v>
      </c>
      <c r="J24" s="1"/>
      <c r="K24" s="8">
        <f t="shared" si="4"/>
        <v>0.14647893804495365</v>
      </c>
      <c r="M24" s="18">
        <f t="shared" si="5"/>
        <v>19418.720889807042</v>
      </c>
      <c r="N24" s="2">
        <f t="shared" si="0"/>
        <v>2.5571809752438885</v>
      </c>
      <c r="S24" s="21">
        <f t="shared" si="6"/>
        <v>19196.202270256555</v>
      </c>
      <c r="T24" s="2">
        <f t="shared" si="1"/>
        <v>2.5278783047033837</v>
      </c>
      <c r="Y24" s="22">
        <f t="shared" si="7"/>
        <v>0.9885410259093179</v>
      </c>
      <c r="AA24" s="1"/>
      <c r="AB24" s="1"/>
      <c r="AD24" s="1"/>
    </row>
    <row r="25" spans="1:30" ht="12.75">
      <c r="A25">
        <f t="shared" si="8"/>
        <v>1986</v>
      </c>
      <c r="B25" s="7">
        <f>'raw data'!M62</f>
        <v>1087.2</v>
      </c>
      <c r="C25" s="7">
        <f>'raw data'!O62</f>
        <v>682.2</v>
      </c>
      <c r="D25" s="7"/>
      <c r="E25" s="5">
        <f>'raw data'!C62</f>
        <v>7860.5</v>
      </c>
      <c r="F25" s="7">
        <f>'raw data'!G62</f>
        <v>4590.2</v>
      </c>
      <c r="G25" s="7">
        <f t="shared" si="2"/>
        <v>58.39577635010495</v>
      </c>
      <c r="I25" s="1">
        <f t="shared" si="3"/>
        <v>1861.778484597621</v>
      </c>
      <c r="J25" s="1"/>
      <c r="K25" s="8">
        <f t="shared" si="4"/>
        <v>0.14862097512090977</v>
      </c>
      <c r="M25" s="18">
        <f t="shared" si="5"/>
        <v>20159.963619078757</v>
      </c>
      <c r="N25" s="2">
        <f t="shared" si="0"/>
        <v>2.5647177175852374</v>
      </c>
      <c r="S25" s="21">
        <f t="shared" si="6"/>
        <v>19927.251617374077</v>
      </c>
      <c r="T25" s="2">
        <f t="shared" si="1"/>
        <v>2.5351124759715127</v>
      </c>
      <c r="Y25" s="22">
        <f t="shared" si="7"/>
        <v>0.9884567251160886</v>
      </c>
      <c r="AA25" s="1"/>
      <c r="AB25" s="1"/>
      <c r="AD25" s="1"/>
    </row>
    <row r="26" spans="1:30" ht="12.75">
      <c r="A26">
        <f t="shared" si="8"/>
        <v>1987</v>
      </c>
      <c r="B26" s="7">
        <f>'raw data'!M63</f>
        <v>1146.8</v>
      </c>
      <c r="C26" s="7">
        <f>'raw data'!O63</f>
        <v>728</v>
      </c>
      <c r="D26" s="7"/>
      <c r="E26" s="5">
        <f>'raw data'!C63</f>
        <v>8132.6</v>
      </c>
      <c r="F26" s="7">
        <f>'raw data'!G63</f>
        <v>4870.2</v>
      </c>
      <c r="G26" s="7">
        <f t="shared" si="2"/>
        <v>59.88490765560829</v>
      </c>
      <c r="I26" s="1">
        <f t="shared" si="3"/>
        <v>1915.0067101967063</v>
      </c>
      <c r="J26" s="1"/>
      <c r="K26" s="8">
        <f t="shared" si="4"/>
        <v>0.14948051414726296</v>
      </c>
      <c r="M26" s="18">
        <f t="shared" si="5"/>
        <v>20887.78722250385</v>
      </c>
      <c r="N26" s="2">
        <f t="shared" si="0"/>
        <v>2.5684021373858115</v>
      </c>
      <c r="S26" s="21">
        <f t="shared" si="6"/>
        <v>20644.590345267457</v>
      </c>
      <c r="T26" s="2">
        <f t="shared" si="1"/>
        <v>2.5384981857299582</v>
      </c>
      <c r="Y26" s="22">
        <f t="shared" si="7"/>
        <v>0.988356982257346</v>
      </c>
      <c r="AA26" s="1"/>
      <c r="AB26" s="1"/>
      <c r="AD26" s="1"/>
    </row>
    <row r="27" spans="1:30" ht="12.75">
      <c r="A27">
        <f t="shared" si="8"/>
        <v>1988</v>
      </c>
      <c r="B27" s="7">
        <f>'raw data'!M64</f>
        <v>1195.4</v>
      </c>
      <c r="C27" s="7">
        <f>'raw data'!O64</f>
        <v>782.4</v>
      </c>
      <c r="D27" s="7"/>
      <c r="E27" s="5">
        <f>'raw data'!C64</f>
        <v>8474.5</v>
      </c>
      <c r="F27" s="7">
        <f>'raw data'!G64</f>
        <v>5252.6</v>
      </c>
      <c r="G27" s="7">
        <f t="shared" si="2"/>
        <v>61.98123783114049</v>
      </c>
      <c r="I27" s="1">
        <f t="shared" si="3"/>
        <v>1928.6481551993297</v>
      </c>
      <c r="J27" s="1"/>
      <c r="K27" s="8">
        <f t="shared" si="4"/>
        <v>0.148954803335491</v>
      </c>
      <c r="M27" s="18">
        <f t="shared" si="5"/>
        <v>21627.900528853548</v>
      </c>
      <c r="N27" s="2">
        <f t="shared" si="0"/>
        <v>2.552115231441802</v>
      </c>
      <c r="S27" s="21">
        <f t="shared" si="6"/>
        <v>21373.959898587134</v>
      </c>
      <c r="T27" s="2">
        <f t="shared" si="1"/>
        <v>2.522149967382988</v>
      </c>
      <c r="Y27" s="22">
        <f t="shared" si="7"/>
        <v>0.9882586555302659</v>
      </c>
      <c r="AA27" s="1"/>
      <c r="AB27" s="1"/>
      <c r="AD27" s="1"/>
    </row>
    <row r="28" spans="1:30" ht="12.75">
      <c r="A28">
        <f t="shared" si="8"/>
        <v>1989</v>
      </c>
      <c r="B28" s="7">
        <f>'raw data'!M65</f>
        <v>1270.1</v>
      </c>
      <c r="C28" s="7">
        <f>'raw data'!O65</f>
        <v>836.1</v>
      </c>
      <c r="D28" s="7"/>
      <c r="E28" s="5">
        <f>'raw data'!C65</f>
        <v>8786.4</v>
      </c>
      <c r="F28" s="7">
        <f>'raw data'!G65</f>
        <v>5657.7</v>
      </c>
      <c r="G28" s="7">
        <f t="shared" si="2"/>
        <v>64.39155968314668</v>
      </c>
      <c r="I28" s="1">
        <f t="shared" si="3"/>
        <v>1972.4634816268094</v>
      </c>
      <c r="J28" s="1"/>
      <c r="K28" s="8">
        <f t="shared" si="4"/>
        <v>0.14778090036587307</v>
      </c>
      <c r="M28" s="18">
        <f t="shared" si="5"/>
        <v>22340.025487999214</v>
      </c>
      <c r="N28" s="2">
        <f t="shared" si="0"/>
        <v>2.5425686843302393</v>
      </c>
      <c r="S28" s="21">
        <f t="shared" si="6"/>
        <v>22075.082555748486</v>
      </c>
      <c r="T28" s="2">
        <f t="shared" si="1"/>
        <v>2.5124149316840216</v>
      </c>
      <c r="Y28" s="22">
        <f t="shared" si="7"/>
        <v>0.9881404373332944</v>
      </c>
      <c r="AA28" s="1"/>
      <c r="AB28" s="1"/>
      <c r="AD28" s="1"/>
    </row>
    <row r="29" spans="1:30" ht="12.75">
      <c r="A29">
        <f t="shared" si="8"/>
        <v>1990</v>
      </c>
      <c r="B29" s="7">
        <f>'raw data'!M66</f>
        <v>1283.8</v>
      </c>
      <c r="C29" s="7">
        <f>'raw data'!O66</f>
        <v>886.8</v>
      </c>
      <c r="D29" s="7"/>
      <c r="E29" s="5">
        <f>'raw data'!C66</f>
        <v>8955</v>
      </c>
      <c r="F29" s="7">
        <f>'raw data'!G66</f>
        <v>5979.6</v>
      </c>
      <c r="G29" s="7">
        <f t="shared" si="2"/>
        <v>66.77386934673368</v>
      </c>
      <c r="I29" s="1">
        <f t="shared" si="3"/>
        <v>1922.608368452739</v>
      </c>
      <c r="J29" s="1"/>
      <c r="K29" s="8">
        <f t="shared" si="4"/>
        <v>0.14830423439694962</v>
      </c>
      <c r="M29" s="18">
        <f t="shared" si="5"/>
        <v>23055.910266097937</v>
      </c>
      <c r="N29" s="2">
        <f t="shared" si="0"/>
        <v>2.5746410124062464</v>
      </c>
      <c r="S29" s="21">
        <f t="shared" si="6"/>
        <v>22779.754442507285</v>
      </c>
      <c r="T29" s="2">
        <f t="shared" si="1"/>
        <v>2.5438028411510087</v>
      </c>
      <c r="Y29" s="22">
        <f t="shared" si="7"/>
        <v>0.9880223413257849</v>
      </c>
      <c r="AA29" s="1"/>
      <c r="AB29" s="1"/>
      <c r="AD29" s="1"/>
    </row>
    <row r="30" spans="1:30" ht="12.75">
      <c r="A30">
        <f t="shared" si="8"/>
        <v>1991</v>
      </c>
      <c r="B30" s="7">
        <f>'raw data'!M67</f>
        <v>1238.4</v>
      </c>
      <c r="C30" s="7">
        <f>'raw data'!O67</f>
        <v>931.1</v>
      </c>
      <c r="D30" s="7"/>
      <c r="E30" s="5">
        <f>'raw data'!C67</f>
        <v>8948.4</v>
      </c>
      <c r="F30" s="7">
        <f>'raw data'!G67</f>
        <v>6174</v>
      </c>
      <c r="G30" s="7">
        <f t="shared" si="2"/>
        <v>68.99557462786645</v>
      </c>
      <c r="I30" s="1">
        <f t="shared" si="3"/>
        <v>1794.8977259475218</v>
      </c>
      <c r="J30" s="1"/>
      <c r="K30" s="8">
        <f t="shared" si="4"/>
        <v>0.15080984774862327</v>
      </c>
      <c r="M30" s="18">
        <f t="shared" si="5"/>
        <v>23681.67294176504</v>
      </c>
      <c r="N30" s="2">
        <f t="shared" si="0"/>
        <v>2.6464700887046892</v>
      </c>
      <c r="S30" s="21">
        <f t="shared" si="6"/>
        <v>23394.101283854325</v>
      </c>
      <c r="T30" s="2">
        <f t="shared" si="1"/>
        <v>2.6143334321056644</v>
      </c>
      <c r="Y30" s="22">
        <f t="shared" si="7"/>
        <v>0.9878567845009145</v>
      </c>
      <c r="AA30" s="1"/>
      <c r="AB30" s="1"/>
      <c r="AD30" s="1"/>
    </row>
    <row r="31" spans="1:30" ht="12.75">
      <c r="A31">
        <f t="shared" si="8"/>
        <v>1992</v>
      </c>
      <c r="B31" s="7">
        <f>'raw data'!M68</f>
        <v>1309.1</v>
      </c>
      <c r="C31" s="7">
        <f>'raw data'!O68</f>
        <v>959.7</v>
      </c>
      <c r="D31" s="7"/>
      <c r="E31" s="5">
        <f>'raw data'!C68</f>
        <v>9266.6</v>
      </c>
      <c r="F31" s="7">
        <f>'raw data'!G68</f>
        <v>6539.3</v>
      </c>
      <c r="G31" s="7">
        <f t="shared" si="2"/>
        <v>70.56849329851293</v>
      </c>
      <c r="I31" s="1">
        <f t="shared" si="3"/>
        <v>1855.0771581056076</v>
      </c>
      <c r="J31" s="1"/>
      <c r="K31" s="8">
        <f t="shared" si="4"/>
        <v>0.14675882739742785</v>
      </c>
      <c r="M31" s="18">
        <f t="shared" si="5"/>
        <v>24144.52716138242</v>
      </c>
      <c r="N31" s="2">
        <f t="shared" si="0"/>
        <v>2.605543258733777</v>
      </c>
      <c r="S31" s="21">
        <f t="shared" si="6"/>
        <v>23845.454998029258</v>
      </c>
      <c r="T31" s="2">
        <f t="shared" si="1"/>
        <v>2.5732690520826687</v>
      </c>
      <c r="Y31" s="22">
        <f t="shared" si="7"/>
        <v>0.9876132524213808</v>
      </c>
      <c r="AA31" s="1"/>
      <c r="AB31" s="1"/>
      <c r="AD31" s="1"/>
    </row>
    <row r="32" spans="1:30" ht="12.75">
      <c r="A32">
        <f t="shared" si="8"/>
        <v>1993</v>
      </c>
      <c r="B32" s="7">
        <f>'raw data'!M69</f>
        <v>1398.7</v>
      </c>
      <c r="C32" s="7">
        <f>'raw data'!O69</f>
        <v>1003.6</v>
      </c>
      <c r="D32" s="7"/>
      <c r="E32" s="5">
        <f>'raw data'!C69</f>
        <v>9521</v>
      </c>
      <c r="F32" s="7">
        <f>'raw data'!G69</f>
        <v>6878.7</v>
      </c>
      <c r="G32" s="7">
        <f t="shared" si="2"/>
        <v>72.24766306060287</v>
      </c>
      <c r="I32" s="1">
        <f t="shared" si="3"/>
        <v>1935.9795746289271</v>
      </c>
      <c r="J32" s="1"/>
      <c r="K32" s="8">
        <f t="shared" si="4"/>
        <v>0.1458996612732057</v>
      </c>
      <c r="M32" s="18">
        <f t="shared" si="5"/>
        <v>24641.526252207103</v>
      </c>
      <c r="N32" s="2">
        <f t="shared" si="0"/>
        <v>2.5881237529888774</v>
      </c>
      <c r="S32" s="21">
        <f t="shared" si="6"/>
        <v>24331.066499734294</v>
      </c>
      <c r="T32" s="2">
        <f t="shared" si="1"/>
        <v>2.555515859650698</v>
      </c>
      <c r="Y32" s="22">
        <f t="shared" si="7"/>
        <v>0.9874009527942693</v>
      </c>
      <c r="AA32" s="1"/>
      <c r="AB32" s="1"/>
      <c r="AD32" s="1"/>
    </row>
    <row r="33" spans="1:30" ht="12.75">
      <c r="A33">
        <f t="shared" si="8"/>
        <v>1994</v>
      </c>
      <c r="B33" s="7">
        <f>'raw data'!M70</f>
        <v>1550.7</v>
      </c>
      <c r="C33" s="7">
        <f>'raw data'!O70</f>
        <v>1055.6</v>
      </c>
      <c r="D33" s="7"/>
      <c r="E33" s="5">
        <f>'raw data'!C70</f>
        <v>9905.4</v>
      </c>
      <c r="F33" s="7">
        <f>'raw data'!G70</f>
        <v>7308.8</v>
      </c>
      <c r="G33" s="7">
        <f t="shared" si="2"/>
        <v>73.78601570860339</v>
      </c>
      <c r="I33" s="1">
        <f t="shared" si="3"/>
        <v>2101.6177457311733</v>
      </c>
      <c r="J33" s="1"/>
      <c r="K33" s="8">
        <f t="shared" si="4"/>
        <v>0.14442863397548159</v>
      </c>
      <c r="M33" s="18">
        <f t="shared" si="5"/>
        <v>25191.472622550515</v>
      </c>
      <c r="N33" s="2">
        <f t="shared" si="0"/>
        <v>2.543205990929242</v>
      </c>
      <c r="S33" s="21">
        <f t="shared" si="6"/>
        <v>24869.691318174322</v>
      </c>
      <c r="T33" s="2">
        <f t="shared" si="1"/>
        <v>2.510720548203437</v>
      </c>
      <c r="Y33" s="22">
        <f t="shared" si="7"/>
        <v>0.9872265782474287</v>
      </c>
      <c r="AA33" s="1"/>
      <c r="AB33" s="1"/>
      <c r="AD33" s="1"/>
    </row>
    <row r="34" spans="1:30" ht="12.75">
      <c r="A34">
        <f t="shared" si="8"/>
        <v>1995</v>
      </c>
      <c r="B34" s="7">
        <f>'raw data'!M71</f>
        <v>1625.2</v>
      </c>
      <c r="C34" s="7">
        <f>'raw data'!O71</f>
        <v>1122.8</v>
      </c>
      <c r="D34" s="7"/>
      <c r="E34" s="5">
        <f>'raw data'!C71</f>
        <v>10174.8</v>
      </c>
      <c r="F34" s="7">
        <f>'raw data'!G71</f>
        <v>7664.1</v>
      </c>
      <c r="G34" s="7">
        <f t="shared" si="2"/>
        <v>75.32433069937493</v>
      </c>
      <c r="I34" s="1">
        <f t="shared" si="3"/>
        <v>2157.602974908991</v>
      </c>
      <c r="J34" s="1"/>
      <c r="K34" s="8">
        <f t="shared" si="4"/>
        <v>0.14650121997364335</v>
      </c>
      <c r="M34" s="18">
        <f t="shared" si="5"/>
        <v>25876.12385564219</v>
      </c>
      <c r="N34" s="2">
        <f t="shared" si="0"/>
        <v>2.543157984003832</v>
      </c>
      <c r="S34" s="21">
        <f t="shared" si="6"/>
        <v>25543.020606069906</v>
      </c>
      <c r="T34" s="2">
        <f t="shared" si="1"/>
        <v>2.510419920398426</v>
      </c>
      <c r="Y34" s="22">
        <f t="shared" si="7"/>
        <v>0.9871270035871447</v>
      </c>
      <c r="AA34" s="1"/>
      <c r="AB34" s="1"/>
      <c r="AD34" s="1"/>
    </row>
    <row r="35" spans="1:30" ht="12.75">
      <c r="A35">
        <f t="shared" si="8"/>
        <v>1996</v>
      </c>
      <c r="B35" s="7">
        <f>'raw data'!M72</f>
        <v>1752</v>
      </c>
      <c r="C35" s="7">
        <f>'raw data'!O72</f>
        <v>1176</v>
      </c>
      <c r="D35" s="7"/>
      <c r="E35" s="5">
        <f>'raw data'!C72</f>
        <v>10561</v>
      </c>
      <c r="F35" s="7">
        <f>'raw data'!G72</f>
        <v>8100.2</v>
      </c>
      <c r="G35" s="7">
        <f t="shared" si="2"/>
        <v>76.69917621437364</v>
      </c>
      <c r="I35" s="1">
        <f t="shared" si="3"/>
        <v>2284.248783980642</v>
      </c>
      <c r="J35" s="1"/>
      <c r="K35" s="8">
        <f t="shared" si="4"/>
        <v>0.14518160045430978</v>
      </c>
      <c r="M35" s="18">
        <f t="shared" si="5"/>
        <v>26578.250148829313</v>
      </c>
      <c r="N35" s="2">
        <f aca="true" t="shared" si="9" ref="N35:N51">M35/E35</f>
        <v>2.5166414306248757</v>
      </c>
      <c r="S35" s="21">
        <f t="shared" si="6"/>
        <v>26233.665224192002</v>
      </c>
      <c r="T35" s="2">
        <f aca="true" t="shared" si="10" ref="T35:T51">S35/E35</f>
        <v>2.48401337223672</v>
      </c>
      <c r="Y35" s="22">
        <f t="shared" si="7"/>
        <v>0.9870350785808791</v>
      </c>
      <c r="AA35" s="1"/>
      <c r="AB35" s="1"/>
      <c r="AD35" s="1"/>
    </row>
    <row r="36" spans="1:30" ht="12.75">
      <c r="A36">
        <f t="shared" si="8"/>
        <v>1997</v>
      </c>
      <c r="B36" s="7">
        <f>'raw data'!M73</f>
        <v>1925.1</v>
      </c>
      <c r="C36" s="7">
        <f>'raw data'!O73</f>
        <v>1240</v>
      </c>
      <c r="D36" s="7"/>
      <c r="E36" s="5">
        <f>'raw data'!C73</f>
        <v>11034.9</v>
      </c>
      <c r="F36" s="7">
        <f>'raw data'!G73</f>
        <v>8608.5</v>
      </c>
      <c r="G36" s="7">
        <f t="shared" si="2"/>
        <v>78.01158143707691</v>
      </c>
      <c r="I36" s="1">
        <f t="shared" si="3"/>
        <v>2467.7105175117613</v>
      </c>
      <c r="J36" s="1"/>
      <c r="K36" s="8">
        <f t="shared" si="4"/>
        <v>0.14404367776035315</v>
      </c>
      <c r="M36" s="18">
        <f t="shared" si="5"/>
        <v>27367.52914721137</v>
      </c>
      <c r="N36" s="2">
        <f t="shared" si="9"/>
        <v>2.4800885506177104</v>
      </c>
      <c r="S36" s="21">
        <f t="shared" si="6"/>
        <v>27011.291317642725</v>
      </c>
      <c r="T36" s="2">
        <f t="shared" si="10"/>
        <v>2.44780571800766</v>
      </c>
      <c r="Y36" s="22">
        <f t="shared" si="7"/>
        <v>0.9869831935629839</v>
      </c>
      <c r="AA36" s="1"/>
      <c r="AB36" s="1"/>
      <c r="AD36" s="1"/>
    </row>
    <row r="37" spans="1:30" ht="12.75">
      <c r="A37">
        <f t="shared" si="8"/>
        <v>1998</v>
      </c>
      <c r="B37" s="7">
        <f>'raw data'!M74</f>
        <v>2076.7</v>
      </c>
      <c r="C37" s="7">
        <f>'raw data'!O74</f>
        <v>1310.3</v>
      </c>
      <c r="D37" s="7"/>
      <c r="E37" s="5">
        <f>'raw data'!C74</f>
        <v>11525.9</v>
      </c>
      <c r="F37" s="7">
        <f>'raw data'!G74</f>
        <v>9089.2</v>
      </c>
      <c r="G37" s="7">
        <f t="shared" si="2"/>
        <v>78.85891774178157</v>
      </c>
      <c r="I37" s="1">
        <f t="shared" si="3"/>
        <v>2633.4371044756404</v>
      </c>
      <c r="J37" s="1"/>
      <c r="K37" s="8">
        <f t="shared" si="4"/>
        <v>0.14416010209919464</v>
      </c>
      <c r="M37" s="18">
        <f t="shared" si="5"/>
        <v>28295.874621785133</v>
      </c>
      <c r="N37" s="2">
        <f t="shared" si="9"/>
        <v>2.4549817907308875</v>
      </c>
      <c r="S37" s="21">
        <f t="shared" si="6"/>
        <v>27927.71938750986</v>
      </c>
      <c r="T37" s="2">
        <f t="shared" si="10"/>
        <v>2.4230402300479668</v>
      </c>
      <c r="Y37" s="22">
        <f t="shared" si="7"/>
        <v>0.9869890844797627</v>
      </c>
      <c r="AA37" s="1"/>
      <c r="AB37" s="1"/>
      <c r="AD37" s="1"/>
    </row>
    <row r="38" spans="1:30" ht="12.75">
      <c r="A38">
        <f t="shared" si="8"/>
        <v>1999</v>
      </c>
      <c r="B38" s="7">
        <f>'raw data'!M75</f>
        <v>2252.7</v>
      </c>
      <c r="C38" s="7">
        <f>'raw data'!O75</f>
        <v>1400.9</v>
      </c>
      <c r="D38" s="7"/>
      <c r="E38" s="5">
        <f>'raw data'!C75</f>
        <v>12065.9</v>
      </c>
      <c r="F38" s="7">
        <f>'raw data'!G75</f>
        <v>9660.6</v>
      </c>
      <c r="G38" s="7">
        <f t="shared" si="2"/>
        <v>80.0653080168077</v>
      </c>
      <c r="I38" s="1">
        <f t="shared" si="3"/>
        <v>2813.578134898453</v>
      </c>
      <c r="J38" s="1"/>
      <c r="K38" s="8">
        <f t="shared" si="4"/>
        <v>0.1450116969960458</v>
      </c>
      <c r="M38" s="18">
        <f t="shared" si="5"/>
        <v>29337.729233817503</v>
      </c>
      <c r="N38" s="2">
        <f t="shared" si="9"/>
        <v>2.431458012565785</v>
      </c>
      <c r="S38" s="21">
        <f t="shared" si="6"/>
        <v>28957.242766458014</v>
      </c>
      <c r="T38" s="2">
        <f t="shared" si="10"/>
        <v>2.399923981340639</v>
      </c>
      <c r="Y38" s="22">
        <f t="shared" si="7"/>
        <v>0.9870308139963027</v>
      </c>
      <c r="AA38" s="1"/>
      <c r="AB38" s="1"/>
      <c r="AD38" s="1"/>
    </row>
    <row r="39" spans="1:30" ht="12.75">
      <c r="A39">
        <f t="shared" si="8"/>
        <v>2000</v>
      </c>
      <c r="B39" s="7">
        <f>'raw data'!M76</f>
        <v>2424</v>
      </c>
      <c r="C39" s="7">
        <f>'raw data'!O76</f>
        <v>1514.2</v>
      </c>
      <c r="D39" s="7"/>
      <c r="E39" s="5">
        <f>'raw data'!C76</f>
        <v>12559.7</v>
      </c>
      <c r="F39" s="7">
        <f>'raw data'!G76</f>
        <v>10284.8</v>
      </c>
      <c r="G39" s="7">
        <f t="shared" si="2"/>
        <v>81.88730622546716</v>
      </c>
      <c r="I39" s="1">
        <f t="shared" si="3"/>
        <v>2960.1657591785943</v>
      </c>
      <c r="J39" s="1"/>
      <c r="K39" s="8">
        <f t="shared" si="4"/>
        <v>0.14722697573117613</v>
      </c>
      <c r="M39" s="18">
        <f t="shared" si="5"/>
        <v>30501.122780301233</v>
      </c>
      <c r="N39" s="2">
        <f t="shared" si="9"/>
        <v>2.428491347747258</v>
      </c>
      <c r="S39" s="21">
        <f t="shared" si="6"/>
        <v>30107.780733911746</v>
      </c>
      <c r="T39" s="2">
        <f t="shared" si="10"/>
        <v>2.3971735578008824</v>
      </c>
      <c r="Y39" s="22">
        <f t="shared" si="7"/>
        <v>0.987104014195716</v>
      </c>
      <c r="AA39" s="1"/>
      <c r="AB39" s="1"/>
      <c r="AD39" s="1"/>
    </row>
    <row r="40" spans="1:30" ht="12.75">
      <c r="A40">
        <f t="shared" si="8"/>
        <v>2001</v>
      </c>
      <c r="B40" s="7">
        <f>'raw data'!M77</f>
        <v>2342.3</v>
      </c>
      <c r="C40" s="7">
        <f>'raw data'!O77</f>
        <v>1604</v>
      </c>
      <c r="D40" s="7"/>
      <c r="E40" s="5">
        <f>'raw data'!C77</f>
        <v>12682.2</v>
      </c>
      <c r="F40" s="7">
        <f>'raw data'!G77</f>
        <v>10621.8</v>
      </c>
      <c r="G40" s="7">
        <f t="shared" si="2"/>
        <v>83.75360741827127</v>
      </c>
      <c r="I40" s="1">
        <f t="shared" si="3"/>
        <v>2796.6556572332374</v>
      </c>
      <c r="J40" s="1"/>
      <c r="K40" s="8">
        <f t="shared" si="4"/>
        <v>0.15101018659737522</v>
      </c>
      <c r="M40" s="18">
        <f t="shared" si="5"/>
        <v>31745.66554970255</v>
      </c>
      <c r="N40" s="2">
        <f t="shared" si="9"/>
        <v>2.5031670806092436</v>
      </c>
      <c r="S40" s="21">
        <f t="shared" si="6"/>
        <v>31338.82990844398</v>
      </c>
      <c r="T40" s="2">
        <f t="shared" si="10"/>
        <v>2.4710878166598835</v>
      </c>
      <c r="Y40" s="22">
        <f t="shared" si="7"/>
        <v>0.9871845294715397</v>
      </c>
      <c r="AA40" s="1"/>
      <c r="AB40" s="1"/>
      <c r="AD40" s="1"/>
    </row>
    <row r="41" spans="1:30" ht="12.75">
      <c r="A41">
        <f t="shared" si="8"/>
        <v>2002</v>
      </c>
      <c r="B41" s="7">
        <f>'raw data'!M78</f>
        <v>2368.6</v>
      </c>
      <c r="C41" s="7">
        <f>'raw data'!O78</f>
        <v>1662.1</v>
      </c>
      <c r="D41" s="7"/>
      <c r="E41" s="5">
        <f>'raw data'!C78</f>
        <v>12908.8</v>
      </c>
      <c r="F41" s="7">
        <f>'raw data'!G78</f>
        <v>10977.5</v>
      </c>
      <c r="G41" s="7">
        <f t="shared" si="2"/>
        <v>85.03888820029748</v>
      </c>
      <c r="I41" s="1">
        <f t="shared" si="3"/>
        <v>2785.313931222956</v>
      </c>
      <c r="J41" s="1"/>
      <c r="K41" s="8">
        <f t="shared" si="4"/>
        <v>0.15140970166249146</v>
      </c>
      <c r="M41" s="18">
        <f t="shared" si="5"/>
        <v>32756.69534538472</v>
      </c>
      <c r="N41" s="2">
        <f t="shared" si="9"/>
        <v>2.5375476686744487</v>
      </c>
      <c r="S41" s="21">
        <f t="shared" si="6"/>
        <v>32335.668733709026</v>
      </c>
      <c r="T41" s="2">
        <f t="shared" si="10"/>
        <v>2.504932196153711</v>
      </c>
      <c r="Y41" s="22">
        <f t="shared" si="7"/>
        <v>0.9871468532696472</v>
      </c>
      <c r="AA41" s="1"/>
      <c r="AB41" s="1"/>
      <c r="AD41" s="1"/>
    </row>
    <row r="42" spans="1:30" ht="12.75">
      <c r="A42">
        <f t="shared" si="8"/>
        <v>2003</v>
      </c>
      <c r="B42" s="7">
        <f>'raw data'!M79</f>
        <v>2493.2</v>
      </c>
      <c r="C42" s="7">
        <f>'raw data'!O79</f>
        <v>1727.2</v>
      </c>
      <c r="D42" s="7"/>
      <c r="E42" s="5">
        <f>'raw data'!C79</f>
        <v>13271.1</v>
      </c>
      <c r="F42" s="7">
        <f>'raw data'!G79</f>
        <v>11510.7</v>
      </c>
      <c r="G42" s="7">
        <f t="shared" si="2"/>
        <v>86.7350860139702</v>
      </c>
      <c r="I42" s="1">
        <f t="shared" si="3"/>
        <v>2874.4999452683155</v>
      </c>
      <c r="J42" s="1"/>
      <c r="K42" s="8">
        <f t="shared" si="4"/>
        <v>0.15005169103529759</v>
      </c>
      <c r="M42" s="18">
        <f t="shared" si="5"/>
        <v>33699.51514914666</v>
      </c>
      <c r="N42" s="2">
        <f t="shared" si="9"/>
        <v>2.5393158931171236</v>
      </c>
      <c r="S42" s="21">
        <f t="shared" si="6"/>
        <v>33263.91649398997</v>
      </c>
      <c r="T42" s="2">
        <f t="shared" si="10"/>
        <v>2.5064927921566387</v>
      </c>
      <c r="Y42" s="22">
        <f t="shared" si="7"/>
        <v>0.9870740379133401</v>
      </c>
      <c r="AA42" s="1"/>
      <c r="AB42" s="1"/>
      <c r="AD42" s="1"/>
    </row>
    <row r="43" spans="1:30" ht="12.75">
      <c r="A43">
        <f t="shared" si="8"/>
        <v>2004</v>
      </c>
      <c r="B43" s="7">
        <f>'raw data'!M80</f>
        <v>2765.1</v>
      </c>
      <c r="C43" s="7">
        <f>'raw data'!O80</f>
        <v>1831.7</v>
      </c>
      <c r="D43" s="7"/>
      <c r="E43" s="5">
        <f>'raw data'!C80</f>
        <v>13773.5</v>
      </c>
      <c r="F43" s="7">
        <f>'raw data'!G80</f>
        <v>12274.9</v>
      </c>
      <c r="G43" s="7">
        <f t="shared" si="2"/>
        <v>89.11968635423095</v>
      </c>
      <c r="I43" s="1">
        <f t="shared" si="3"/>
        <v>3102.6814760201714</v>
      </c>
      <c r="J43" s="1"/>
      <c r="K43" s="8">
        <f t="shared" si="4"/>
        <v>0.1492232115943918</v>
      </c>
      <c r="M43" s="18">
        <f t="shared" si="5"/>
        <v>34678.48936735672</v>
      </c>
      <c r="N43" s="2">
        <f t="shared" si="9"/>
        <v>2.5177688581229694</v>
      </c>
      <c r="S43" s="21">
        <f t="shared" si="6"/>
        <v>34228.04017511652</v>
      </c>
      <c r="T43" s="2">
        <f t="shared" si="10"/>
        <v>2.4850648110586646</v>
      </c>
      <c r="Y43" s="22">
        <f t="shared" si="7"/>
        <v>0.9870107031633213</v>
      </c>
      <c r="AA43" s="1"/>
      <c r="AB43" s="1"/>
      <c r="AD43" s="1"/>
    </row>
    <row r="44" spans="1:30" ht="12.75">
      <c r="A44">
        <f t="shared" si="8"/>
        <v>2005</v>
      </c>
      <c r="B44" s="7">
        <f>'raw data'!M81</f>
        <v>3040.8</v>
      </c>
      <c r="C44" s="7">
        <f>'raw data'!O81</f>
        <v>1982</v>
      </c>
      <c r="D44" s="7"/>
      <c r="E44" s="5">
        <f>'raw data'!C81</f>
        <v>14234.2</v>
      </c>
      <c r="F44" s="7">
        <f>'raw data'!G81</f>
        <v>13093.7</v>
      </c>
      <c r="G44" s="7">
        <f t="shared" si="2"/>
        <v>91.98760731196695</v>
      </c>
      <c r="I44" s="1">
        <f t="shared" si="3"/>
        <v>3305.6626744159407</v>
      </c>
      <c r="J44" s="1"/>
      <c r="K44" s="8">
        <f t="shared" si="4"/>
        <v>0.15137050642675484</v>
      </c>
      <c r="M44" s="18">
        <f t="shared" si="5"/>
        <v>35830.57990815373</v>
      </c>
      <c r="N44" s="2">
        <f t="shared" si="9"/>
        <v>2.5172176805267408</v>
      </c>
      <c r="S44" s="21">
        <f t="shared" si="6"/>
        <v>35364.97490780154</v>
      </c>
      <c r="T44" s="2">
        <f t="shared" si="10"/>
        <v>2.4845073771481037</v>
      </c>
      <c r="Y44" s="22">
        <f t="shared" si="7"/>
        <v>0.9870053735790573</v>
      </c>
      <c r="AA44" s="1"/>
      <c r="AB44" s="1"/>
      <c r="AD44" s="1"/>
    </row>
    <row r="45" spans="1:30" ht="12.75">
      <c r="A45">
        <f t="shared" si="8"/>
        <v>2006</v>
      </c>
      <c r="B45" s="7">
        <f>'raw data'!M82</f>
        <v>3233</v>
      </c>
      <c r="C45" s="7">
        <f>'raw data'!O82</f>
        <v>2136</v>
      </c>
      <c r="D45" s="7"/>
      <c r="E45" s="5">
        <f>'raw data'!C82</f>
        <v>14613.8</v>
      </c>
      <c r="F45" s="7">
        <f>'raw data'!G82</f>
        <v>13855.9</v>
      </c>
      <c r="G45" s="7">
        <f t="shared" si="2"/>
        <v>94.81380612845392</v>
      </c>
      <c r="I45" s="1">
        <f t="shared" si="3"/>
        <v>3409.8409630554493</v>
      </c>
      <c r="J45" s="1"/>
      <c r="K45" s="8">
        <f t="shared" si="4"/>
        <v>0.15415815645320766</v>
      </c>
      <c r="M45" s="18">
        <f t="shared" si="5"/>
        <v>37120.84901590461</v>
      </c>
      <c r="N45" s="2">
        <f t="shared" si="9"/>
        <v>2.5401229670520067</v>
      </c>
      <c r="S45" s="21">
        <f t="shared" si="6"/>
        <v>36639.59566753375</v>
      </c>
      <c r="T45" s="2">
        <f t="shared" si="10"/>
        <v>2.5071915359135715</v>
      </c>
      <c r="Y45" s="22">
        <f t="shared" si="7"/>
        <v>0.9870354972709631</v>
      </c>
      <c r="AA45" s="1"/>
      <c r="AB45" s="1"/>
      <c r="AD45" s="1"/>
    </row>
    <row r="46" spans="1:30" ht="12.75">
      <c r="A46">
        <f t="shared" si="8"/>
        <v>2007</v>
      </c>
      <c r="B46" s="7">
        <f>'raw data'!M83</f>
        <v>3236</v>
      </c>
      <c r="C46" s="7">
        <f>'raw data'!O83</f>
        <v>2264.4</v>
      </c>
      <c r="D46" s="7"/>
      <c r="E46" s="5">
        <f>'raw data'!C83</f>
        <v>14873.7</v>
      </c>
      <c r="F46" s="7">
        <f>'raw data'!G83</f>
        <v>14477.6</v>
      </c>
      <c r="G46" s="7">
        <f t="shared" si="2"/>
        <v>97.33691011651439</v>
      </c>
      <c r="I46" s="1">
        <f t="shared" si="3"/>
        <v>3324.5353649776207</v>
      </c>
      <c r="J46" s="1"/>
      <c r="K46" s="8">
        <f t="shared" si="4"/>
        <v>0.15640713930485717</v>
      </c>
      <c r="M46" s="18">
        <f t="shared" si="5"/>
        <v>38442.721531684816</v>
      </c>
      <c r="N46" s="2">
        <f t="shared" si="9"/>
        <v>2.5846105227135694</v>
      </c>
      <c r="S46" s="21">
        <f t="shared" si="6"/>
        <v>37945.19211375203</v>
      </c>
      <c r="T46" s="2">
        <f t="shared" si="10"/>
        <v>2.551160243500409</v>
      </c>
      <c r="Y46" s="22">
        <f t="shared" si="7"/>
        <v>0.9870579033400975</v>
      </c>
      <c r="AA46" s="1"/>
      <c r="AB46" s="1"/>
      <c r="AD46" s="1"/>
    </row>
    <row r="47" spans="1:25" ht="12.75">
      <c r="A47">
        <f t="shared" si="8"/>
        <v>2008</v>
      </c>
      <c r="B47" s="7">
        <f>'raw data'!M84</f>
        <v>3059.4</v>
      </c>
      <c r="C47" s="7">
        <f>'raw data'!O84</f>
        <v>2363.4</v>
      </c>
      <c r="D47" s="7"/>
      <c r="E47" s="5">
        <f>'raw data'!C84</f>
        <v>14830.4</v>
      </c>
      <c r="F47" s="7">
        <f>'raw data'!G84</f>
        <v>14718.6</v>
      </c>
      <c r="G47" s="7">
        <f t="shared" si="2"/>
        <v>99.24614305750352</v>
      </c>
      <c r="I47" s="1">
        <f t="shared" si="3"/>
        <v>3082.638685744568</v>
      </c>
      <c r="K47" s="8">
        <f t="shared" si="4"/>
        <v>0.16057233704292528</v>
      </c>
      <c r="M47" s="18">
        <f t="shared" si="5"/>
        <v>39604.93594459704</v>
      </c>
      <c r="N47" s="2">
        <f t="shared" si="9"/>
        <v>2.6705237852382298</v>
      </c>
      <c r="S47" s="21">
        <f t="shared" si="6"/>
        <v>39090.50139855631</v>
      </c>
      <c r="T47" s="2">
        <f t="shared" si="10"/>
        <v>2.635835944988423</v>
      </c>
      <c r="Y47" s="22">
        <f t="shared" si="7"/>
        <v>0.9870108476690793</v>
      </c>
    </row>
    <row r="48" spans="1:25" ht="12.75">
      <c r="A48">
        <f t="shared" si="8"/>
        <v>2009</v>
      </c>
      <c r="B48" s="7">
        <f>'raw data'!M85</f>
        <v>2525.1</v>
      </c>
      <c r="C48" s="7">
        <f>'raw data'!O85</f>
        <v>2368.4</v>
      </c>
      <c r="D48" s="7"/>
      <c r="E48" s="5">
        <f>'raw data'!C85</f>
        <v>14418.7</v>
      </c>
      <c r="F48" s="7">
        <f>'raw data'!G85</f>
        <v>14418.7</v>
      </c>
      <c r="G48" s="7">
        <f t="shared" si="2"/>
        <v>100</v>
      </c>
      <c r="I48" s="1">
        <f t="shared" si="3"/>
        <v>2525.1</v>
      </c>
      <c r="K48" s="8">
        <f t="shared" si="4"/>
        <v>0.16425891377169924</v>
      </c>
      <c r="M48" s="18">
        <f t="shared" si="5"/>
        <v>40459.8816006578</v>
      </c>
      <c r="N48" s="2">
        <f t="shared" si="9"/>
        <v>2.8060700063568698</v>
      </c>
      <c r="S48" s="21">
        <f t="shared" si="6"/>
        <v>39928.137874813765</v>
      </c>
      <c r="T48" s="2">
        <f t="shared" si="10"/>
        <v>2.7691912498917213</v>
      </c>
      <c r="Y48" s="22">
        <f t="shared" si="7"/>
        <v>0.9868575066261344</v>
      </c>
    </row>
    <row r="49" spans="1:25" ht="12.75">
      <c r="A49">
        <f t="shared" si="8"/>
        <v>2010</v>
      </c>
      <c r="B49" s="7">
        <f>'raw data'!M86</f>
        <v>2752.6</v>
      </c>
      <c r="C49" s="7">
        <f>'raw data'!O86</f>
        <v>2381.6</v>
      </c>
      <c r="D49" s="7"/>
      <c r="E49" s="5">
        <f>'raw data'!C86</f>
        <v>14783.8</v>
      </c>
      <c r="F49" s="7">
        <f>'raw data'!G86</f>
        <v>14964.4</v>
      </c>
      <c r="G49" s="7">
        <f t="shared" si="2"/>
        <v>101.22160743516552</v>
      </c>
      <c r="I49" s="1">
        <f t="shared" si="3"/>
        <v>2719.379853519018</v>
      </c>
      <c r="K49" s="8">
        <f t="shared" si="4"/>
        <v>0.15915105182967576</v>
      </c>
      <c r="M49" s="18">
        <f t="shared" si="5"/>
        <v>40709.19970443904</v>
      </c>
      <c r="N49" s="2">
        <f t="shared" si="9"/>
        <v>2.7536357164219645</v>
      </c>
      <c r="S49" s="21">
        <f t="shared" si="6"/>
        <v>40160.12945863536</v>
      </c>
      <c r="T49" s="2">
        <f t="shared" si="10"/>
        <v>2.7164957222524224</v>
      </c>
      <c r="Y49" s="22">
        <f t="shared" si="7"/>
        <v>0.9865123792707768</v>
      </c>
    </row>
    <row r="50" spans="1:25" ht="12.75">
      <c r="A50">
        <f t="shared" si="8"/>
        <v>2011</v>
      </c>
      <c r="B50" s="7">
        <f>'raw data'!M87</f>
        <v>2877.8</v>
      </c>
      <c r="C50" s="7">
        <f>'raw data'!O87</f>
        <v>2450.6</v>
      </c>
      <c r="D50" s="7"/>
      <c r="E50" s="5">
        <f>'raw data'!C87</f>
        <v>15020.6</v>
      </c>
      <c r="F50" s="7">
        <f>'raw data'!G87</f>
        <v>15517.9</v>
      </c>
      <c r="G50" s="7">
        <f t="shared" si="2"/>
        <v>103.31078651984606</v>
      </c>
      <c r="I50" s="1">
        <f t="shared" si="3"/>
        <v>2785.575540504837</v>
      </c>
      <c r="K50" s="8">
        <f t="shared" si="4"/>
        <v>0.15792085269269682</v>
      </c>
      <c r="M50" s="18">
        <f t="shared" si="5"/>
        <v>41138.77405107762</v>
      </c>
      <c r="N50" s="2">
        <f t="shared" si="9"/>
        <v>2.738823618968458</v>
      </c>
      <c r="S50" s="21">
        <f t="shared" si="6"/>
        <v>40573.07741329787</v>
      </c>
      <c r="T50" s="2">
        <f t="shared" si="10"/>
        <v>2.7011622314220385</v>
      </c>
      <c r="Y50" s="22">
        <f t="shared" si="7"/>
        <v>0.9862490642750465</v>
      </c>
    </row>
    <row r="51" spans="1:25" ht="12.75">
      <c r="A51">
        <f t="shared" si="8"/>
        <v>2012</v>
      </c>
      <c r="B51" s="7">
        <f>'raw data'!M88</f>
        <v>3126.1</v>
      </c>
      <c r="C51" s="7">
        <f>'raw data'!O88</f>
        <v>2534.2</v>
      </c>
      <c r="D51" s="7"/>
      <c r="E51" s="5">
        <f>'raw data'!C88</f>
        <v>15354.6</v>
      </c>
      <c r="F51" s="7">
        <f>'raw data'!G88</f>
        <v>16155.3</v>
      </c>
      <c r="G51" s="7">
        <f t="shared" si="2"/>
        <v>105.21472392638036</v>
      </c>
      <c r="I51" s="1">
        <f t="shared" si="3"/>
        <v>2971.1620991253644</v>
      </c>
      <c r="K51" s="8">
        <f t="shared" si="4"/>
        <v>0.15686492977536784</v>
      </c>
      <c r="M51" s="18">
        <f t="shared" si="5"/>
        <v>41610.381445502804</v>
      </c>
      <c r="N51" s="2">
        <f t="shared" si="9"/>
        <v>2.7099619296824926</v>
      </c>
      <c r="S51" s="21">
        <f t="shared" si="6"/>
        <v>41028.50508719311</v>
      </c>
      <c r="T51" s="2">
        <f t="shared" si="10"/>
        <v>2.6720660314949987</v>
      </c>
      <c r="Y51" s="22">
        <f t="shared" si="7"/>
        <v>0.9860160772841802</v>
      </c>
    </row>
    <row r="52" spans="1:25" ht="12.75">
      <c r="A52">
        <f t="shared" si="8"/>
        <v>2013</v>
      </c>
      <c r="B52" s="7">
        <f>'raw data'!M89</f>
        <v>3298.6</v>
      </c>
      <c r="C52" s="7">
        <f>'raw data'!O89</f>
        <v>2628.9</v>
      </c>
      <c r="E52" s="5">
        <f>'raw data'!C89</f>
        <v>15612.2</v>
      </c>
      <c r="F52" s="7">
        <f>'raw data'!G89</f>
        <v>16691.5</v>
      </c>
      <c r="G52" s="7">
        <f>F52/E52*100</f>
        <v>106.91318327974275</v>
      </c>
      <c r="I52" s="1">
        <f t="shared" si="3"/>
        <v>3085.307067669173</v>
      </c>
      <c r="K52" s="8">
        <f t="shared" si="4"/>
        <v>0.15749932600425368</v>
      </c>
      <c r="M52" s="18">
        <f>(1-$P$8)*M51+I51</f>
        <v>42241.04849021623</v>
      </c>
      <c r="N52" s="2">
        <f>M52/E52</f>
        <v>2.705643566583584</v>
      </c>
      <c r="S52" s="21">
        <f>(1-$V$8)*S51+I51</f>
        <v>41643.36370395629</v>
      </c>
      <c r="T52" s="2">
        <f>S52/E52</f>
        <v>2.667360378675413</v>
      </c>
      <c r="Y52" s="22">
        <f t="shared" si="7"/>
        <v>0.9858506166957864</v>
      </c>
    </row>
    <row r="53" spans="1:25" ht="12.75">
      <c r="A53">
        <f t="shared" si="8"/>
        <v>2014</v>
      </c>
      <c r="B53" s="7">
        <f>'raw data'!M90</f>
        <v>3481</v>
      </c>
      <c r="C53" s="7">
        <f>'raw data'!O90</f>
        <v>2745.2</v>
      </c>
      <c r="E53" s="5">
        <f>'raw data'!C90</f>
        <v>15982.3</v>
      </c>
      <c r="F53" s="7">
        <f>'raw data'!G90</f>
        <v>17393.1</v>
      </c>
      <c r="G53" s="7">
        <f>F53/E53*100</f>
        <v>108.82726516208557</v>
      </c>
      <c r="I53" s="1">
        <f>B53/G53*100</f>
        <v>3198.6469519522107</v>
      </c>
      <c r="K53" s="8">
        <f>C53/F53</f>
        <v>0.15783270377333541</v>
      </c>
      <c r="M53" s="18">
        <f>(1-$P$8)*M52+I52</f>
        <v>42950.386829648436</v>
      </c>
      <c r="N53" s="2">
        <f>M53/E53</f>
        <v>2.687372082218982</v>
      </c>
      <c r="S53" s="21">
        <f>(1-$V$8)*S52+I52</f>
        <v>42337.05541287976</v>
      </c>
      <c r="T53" s="2">
        <f>S53/E53</f>
        <v>2.6489964155897314</v>
      </c>
      <c r="Y53" s="22">
        <f>S53/M53</f>
        <v>0.9857200024949415</v>
      </c>
    </row>
    <row r="54" spans="1:25" ht="12.75">
      <c r="A54">
        <f t="shared" si="8"/>
        <v>2015</v>
      </c>
      <c r="B54" s="7">
        <f>'raw data'!M91</f>
        <v>3670</v>
      </c>
      <c r="C54" s="7">
        <f>'raw data'!O91</f>
        <v>2830.8</v>
      </c>
      <c r="E54" s="5">
        <f>'raw data'!C91</f>
        <v>16397.2</v>
      </c>
      <c r="F54" s="7">
        <f>'raw data'!G91</f>
        <v>18036.6</v>
      </c>
      <c r="G54" s="7">
        <f>F54/E54*100</f>
        <v>109.99804844729586</v>
      </c>
      <c r="I54" s="1">
        <f>B54/G54*100</f>
        <v>3336.4228291363124</v>
      </c>
      <c r="K54" s="8">
        <f>C54/F54</f>
        <v>0.15694754000199596</v>
      </c>
      <c r="M54" s="18">
        <f>(1-$P$8)*M53+I53</f>
        <v>43733.16628729444</v>
      </c>
      <c r="N54" s="2">
        <f>M54/E54</f>
        <v>2.6671118414908914</v>
      </c>
      <c r="S54" s="21">
        <f>(1-$V$8)*S53+I53</f>
        <v>43104.247675212566</v>
      </c>
      <c r="T54" s="2">
        <f>S54/E54</f>
        <v>2.6287565971758937</v>
      </c>
      <c r="Y54" s="22">
        <f>S54/M54</f>
        <v>0.9856191841233185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2">
      <selection activeCell="Q83" sqref="Q83"/>
    </sheetView>
  </sheetViews>
  <sheetFormatPr defaultColWidth="9.140625" defaultRowHeight="12.75"/>
  <sheetData>
    <row r="1" spans="1:9" ht="12.75">
      <c r="A1" s="24" t="s">
        <v>53</v>
      </c>
      <c r="B1" s="4" t="s">
        <v>6</v>
      </c>
      <c r="C1" s="6" t="s">
        <v>9</v>
      </c>
      <c r="D1" s="6" t="s">
        <v>10</v>
      </c>
      <c r="E1" s="6" t="s">
        <v>11</v>
      </c>
      <c r="F1" s="6" t="s">
        <v>7</v>
      </c>
      <c r="H1" t="s">
        <v>0</v>
      </c>
      <c r="I1">
        <f>1-AVERAGE(H2:H84)</f>
        <v>0.3617820462355247</v>
      </c>
    </row>
    <row r="2" spans="1:10" ht="12.75">
      <c r="A2" s="24">
        <v>1929</v>
      </c>
      <c r="B2" s="18">
        <f>'raw data'!G5</f>
        <v>104.6</v>
      </c>
      <c r="C2" s="18">
        <f>'raw data'!J5</f>
        <v>9.009</v>
      </c>
      <c r="D2" s="18">
        <f>'raw data'!K5</f>
        <v>6.8</v>
      </c>
      <c r="E2" s="18"/>
      <c r="F2" s="18">
        <f>'raw data'!I5</f>
        <v>51.444</v>
      </c>
      <c r="H2">
        <f aca="true" t="shared" si="0" ref="H2:H36">F2/(B2-C2-D2+E2)</f>
        <v>0.5793830455789438</v>
      </c>
      <c r="I2">
        <f aca="true" t="shared" si="1" ref="I2:I36">1-H2</f>
        <v>0.4206169544210562</v>
      </c>
      <c r="J2">
        <f>I$1</f>
        <v>0.3617820462355247</v>
      </c>
    </row>
    <row r="3" spans="1:10" ht="12.75">
      <c r="A3">
        <v>1930</v>
      </c>
      <c r="B3" s="18">
        <f>'raw data'!G6</f>
        <v>92.2</v>
      </c>
      <c r="C3" s="18">
        <f>'raw data'!J6</f>
        <v>7.007</v>
      </c>
      <c r="D3" s="18">
        <f>'raw data'!K6</f>
        <v>7</v>
      </c>
      <c r="E3" s="18"/>
      <c r="F3" s="18">
        <f>'raw data'!I6</f>
        <v>47.207</v>
      </c>
      <c r="H3">
        <f t="shared" si="0"/>
        <v>0.603724118527234</v>
      </c>
      <c r="I3">
        <f t="shared" si="1"/>
        <v>0.39627588147276605</v>
      </c>
      <c r="J3">
        <f aca="true" t="shared" si="2" ref="J3:J66">I$1</f>
        <v>0.3617820462355247</v>
      </c>
    </row>
    <row r="4" spans="1:10" ht="12.75">
      <c r="A4" s="24">
        <v>1931</v>
      </c>
      <c r="B4" s="18">
        <f>'raw data'!G7</f>
        <v>77.4</v>
      </c>
      <c r="C4" s="18">
        <f>'raw data'!J7</f>
        <v>5.323</v>
      </c>
      <c r="D4" s="18">
        <f>'raw data'!K7</f>
        <v>6.7</v>
      </c>
      <c r="E4" s="18"/>
      <c r="F4" s="18">
        <f>'raw data'!I7</f>
        <v>40.112</v>
      </c>
      <c r="H4">
        <f t="shared" si="0"/>
        <v>0.6135491074842835</v>
      </c>
      <c r="I4">
        <f t="shared" si="1"/>
        <v>0.3864508925157165</v>
      </c>
      <c r="J4">
        <f t="shared" si="2"/>
        <v>0.3617820462355247</v>
      </c>
    </row>
    <row r="5" spans="1:10" ht="12.75">
      <c r="A5">
        <v>1932</v>
      </c>
      <c r="B5" s="18">
        <f>'raw data'!G8</f>
        <v>59.5</v>
      </c>
      <c r="C5" s="18">
        <f>'raw data'!J8</f>
        <v>3.45</v>
      </c>
      <c r="D5" s="18">
        <f>'raw data'!K8</f>
        <v>6.6</v>
      </c>
      <c r="E5" s="18"/>
      <c r="F5" s="18">
        <f>'raw data'!I8</f>
        <v>31.378</v>
      </c>
      <c r="H5">
        <f t="shared" si="0"/>
        <v>0.6345399393326593</v>
      </c>
      <c r="I5">
        <f t="shared" si="1"/>
        <v>0.3654600606673407</v>
      </c>
      <c r="J5">
        <f t="shared" si="2"/>
        <v>0.3617820462355247</v>
      </c>
    </row>
    <row r="6" spans="1:10" ht="12.75">
      <c r="A6" s="24">
        <v>1933</v>
      </c>
      <c r="B6" s="18">
        <f>'raw data'!G9</f>
        <v>57.2</v>
      </c>
      <c r="C6" s="18">
        <f>'raw data'!J9</f>
        <v>4.012</v>
      </c>
      <c r="D6" s="18">
        <f>'raw data'!K9</f>
        <v>6.9</v>
      </c>
      <c r="E6" s="18"/>
      <c r="F6" s="18">
        <f>'raw data'!I9</f>
        <v>29.823</v>
      </c>
      <c r="H6">
        <f t="shared" si="0"/>
        <v>0.6442922571724853</v>
      </c>
      <c r="I6">
        <f t="shared" si="1"/>
        <v>0.3557077428275147</v>
      </c>
      <c r="J6">
        <f t="shared" si="2"/>
        <v>0.3617820462355247</v>
      </c>
    </row>
    <row r="7" spans="1:10" ht="12.75">
      <c r="A7">
        <v>1934</v>
      </c>
      <c r="B7" s="18">
        <f>'raw data'!G10</f>
        <v>66.8</v>
      </c>
      <c r="C7" s="18">
        <f>'raw data'!J10</f>
        <v>4.927</v>
      </c>
      <c r="D7" s="18">
        <f>'raw data'!K10</f>
        <v>7.6</v>
      </c>
      <c r="E7" s="18"/>
      <c r="F7" s="18">
        <f>'raw data'!I10</f>
        <v>34.589</v>
      </c>
      <c r="H7">
        <f t="shared" si="0"/>
        <v>0.637315055368231</v>
      </c>
      <c r="I7">
        <f t="shared" si="1"/>
        <v>0.36268494463176904</v>
      </c>
      <c r="J7">
        <f t="shared" si="2"/>
        <v>0.3617820462355247</v>
      </c>
    </row>
    <row r="8" spans="1:10" ht="12.75">
      <c r="A8" s="24">
        <v>1935</v>
      </c>
      <c r="B8" s="18">
        <f>'raw data'!G11</f>
        <v>74.3</v>
      </c>
      <c r="C8" s="18">
        <f>'raw data'!J11</f>
        <v>5.679</v>
      </c>
      <c r="D8" s="18">
        <f>'raw data'!K11</f>
        <v>8</v>
      </c>
      <c r="E8" s="18"/>
      <c r="F8" s="18">
        <f>'raw data'!I11</f>
        <v>37.708</v>
      </c>
      <c r="H8">
        <f t="shared" si="0"/>
        <v>0.6220286699328615</v>
      </c>
      <c r="I8">
        <f t="shared" si="1"/>
        <v>0.37797133006713846</v>
      </c>
      <c r="J8">
        <f t="shared" si="2"/>
        <v>0.3617820462355247</v>
      </c>
    </row>
    <row r="9" spans="1:10" ht="12.75">
      <c r="A9">
        <v>1936</v>
      </c>
      <c r="B9" s="18">
        <f>'raw data'!G12</f>
        <v>84.9</v>
      </c>
      <c r="C9" s="18">
        <f>'raw data'!J12</f>
        <v>6.929</v>
      </c>
      <c r="D9" s="18">
        <f>'raw data'!K12</f>
        <v>8.5</v>
      </c>
      <c r="E9" s="18"/>
      <c r="F9" s="18">
        <f>'raw data'!I12</f>
        <v>43.333</v>
      </c>
      <c r="H9">
        <f t="shared" si="0"/>
        <v>0.6237566754473088</v>
      </c>
      <c r="I9">
        <f t="shared" si="1"/>
        <v>0.37624332455269116</v>
      </c>
      <c r="J9">
        <f t="shared" si="2"/>
        <v>0.3617820462355247</v>
      </c>
    </row>
    <row r="10" spans="1:10" ht="12.75">
      <c r="A10" s="24">
        <v>1937</v>
      </c>
      <c r="B10" s="18">
        <f>'raw data'!G13</f>
        <v>93</v>
      </c>
      <c r="C10" s="18">
        <f>'raw data'!J13</f>
        <v>7.362</v>
      </c>
      <c r="D10" s="18">
        <f>'raw data'!K13</f>
        <v>8.9</v>
      </c>
      <c r="E10" s="18"/>
      <c r="F10" s="18">
        <f>'raw data'!I13</f>
        <v>48.359</v>
      </c>
      <c r="H10">
        <f t="shared" si="0"/>
        <v>0.6301832208293153</v>
      </c>
      <c r="I10">
        <f t="shared" si="1"/>
        <v>0.3698167791706847</v>
      </c>
      <c r="J10">
        <f t="shared" si="2"/>
        <v>0.3617820462355247</v>
      </c>
    </row>
    <row r="11" spans="1:10" ht="12.75">
      <c r="A11">
        <v>1938</v>
      </c>
      <c r="B11" s="18">
        <f>'raw data'!G14</f>
        <v>87.4</v>
      </c>
      <c r="C11" s="18">
        <f>'raw data'!J14</f>
        <v>6.816</v>
      </c>
      <c r="D11" s="18">
        <f>'raw data'!K14</f>
        <v>8.9</v>
      </c>
      <c r="E11" s="18"/>
      <c r="F11" s="18">
        <f>'raw data'!I14</f>
        <v>45.467</v>
      </c>
      <c r="H11">
        <f t="shared" si="0"/>
        <v>0.6342698510127783</v>
      </c>
      <c r="I11">
        <f t="shared" si="1"/>
        <v>0.36573014898722167</v>
      </c>
      <c r="J11">
        <f t="shared" si="2"/>
        <v>0.3617820462355247</v>
      </c>
    </row>
    <row r="12" spans="1:10" ht="12.75">
      <c r="A12" s="24">
        <v>1939</v>
      </c>
      <c r="B12" s="18">
        <f>'raw data'!G15</f>
        <v>93.5</v>
      </c>
      <c r="C12" s="18">
        <f>'raw data'!J15</f>
        <v>7.7</v>
      </c>
      <c r="D12" s="18">
        <f>'raw data'!K15</f>
        <v>9.1</v>
      </c>
      <c r="E12" s="18"/>
      <c r="F12" s="18">
        <f>'raw data'!I15</f>
        <v>48.609</v>
      </c>
      <c r="H12">
        <f t="shared" si="0"/>
        <v>0.633754889178618</v>
      </c>
      <c r="I12">
        <f t="shared" si="1"/>
        <v>0.366245110821382</v>
      </c>
      <c r="J12">
        <f t="shared" si="2"/>
        <v>0.3617820462355247</v>
      </c>
    </row>
    <row r="13" spans="1:10" ht="12.75">
      <c r="A13">
        <v>1940</v>
      </c>
      <c r="B13" s="18">
        <f>'raw data'!G16</f>
        <v>102.9</v>
      </c>
      <c r="C13" s="18">
        <f>'raw data'!J16</f>
        <v>8.65</v>
      </c>
      <c r="D13" s="18">
        <f>'raw data'!K16</f>
        <v>9.8</v>
      </c>
      <c r="E13" s="18"/>
      <c r="F13" s="18">
        <f>'raw data'!I16</f>
        <v>52.808</v>
      </c>
      <c r="H13">
        <f t="shared" si="0"/>
        <v>0.6253167554766134</v>
      </c>
      <c r="I13">
        <f t="shared" si="1"/>
        <v>0.37468324452338664</v>
      </c>
      <c r="J13">
        <f t="shared" si="2"/>
        <v>0.3617820462355247</v>
      </c>
    </row>
    <row r="14" spans="1:10" ht="12.75">
      <c r="A14" s="24">
        <v>1941</v>
      </c>
      <c r="B14" s="18">
        <f>'raw data'!G17</f>
        <v>129.4</v>
      </c>
      <c r="C14" s="18">
        <f>'raw data'!J17</f>
        <v>11.701</v>
      </c>
      <c r="D14" s="18">
        <f>'raw data'!K17</f>
        <v>11.1</v>
      </c>
      <c r="E14" s="18"/>
      <c r="F14" s="18">
        <f>'raw data'!I17</f>
        <v>66.249</v>
      </c>
      <c r="H14">
        <f t="shared" si="0"/>
        <v>0.6214786255030533</v>
      </c>
      <c r="I14">
        <f t="shared" si="1"/>
        <v>0.37852137449694667</v>
      </c>
      <c r="J14">
        <f t="shared" si="2"/>
        <v>0.3617820462355247</v>
      </c>
    </row>
    <row r="15" spans="1:10" ht="12.75">
      <c r="A15">
        <v>1942</v>
      </c>
      <c r="B15" s="18">
        <f>'raw data'!G18</f>
        <v>166</v>
      </c>
      <c r="C15" s="18">
        <f>'raw data'!J18</f>
        <v>14.507</v>
      </c>
      <c r="D15" s="18">
        <f>'raw data'!K18</f>
        <v>11.5</v>
      </c>
      <c r="E15" s="18"/>
      <c r="F15" s="18">
        <f>'raw data'!I18</f>
        <v>88.103</v>
      </c>
      <c r="H15">
        <f t="shared" si="0"/>
        <v>0.6293386097876322</v>
      </c>
      <c r="I15">
        <f t="shared" si="1"/>
        <v>0.37066139021236777</v>
      </c>
      <c r="J15">
        <f t="shared" si="2"/>
        <v>0.3617820462355247</v>
      </c>
    </row>
    <row r="16" spans="1:10" ht="12.75">
      <c r="A16" s="24">
        <v>1943</v>
      </c>
      <c r="B16" s="18">
        <f>'raw data'!G19</f>
        <v>203.1</v>
      </c>
      <c r="C16" s="18">
        <f>'raw data'!J19</f>
        <v>17.191</v>
      </c>
      <c r="D16" s="18">
        <f>'raw data'!K19</f>
        <v>12.4</v>
      </c>
      <c r="E16" s="18"/>
      <c r="F16" s="18">
        <f>'raw data'!I19</f>
        <v>112.77</v>
      </c>
      <c r="H16">
        <f t="shared" si="0"/>
        <v>0.6499374672207205</v>
      </c>
      <c r="I16">
        <f t="shared" si="1"/>
        <v>0.35006253277927946</v>
      </c>
      <c r="J16">
        <f t="shared" si="2"/>
        <v>0.3617820462355247</v>
      </c>
    </row>
    <row r="17" spans="1:10" ht="12.75">
      <c r="A17">
        <v>1944</v>
      </c>
      <c r="B17" s="18">
        <f>'raw data'!G20</f>
        <v>224.6</v>
      </c>
      <c r="C17" s="18">
        <f>'raw data'!J20</f>
        <v>18.332</v>
      </c>
      <c r="D17" s="18">
        <f>'raw data'!K20</f>
        <v>13.7</v>
      </c>
      <c r="E17" s="18"/>
      <c r="F17" s="18">
        <f>'raw data'!I20</f>
        <v>124.4</v>
      </c>
      <c r="H17">
        <f t="shared" si="0"/>
        <v>0.6460055668646919</v>
      </c>
      <c r="I17">
        <f t="shared" si="1"/>
        <v>0.3539944331353081</v>
      </c>
      <c r="J17">
        <f t="shared" si="2"/>
        <v>0.3617820462355247</v>
      </c>
    </row>
    <row r="18" spans="1:10" ht="12.75">
      <c r="A18" s="24">
        <v>1945</v>
      </c>
      <c r="B18" s="18">
        <f>'raw data'!G21</f>
        <v>228.2</v>
      </c>
      <c r="C18" s="18">
        <f>'raw data'!J21</f>
        <v>19.43</v>
      </c>
      <c r="D18" s="18">
        <f>'raw data'!K21</f>
        <v>15.1</v>
      </c>
      <c r="E18" s="18"/>
      <c r="F18" s="18">
        <f>'raw data'!I21</f>
        <v>126.393</v>
      </c>
      <c r="H18">
        <f t="shared" si="0"/>
        <v>0.6526204368255281</v>
      </c>
      <c r="I18">
        <f t="shared" si="1"/>
        <v>0.34737956317447194</v>
      </c>
      <c r="J18">
        <f t="shared" si="2"/>
        <v>0.3617820462355247</v>
      </c>
    </row>
    <row r="19" spans="1:10" ht="12.75">
      <c r="A19">
        <v>1946</v>
      </c>
      <c r="B19" s="18">
        <f>'raw data'!G22</f>
        <v>227.8</v>
      </c>
      <c r="C19" s="18">
        <f>'raw data'!J22</f>
        <v>23.495</v>
      </c>
      <c r="D19" s="18">
        <f>'raw data'!K22</f>
        <v>16.8</v>
      </c>
      <c r="E19" s="18"/>
      <c r="F19" s="18">
        <f>'raw data'!I22</f>
        <v>122.59</v>
      </c>
      <c r="H19">
        <f t="shared" si="0"/>
        <v>0.6537958987760327</v>
      </c>
      <c r="I19">
        <f t="shared" si="1"/>
        <v>0.3462041012239673</v>
      </c>
      <c r="J19">
        <f t="shared" si="2"/>
        <v>0.3617820462355247</v>
      </c>
    </row>
    <row r="20" spans="1:10" ht="12.75">
      <c r="A20" s="24">
        <v>1947</v>
      </c>
      <c r="B20" s="18">
        <f>'raw data'!G23</f>
        <v>249.9</v>
      </c>
      <c r="C20" s="18">
        <f>'raw data'!J23</f>
        <v>21.992</v>
      </c>
      <c r="D20" s="18">
        <f>'raw data'!K23</f>
        <v>18.1</v>
      </c>
      <c r="E20" s="18"/>
      <c r="F20" s="18">
        <f>'raw data'!I23</f>
        <v>132.491</v>
      </c>
      <c r="H20">
        <f t="shared" si="0"/>
        <v>0.6314868832456341</v>
      </c>
      <c r="I20">
        <f t="shared" si="1"/>
        <v>0.36851311675436593</v>
      </c>
      <c r="J20">
        <f t="shared" si="2"/>
        <v>0.3617820462355247</v>
      </c>
    </row>
    <row r="21" spans="1:10" ht="12.75">
      <c r="A21">
        <v>1948</v>
      </c>
      <c r="B21" s="18">
        <f>'raw data'!G24</f>
        <v>274.8</v>
      </c>
      <c r="C21" s="18">
        <f>'raw data'!J24</f>
        <v>23.322</v>
      </c>
      <c r="D21" s="18">
        <f>'raw data'!K24</f>
        <v>19.7</v>
      </c>
      <c r="E21" s="18"/>
      <c r="F21" s="18">
        <f>'raw data'!I24</f>
        <v>144.47</v>
      </c>
      <c r="H21">
        <f t="shared" si="0"/>
        <v>0.623311962308761</v>
      </c>
      <c r="I21">
        <f t="shared" si="1"/>
        <v>0.37668803769123904</v>
      </c>
      <c r="J21">
        <f t="shared" si="2"/>
        <v>0.3617820462355247</v>
      </c>
    </row>
    <row r="22" spans="1:10" ht="12.75">
      <c r="A22" s="24">
        <v>1949</v>
      </c>
      <c r="B22" s="18">
        <f>'raw data'!G25</f>
        <v>272.8</v>
      </c>
      <c r="C22" s="18">
        <f>'raw data'!J25</f>
        <v>22.34</v>
      </c>
      <c r="D22" s="18">
        <f>'raw data'!K25</f>
        <v>20.9</v>
      </c>
      <c r="E22" s="18"/>
      <c r="F22" s="18">
        <f>'raw data'!I25</f>
        <v>144.512</v>
      </c>
      <c r="H22">
        <f t="shared" si="0"/>
        <v>0.6295173375152465</v>
      </c>
      <c r="I22">
        <f t="shared" si="1"/>
        <v>0.3704826624847535</v>
      </c>
      <c r="J22">
        <f t="shared" si="2"/>
        <v>0.3617820462355247</v>
      </c>
    </row>
    <row r="23" spans="1:10" ht="12.75">
      <c r="A23">
        <v>1950</v>
      </c>
      <c r="B23" s="18">
        <f>'raw data'!G26</f>
        <v>300.2</v>
      </c>
      <c r="C23" s="18">
        <f>'raw data'!J26</f>
        <v>25.81</v>
      </c>
      <c r="D23" s="18">
        <f>'raw data'!K26</f>
        <v>23</v>
      </c>
      <c r="E23" s="18"/>
      <c r="F23" s="18">
        <f>'raw data'!I26</f>
        <v>158.465</v>
      </c>
      <c r="H23">
        <f t="shared" si="0"/>
        <v>0.6303552249492821</v>
      </c>
      <c r="I23">
        <f t="shared" si="1"/>
        <v>0.3696447750507179</v>
      </c>
      <c r="J23">
        <f t="shared" si="2"/>
        <v>0.3617820462355247</v>
      </c>
    </row>
    <row r="24" spans="1:10" ht="12.75">
      <c r="A24" s="24">
        <v>1951</v>
      </c>
      <c r="B24" s="18">
        <f>'raw data'!G27</f>
        <v>347.3</v>
      </c>
      <c r="C24" s="18">
        <f>'raw data'!J27</f>
        <v>27.828</v>
      </c>
      <c r="D24" s="18">
        <f>'raw data'!K27</f>
        <v>24.7</v>
      </c>
      <c r="E24" s="18"/>
      <c r="F24" s="18">
        <f>'raw data'!I27</f>
        <v>185.927</v>
      </c>
      <c r="H24">
        <f t="shared" si="0"/>
        <v>0.6307485107133648</v>
      </c>
      <c r="I24">
        <f t="shared" si="1"/>
        <v>0.3692514892866352</v>
      </c>
      <c r="J24">
        <f t="shared" si="2"/>
        <v>0.3617820462355247</v>
      </c>
    </row>
    <row r="25" spans="1:10" ht="12.75">
      <c r="A25">
        <v>1952</v>
      </c>
      <c r="B25" s="18">
        <f>'raw data'!G28</f>
        <v>367.7</v>
      </c>
      <c r="C25" s="18">
        <f>'raw data'!J28</f>
        <v>28.63</v>
      </c>
      <c r="D25" s="18">
        <f>'raw data'!K28</f>
        <v>27.1</v>
      </c>
      <c r="E25" s="18"/>
      <c r="F25" s="18">
        <f>'raw data'!I28</f>
        <v>201.341</v>
      </c>
      <c r="H25">
        <f t="shared" si="0"/>
        <v>0.6453857742731673</v>
      </c>
      <c r="I25">
        <f t="shared" si="1"/>
        <v>0.35461422572683265</v>
      </c>
      <c r="J25">
        <f t="shared" si="2"/>
        <v>0.3617820462355247</v>
      </c>
    </row>
    <row r="26" spans="1:10" ht="12.75">
      <c r="A26" s="24">
        <v>1953</v>
      </c>
      <c r="B26" s="18">
        <f>'raw data'!G29</f>
        <v>389.7</v>
      </c>
      <c r="C26" s="18">
        <f>'raw data'!J29</f>
        <v>30.029</v>
      </c>
      <c r="D26" s="18">
        <f>'raw data'!K29</f>
        <v>29.1</v>
      </c>
      <c r="E26" s="18"/>
      <c r="F26" s="18">
        <f>'raw data'!I29</f>
        <v>215.522</v>
      </c>
      <c r="H26">
        <f t="shared" si="0"/>
        <v>0.6519688659924797</v>
      </c>
      <c r="I26">
        <f t="shared" si="1"/>
        <v>0.3480311340075203</v>
      </c>
      <c r="J26">
        <f t="shared" si="2"/>
        <v>0.3617820462355247</v>
      </c>
    </row>
    <row r="27" spans="1:10" ht="12.75">
      <c r="A27">
        <v>1954</v>
      </c>
      <c r="B27" s="18">
        <f>'raw data'!G30</f>
        <v>391.1</v>
      </c>
      <c r="C27" s="18">
        <f>'raw data'!J30</f>
        <v>30.523</v>
      </c>
      <c r="D27" s="18">
        <f>'raw data'!K30</f>
        <v>28.9</v>
      </c>
      <c r="E27" s="18"/>
      <c r="F27" s="18">
        <f>'raw data'!I30</f>
        <v>214.443</v>
      </c>
      <c r="H27">
        <f t="shared" si="0"/>
        <v>0.6465416655360486</v>
      </c>
      <c r="I27">
        <f t="shared" si="1"/>
        <v>0.35345833446395136</v>
      </c>
      <c r="J27">
        <f t="shared" si="2"/>
        <v>0.3617820462355247</v>
      </c>
    </row>
    <row r="28" spans="1:10" ht="12.75">
      <c r="A28" s="24">
        <v>1955</v>
      </c>
      <c r="B28" s="18">
        <f>'raw data'!G31</f>
        <v>426.2</v>
      </c>
      <c r="C28" s="18">
        <f>'raw data'!J31</f>
        <v>33.799</v>
      </c>
      <c r="D28" s="18">
        <f>'raw data'!K31</f>
        <v>31.5</v>
      </c>
      <c r="E28" s="18"/>
      <c r="F28" s="18">
        <f>'raw data'!I31</f>
        <v>230.899</v>
      </c>
      <c r="H28">
        <f t="shared" si="0"/>
        <v>0.639784871751533</v>
      </c>
      <c r="I28">
        <f t="shared" si="1"/>
        <v>0.360215128248467</v>
      </c>
      <c r="J28">
        <f t="shared" si="2"/>
        <v>0.3617820462355247</v>
      </c>
    </row>
    <row r="29" spans="1:10" ht="12.75">
      <c r="A29">
        <v>1956</v>
      </c>
      <c r="B29" s="18">
        <f>'raw data'!G32</f>
        <v>450.1</v>
      </c>
      <c r="C29" s="18">
        <f>'raw data'!J32</f>
        <v>35.633</v>
      </c>
      <c r="D29" s="18">
        <f>'raw data'!K32</f>
        <v>34.2</v>
      </c>
      <c r="E29" s="18"/>
      <c r="F29" s="18">
        <f>'raw data'!I32</f>
        <v>249.64</v>
      </c>
      <c r="H29">
        <f t="shared" si="0"/>
        <v>0.656486100555662</v>
      </c>
      <c r="I29">
        <f t="shared" si="1"/>
        <v>0.34351389944433797</v>
      </c>
      <c r="J29">
        <f t="shared" si="2"/>
        <v>0.3617820462355247</v>
      </c>
    </row>
    <row r="30" spans="1:10" ht="12.75">
      <c r="A30" s="24">
        <v>1957</v>
      </c>
      <c r="B30" s="18">
        <f>'raw data'!G33</f>
        <v>474.9</v>
      </c>
      <c r="C30" s="18">
        <f>'raw data'!J33</f>
        <v>37.498</v>
      </c>
      <c r="D30" s="18">
        <f>'raw data'!K33</f>
        <v>36.6</v>
      </c>
      <c r="E30" s="18"/>
      <c r="F30" s="18">
        <f>'raw data'!I33</f>
        <v>262.98</v>
      </c>
      <c r="H30">
        <f t="shared" si="0"/>
        <v>0.6561344504268942</v>
      </c>
      <c r="I30">
        <f t="shared" si="1"/>
        <v>0.3438655495731058</v>
      </c>
      <c r="J30">
        <f t="shared" si="2"/>
        <v>0.3617820462355247</v>
      </c>
    </row>
    <row r="31" spans="1:10" ht="12.75">
      <c r="A31">
        <v>1958</v>
      </c>
      <c r="B31" s="18">
        <f>'raw data'!G34</f>
        <v>482</v>
      </c>
      <c r="C31" s="18">
        <f>'raw data'!J34</f>
        <v>37.935</v>
      </c>
      <c r="D31" s="18">
        <f>'raw data'!K34</f>
        <v>37.7</v>
      </c>
      <c r="E31" s="18"/>
      <c r="F31" s="18">
        <f>'raw data'!I34</f>
        <v>265.119</v>
      </c>
      <c r="H31">
        <f t="shared" si="0"/>
        <v>0.6524159314901629</v>
      </c>
      <c r="I31">
        <f t="shared" si="1"/>
        <v>0.34758406850983714</v>
      </c>
      <c r="J31">
        <f t="shared" si="2"/>
        <v>0.3617820462355247</v>
      </c>
    </row>
    <row r="32" spans="1:10" ht="12.75">
      <c r="A32" s="24">
        <v>1959</v>
      </c>
      <c r="B32" s="18">
        <f>'raw data'!G35</f>
        <v>522.5</v>
      </c>
      <c r="C32" s="18">
        <f>'raw data'!J35</f>
        <v>40.509</v>
      </c>
      <c r="D32" s="18">
        <f>'raw data'!K35</f>
        <v>41.1</v>
      </c>
      <c r="E32" s="18"/>
      <c r="F32" s="18">
        <f>'raw data'!I35</f>
        <v>286.309</v>
      </c>
      <c r="H32">
        <f t="shared" si="0"/>
        <v>0.6493872635186476</v>
      </c>
      <c r="I32">
        <f t="shared" si="1"/>
        <v>0.3506127364813524</v>
      </c>
      <c r="J32">
        <f t="shared" si="2"/>
        <v>0.3617820462355247</v>
      </c>
    </row>
    <row r="33" spans="1:10" ht="12.75">
      <c r="A33">
        <v>1960</v>
      </c>
      <c r="B33" s="18">
        <f>'raw data'!G36</f>
        <v>543.3</v>
      </c>
      <c r="C33" s="18">
        <f>'raw data'!J36</f>
        <v>40.085</v>
      </c>
      <c r="D33" s="18">
        <f>'raw data'!K36</f>
        <v>44.5</v>
      </c>
      <c r="E33" s="18">
        <f>'raw data'!L36</f>
        <v>1.1</v>
      </c>
      <c r="F33" s="18">
        <f>'raw data'!I36</f>
        <v>301.851</v>
      </c>
      <c r="H33">
        <f t="shared" si="0"/>
        <v>0.6564618379130738</v>
      </c>
      <c r="I33">
        <f t="shared" si="1"/>
        <v>0.3435381620869262</v>
      </c>
      <c r="J33">
        <f t="shared" si="2"/>
        <v>0.3617820462355247</v>
      </c>
    </row>
    <row r="34" spans="1:10" ht="12.75">
      <c r="A34" s="24">
        <v>1961</v>
      </c>
      <c r="B34" s="18">
        <f>'raw data'!G37</f>
        <v>563.3</v>
      </c>
      <c r="C34" s="18">
        <f>'raw data'!J37</f>
        <v>42.206</v>
      </c>
      <c r="D34" s="18">
        <f>'raw data'!K37</f>
        <v>47</v>
      </c>
      <c r="E34" s="18">
        <f>'raw data'!L37</f>
        <v>2</v>
      </c>
      <c r="F34" s="18">
        <f>'raw data'!I37</f>
        <v>311.088</v>
      </c>
      <c r="H34">
        <f t="shared" si="0"/>
        <v>0.6534171823211384</v>
      </c>
      <c r="I34">
        <f t="shared" si="1"/>
        <v>0.34658281767886157</v>
      </c>
      <c r="J34">
        <f t="shared" si="2"/>
        <v>0.3617820462355247</v>
      </c>
    </row>
    <row r="35" spans="1:10" ht="12.75">
      <c r="A35">
        <v>1962</v>
      </c>
      <c r="B35" s="18">
        <f>'raw data'!G38</f>
        <v>605.1</v>
      </c>
      <c r="C35" s="18">
        <f>'raw data'!J38</f>
        <v>44.163</v>
      </c>
      <c r="D35" s="18">
        <f>'raw data'!K38</f>
        <v>50.4</v>
      </c>
      <c r="E35" s="18">
        <f>'raw data'!L38</f>
        <v>2.3</v>
      </c>
      <c r="F35" s="18">
        <f>'raw data'!I38</f>
        <v>332.912</v>
      </c>
      <c r="H35">
        <f t="shared" si="0"/>
        <v>0.6491575295854238</v>
      </c>
      <c r="I35">
        <f t="shared" si="1"/>
        <v>0.35084247041457617</v>
      </c>
      <c r="J35">
        <f t="shared" si="2"/>
        <v>0.3617820462355247</v>
      </c>
    </row>
    <row r="36" spans="1:10" ht="12.75">
      <c r="A36" s="24">
        <v>1963</v>
      </c>
      <c r="B36" s="18">
        <f>'raw data'!G39</f>
        <v>638.6</v>
      </c>
      <c r="C36" s="18">
        <f>'raw data'!J39</f>
        <v>45.478</v>
      </c>
      <c r="D36" s="18">
        <f>'raw data'!K39</f>
        <v>53.4</v>
      </c>
      <c r="E36" s="18">
        <f>'raw data'!L39</f>
        <v>2.2</v>
      </c>
      <c r="F36" s="18">
        <f>'raw data'!I39</f>
        <v>351.179</v>
      </c>
      <c r="H36">
        <f t="shared" si="0"/>
        <v>0.6480249925265995</v>
      </c>
      <c r="I36">
        <f t="shared" si="1"/>
        <v>0.3519750074734005</v>
      </c>
      <c r="J36">
        <f t="shared" si="2"/>
        <v>0.3617820462355247</v>
      </c>
    </row>
    <row r="37" spans="1:10" ht="12.75">
      <c r="A37">
        <v>1964</v>
      </c>
      <c r="B37" s="18">
        <f>'raw data'!G40</f>
        <v>685.8</v>
      </c>
      <c r="C37" s="18">
        <f>'raw data'!J40</f>
        <v>49.399</v>
      </c>
      <c r="D37" s="18">
        <f>'raw data'!K40</f>
        <v>57.3</v>
      </c>
      <c r="E37" s="18">
        <f>'raw data'!L40</f>
        <v>2.7</v>
      </c>
      <c r="F37" s="18">
        <f>'raw data'!I40</f>
        <v>376.821</v>
      </c>
      <c r="H37">
        <f aca="true" t="shared" si="3" ref="H37:H84">F37/(B37-C37-D37+E37)</f>
        <v>0.6476802205565133</v>
      </c>
      <c r="I37">
        <f aca="true" t="shared" si="4" ref="I37:I85">1-H37</f>
        <v>0.3523197794434867</v>
      </c>
      <c r="J37">
        <f t="shared" si="2"/>
        <v>0.3617820462355247</v>
      </c>
    </row>
    <row r="38" spans="1:10" ht="12.75">
      <c r="A38">
        <f aca="true" t="shared" si="5" ref="A38:A88">A37+1</f>
        <v>1965</v>
      </c>
      <c r="B38" s="18">
        <f>'raw data'!G41</f>
        <v>743.7</v>
      </c>
      <c r="C38" s="18">
        <f>'raw data'!J41</f>
        <v>52.074</v>
      </c>
      <c r="D38" s="18">
        <f>'raw data'!K41</f>
        <v>60.7</v>
      </c>
      <c r="E38" s="18">
        <f>'raw data'!L41</f>
        <v>3</v>
      </c>
      <c r="F38" s="18">
        <f>'raw data'!I41</f>
        <v>406.347</v>
      </c>
      <c r="H38">
        <f t="shared" si="3"/>
        <v>0.6410006846224953</v>
      </c>
      <c r="I38">
        <f t="shared" si="4"/>
        <v>0.35899931537750474</v>
      </c>
      <c r="J38">
        <f t="shared" si="2"/>
        <v>0.3617820462355247</v>
      </c>
    </row>
    <row r="39" spans="1:10" ht="12.75">
      <c r="A39">
        <f t="shared" si="5"/>
        <v>1966</v>
      </c>
      <c r="B39" s="18">
        <f>'raw data'!G42</f>
        <v>815</v>
      </c>
      <c r="C39" s="18">
        <f>'raw data'!J42</f>
        <v>55.59</v>
      </c>
      <c r="D39" s="18">
        <f>'raw data'!K42</f>
        <v>63.2</v>
      </c>
      <c r="E39" s="18">
        <f>'raw data'!L42</f>
        <v>3.9</v>
      </c>
      <c r="F39" s="18">
        <f>'raw data'!I42</f>
        <v>450.286</v>
      </c>
      <c r="H39">
        <f t="shared" si="3"/>
        <v>0.6431646455556985</v>
      </c>
      <c r="I39">
        <f t="shared" si="4"/>
        <v>0.3568353544443015</v>
      </c>
      <c r="J39">
        <f t="shared" si="2"/>
        <v>0.3617820462355247</v>
      </c>
    </row>
    <row r="40" spans="1:10" ht="12.75">
      <c r="A40">
        <f t="shared" si="5"/>
        <v>1967</v>
      </c>
      <c r="B40" s="18">
        <f>'raw data'!G43</f>
        <v>861.7</v>
      </c>
      <c r="C40" s="18">
        <f>'raw data'!J43</f>
        <v>58.551</v>
      </c>
      <c r="D40" s="18">
        <f>'raw data'!K43</f>
        <v>67.9</v>
      </c>
      <c r="E40" s="18">
        <f>'raw data'!L43</f>
        <v>3.8</v>
      </c>
      <c r="F40" s="18">
        <f>'raw data'!I43</f>
        <v>482.943</v>
      </c>
      <c r="H40">
        <f t="shared" si="3"/>
        <v>0.6534654671070524</v>
      </c>
      <c r="I40">
        <f t="shared" si="4"/>
        <v>0.34653453289294756</v>
      </c>
      <c r="J40">
        <f t="shared" si="2"/>
        <v>0.3617820462355247</v>
      </c>
    </row>
    <row r="41" spans="1:10" ht="12.75">
      <c r="A41">
        <f t="shared" si="5"/>
        <v>1968</v>
      </c>
      <c r="B41" s="18">
        <f>'raw data'!G44</f>
        <v>942.5</v>
      </c>
      <c r="C41" s="18">
        <f>'raw data'!J44</f>
        <v>63.016</v>
      </c>
      <c r="D41" s="18">
        <f>'raw data'!K44</f>
        <v>76.4</v>
      </c>
      <c r="E41" s="18">
        <f>'raw data'!L44</f>
        <v>4.2</v>
      </c>
      <c r="F41" s="18">
        <f>'raw data'!I44</f>
        <v>532.101</v>
      </c>
      <c r="H41">
        <f t="shared" si="3"/>
        <v>0.6591249176250241</v>
      </c>
      <c r="I41">
        <f t="shared" si="4"/>
        <v>0.3408750823749759</v>
      </c>
      <c r="J41">
        <f t="shared" si="2"/>
        <v>0.3617820462355247</v>
      </c>
    </row>
    <row r="42" spans="1:10" ht="12.75">
      <c r="A42">
        <f t="shared" si="5"/>
        <v>1969</v>
      </c>
      <c r="B42" s="18">
        <f>'raw data'!G45</f>
        <v>1019.9</v>
      </c>
      <c r="C42" s="18">
        <f>'raw data'!J45</f>
        <v>64.995</v>
      </c>
      <c r="D42" s="18">
        <f>'raw data'!K45</f>
        <v>83.9</v>
      </c>
      <c r="E42" s="18">
        <f>'raw data'!L45</f>
        <v>4.5</v>
      </c>
      <c r="F42" s="18">
        <f>'raw data'!I45</f>
        <v>586.016</v>
      </c>
      <c r="H42">
        <f t="shared" si="3"/>
        <v>0.6693462630139176</v>
      </c>
      <c r="I42">
        <f t="shared" si="4"/>
        <v>0.33065373698608236</v>
      </c>
      <c r="J42">
        <f t="shared" si="2"/>
        <v>0.3617820462355247</v>
      </c>
    </row>
    <row r="43" spans="1:10" ht="12.75">
      <c r="A43">
        <f t="shared" si="5"/>
        <v>1970</v>
      </c>
      <c r="B43" s="18">
        <f>'raw data'!G46</f>
        <v>1075.9</v>
      </c>
      <c r="C43" s="18">
        <f>'raw data'!J46</f>
        <v>65.947</v>
      </c>
      <c r="D43" s="18">
        <f>'raw data'!K46</f>
        <v>91.4</v>
      </c>
      <c r="E43" s="18">
        <f>'raw data'!L46</f>
        <v>4.8</v>
      </c>
      <c r="F43" s="18">
        <f>'raw data'!I46</f>
        <v>625.117</v>
      </c>
      <c r="H43">
        <f t="shared" si="3"/>
        <v>0.6770076016431418</v>
      </c>
      <c r="I43">
        <f t="shared" si="4"/>
        <v>0.3229923983568582</v>
      </c>
      <c r="J43">
        <f t="shared" si="2"/>
        <v>0.3617820462355247</v>
      </c>
    </row>
    <row r="44" spans="1:10" ht="12.75">
      <c r="A44">
        <f t="shared" si="5"/>
        <v>1971</v>
      </c>
      <c r="B44" s="18">
        <f>'raw data'!G47</f>
        <v>1167.8</v>
      </c>
      <c r="C44" s="18">
        <f>'raw data'!J47</f>
        <v>71.83</v>
      </c>
      <c r="D44" s="18">
        <f>'raw data'!K47</f>
        <v>100.5</v>
      </c>
      <c r="E44" s="18">
        <f>'raw data'!L47</f>
        <v>4.7</v>
      </c>
      <c r="F44" s="18">
        <f>'raw data'!I47</f>
        <v>667.03</v>
      </c>
      <c r="H44">
        <f t="shared" si="3"/>
        <v>0.6669166241738904</v>
      </c>
      <c r="I44">
        <f t="shared" si="4"/>
        <v>0.3330833758261096</v>
      </c>
      <c r="J44">
        <f t="shared" si="2"/>
        <v>0.3617820462355247</v>
      </c>
    </row>
    <row r="45" spans="1:10" ht="12.75">
      <c r="A45">
        <f t="shared" si="5"/>
        <v>1972</v>
      </c>
      <c r="B45" s="18">
        <f>'raw data'!G48</f>
        <v>1282.4</v>
      </c>
      <c r="C45" s="18">
        <f>'raw data'!J48</f>
        <v>78.981</v>
      </c>
      <c r="D45" s="18">
        <f>'raw data'!K48</f>
        <v>107.9</v>
      </c>
      <c r="E45" s="18">
        <f>'raw data'!L48</f>
        <v>6.6</v>
      </c>
      <c r="F45" s="18">
        <f>'raw data'!I48</f>
        <v>733.641</v>
      </c>
      <c r="H45">
        <f t="shared" si="3"/>
        <v>0.6656640526113786</v>
      </c>
      <c r="I45">
        <f t="shared" si="4"/>
        <v>0.3343359473886214</v>
      </c>
      <c r="J45">
        <f t="shared" si="2"/>
        <v>0.3617820462355247</v>
      </c>
    </row>
    <row r="46" spans="1:10" ht="12.75">
      <c r="A46">
        <f t="shared" si="5"/>
        <v>1973</v>
      </c>
      <c r="B46" s="18">
        <f>'raw data'!G49</f>
        <v>1428.5</v>
      </c>
      <c r="C46" s="18">
        <f>'raw data'!J49</f>
        <v>85.516</v>
      </c>
      <c r="D46" s="18">
        <f>'raw data'!K49</f>
        <v>117.2</v>
      </c>
      <c r="E46" s="18">
        <f>'raw data'!L49</f>
        <v>5.2</v>
      </c>
      <c r="F46" s="18">
        <f>'raw data'!I49</f>
        <v>815.039</v>
      </c>
      <c r="H46">
        <f t="shared" si="3"/>
        <v>0.662103650413003</v>
      </c>
      <c r="I46">
        <f t="shared" si="4"/>
        <v>0.337896349586997</v>
      </c>
      <c r="J46">
        <f t="shared" si="2"/>
        <v>0.3617820462355247</v>
      </c>
    </row>
    <row r="47" spans="1:10" ht="12.75">
      <c r="A47">
        <f t="shared" si="5"/>
        <v>1974</v>
      </c>
      <c r="B47" s="18">
        <f>'raw data'!G50</f>
        <v>1548.8</v>
      </c>
      <c r="C47" s="18">
        <f>'raw data'!J50</f>
        <v>92.823</v>
      </c>
      <c r="D47" s="18">
        <f>'raw data'!K50</f>
        <v>124.9</v>
      </c>
      <c r="E47" s="18">
        <f>'raw data'!L50</f>
        <v>3.3</v>
      </c>
      <c r="F47" s="18">
        <f>'raw data'!I50</f>
        <v>890.32</v>
      </c>
      <c r="H47">
        <f t="shared" si="3"/>
        <v>0.6672177353176802</v>
      </c>
      <c r="I47">
        <f t="shared" si="4"/>
        <v>0.33278226468231975</v>
      </c>
      <c r="J47">
        <f t="shared" si="2"/>
        <v>0.3617820462355247</v>
      </c>
    </row>
    <row r="48" spans="1:10" ht="12.75">
      <c r="A48">
        <f t="shared" si="5"/>
        <v>1975</v>
      </c>
      <c r="B48" s="18">
        <f>'raw data'!G51</f>
        <v>1688.9</v>
      </c>
      <c r="C48" s="18">
        <f>'raw data'!J51</f>
        <v>98.882</v>
      </c>
      <c r="D48" s="18">
        <f>'raw data'!K51</f>
        <v>135.3</v>
      </c>
      <c r="E48" s="18">
        <f>'raw data'!L51</f>
        <v>4.5</v>
      </c>
      <c r="F48" s="18">
        <f>'raw data'!I51</f>
        <v>950.175</v>
      </c>
      <c r="H48">
        <f t="shared" si="3"/>
        <v>0.6511535630728239</v>
      </c>
      <c r="I48">
        <f t="shared" si="4"/>
        <v>0.3488464369271761</v>
      </c>
      <c r="J48">
        <f t="shared" si="2"/>
        <v>0.3617820462355247</v>
      </c>
    </row>
    <row r="49" spans="1:10" ht="12.75">
      <c r="A49">
        <f t="shared" si="5"/>
        <v>1976</v>
      </c>
      <c r="B49" s="18">
        <f>'raw data'!G52</f>
        <v>1877.6</v>
      </c>
      <c r="C49" s="18">
        <f>'raw data'!J52</f>
        <v>116.219</v>
      </c>
      <c r="D49" s="18">
        <f>'raw data'!K52</f>
        <v>146.4</v>
      </c>
      <c r="E49" s="18">
        <f>'raw data'!L52</f>
        <v>5.1</v>
      </c>
      <c r="F49" s="18">
        <f>'raw data'!I52</f>
        <v>1051.234</v>
      </c>
      <c r="H49">
        <f t="shared" si="3"/>
        <v>0.6488774326715764</v>
      </c>
      <c r="I49">
        <f t="shared" si="4"/>
        <v>0.3511225673284236</v>
      </c>
      <c r="J49">
        <f t="shared" si="2"/>
        <v>0.3617820462355247</v>
      </c>
    </row>
    <row r="50" spans="1:10" ht="12.75">
      <c r="A50">
        <f t="shared" si="5"/>
        <v>1977</v>
      </c>
      <c r="B50" s="18">
        <f>'raw data'!G53</f>
        <v>2086</v>
      </c>
      <c r="C50" s="18">
        <f>'raw data'!J53</f>
        <v>130.657</v>
      </c>
      <c r="D50" s="18">
        <f>'raw data'!K53</f>
        <v>159.7</v>
      </c>
      <c r="E50" s="18">
        <f>'raw data'!L53</f>
        <v>7.1</v>
      </c>
      <c r="F50" s="18">
        <f>'raw data'!I53</f>
        <v>1168.985</v>
      </c>
      <c r="H50">
        <f t="shared" si="3"/>
        <v>0.6484479484873884</v>
      </c>
      <c r="I50">
        <f t="shared" si="4"/>
        <v>0.3515520515126116</v>
      </c>
      <c r="J50">
        <f t="shared" si="2"/>
        <v>0.3617820462355247</v>
      </c>
    </row>
    <row r="51" spans="1:10" ht="12.75">
      <c r="A51">
        <f t="shared" si="5"/>
        <v>1978</v>
      </c>
      <c r="B51" s="18">
        <f>'raw data'!G54</f>
        <v>2356.6</v>
      </c>
      <c r="C51" s="18">
        <f>'raw data'!J54</f>
        <v>148.34</v>
      </c>
      <c r="D51" s="18">
        <f>'raw data'!K54</f>
        <v>170.9</v>
      </c>
      <c r="E51" s="18">
        <f>'raw data'!L54</f>
        <v>8.9</v>
      </c>
      <c r="F51" s="18">
        <f>'raw data'!I54</f>
        <v>1320.225</v>
      </c>
      <c r="H51">
        <f t="shared" si="3"/>
        <v>0.6451892721355058</v>
      </c>
      <c r="I51">
        <f t="shared" si="4"/>
        <v>0.3548107278644942</v>
      </c>
      <c r="J51">
        <f t="shared" si="2"/>
        <v>0.3617820462355247</v>
      </c>
    </row>
    <row r="52" spans="1:10" ht="12.75">
      <c r="A52">
        <f t="shared" si="5"/>
        <v>1979</v>
      </c>
      <c r="B52" s="18">
        <f>'raw data'!G55</f>
        <v>2632.1</v>
      </c>
      <c r="C52" s="18">
        <f>'raw data'!J55</f>
        <v>159.103</v>
      </c>
      <c r="D52" s="18">
        <f>'raw data'!K55</f>
        <v>180.1</v>
      </c>
      <c r="E52" s="18">
        <f>'raw data'!L55</f>
        <v>8.5</v>
      </c>
      <c r="F52" s="18">
        <f>'raw data'!I55</f>
        <v>1481.035</v>
      </c>
      <c r="H52">
        <f t="shared" si="3"/>
        <v>0.6435373818598009</v>
      </c>
      <c r="I52">
        <f t="shared" si="4"/>
        <v>0.3564626181401991</v>
      </c>
      <c r="J52">
        <f t="shared" si="2"/>
        <v>0.3617820462355247</v>
      </c>
    </row>
    <row r="53" spans="1:10" ht="12.75">
      <c r="A53">
        <f t="shared" si="5"/>
        <v>1980</v>
      </c>
      <c r="B53" s="18">
        <f>'raw data'!G56</f>
        <v>2862.5</v>
      </c>
      <c r="C53" s="18">
        <f>'raw data'!J56</f>
        <v>161.702</v>
      </c>
      <c r="D53" s="18">
        <f>'raw data'!K56</f>
        <v>200.3</v>
      </c>
      <c r="E53" s="18">
        <f>'raw data'!L56</f>
        <v>9.8</v>
      </c>
      <c r="F53" s="18">
        <f>'raw data'!I56</f>
        <v>1626.229</v>
      </c>
      <c r="H53">
        <f t="shared" si="3"/>
        <v>0.6478230871394552</v>
      </c>
      <c r="I53">
        <f t="shared" si="4"/>
        <v>0.35217691286054476</v>
      </c>
      <c r="J53">
        <f t="shared" si="2"/>
        <v>0.3617820462355247</v>
      </c>
    </row>
    <row r="54" spans="1:10" ht="12.75">
      <c r="A54">
        <f t="shared" si="5"/>
        <v>1981</v>
      </c>
      <c r="B54" s="18">
        <f>'raw data'!G57</f>
        <v>3211</v>
      </c>
      <c r="C54" s="18">
        <f>'raw data'!J57</f>
        <v>157.204</v>
      </c>
      <c r="D54" s="18">
        <f>'raw data'!K57</f>
        <v>235.6</v>
      </c>
      <c r="E54" s="18">
        <f>'raw data'!L57</f>
        <v>11.5</v>
      </c>
      <c r="F54" s="18">
        <f>'raw data'!I57</f>
        <v>1795.268</v>
      </c>
      <c r="H54">
        <f t="shared" si="3"/>
        <v>0.6344384697154748</v>
      </c>
      <c r="I54">
        <f t="shared" si="4"/>
        <v>0.3655615302845252</v>
      </c>
      <c r="J54">
        <f t="shared" si="2"/>
        <v>0.3617820462355247</v>
      </c>
    </row>
    <row r="55" spans="1:10" ht="12.75">
      <c r="A55">
        <f t="shared" si="5"/>
        <v>1982</v>
      </c>
      <c r="B55" s="18">
        <f>'raw data'!G58</f>
        <v>3345</v>
      </c>
      <c r="C55" s="18">
        <f>'raw data'!J58</f>
        <v>154.37</v>
      </c>
      <c r="D55" s="18">
        <f>'raw data'!K58</f>
        <v>240.9</v>
      </c>
      <c r="E55" s="18">
        <f>'raw data'!L58</f>
        <v>15</v>
      </c>
      <c r="F55" s="18">
        <f>'raw data'!I58</f>
        <v>1894.319</v>
      </c>
      <c r="H55">
        <f t="shared" si="3"/>
        <v>0.6389516077349371</v>
      </c>
      <c r="I55">
        <f t="shared" si="4"/>
        <v>0.3610483922650629</v>
      </c>
      <c r="J55">
        <f t="shared" si="2"/>
        <v>0.3617820462355247</v>
      </c>
    </row>
    <row r="56" spans="1:10" ht="12.75">
      <c r="A56">
        <f t="shared" si="5"/>
        <v>1983</v>
      </c>
      <c r="B56" s="18">
        <f>'raw data'!G59</f>
        <v>3638.1</v>
      </c>
      <c r="C56" s="18">
        <f>'raw data'!J59</f>
        <v>167.796</v>
      </c>
      <c r="D56" s="18">
        <f>'raw data'!K59</f>
        <v>263.3</v>
      </c>
      <c r="E56" s="18">
        <f>'raw data'!L59</f>
        <v>21.3</v>
      </c>
      <c r="F56" s="18">
        <f>'raw data'!I59</f>
        <v>2013.907</v>
      </c>
      <c r="H56">
        <f t="shared" si="3"/>
        <v>0.6238281772720289</v>
      </c>
      <c r="I56">
        <f t="shared" si="4"/>
        <v>0.3761718227279711</v>
      </c>
      <c r="J56">
        <f t="shared" si="2"/>
        <v>0.3617820462355247</v>
      </c>
    </row>
    <row r="57" spans="1:10" ht="12.75">
      <c r="A57">
        <f t="shared" si="5"/>
        <v>1984</v>
      </c>
      <c r="B57" s="18">
        <f>'raw data'!G60</f>
        <v>4040.7</v>
      </c>
      <c r="C57" s="18">
        <f>'raw data'!J60</f>
        <v>185.279</v>
      </c>
      <c r="D57" s="18">
        <f>'raw data'!K60</f>
        <v>289.8</v>
      </c>
      <c r="E57" s="18">
        <f>'raw data'!L60</f>
        <v>21.1</v>
      </c>
      <c r="F57" s="18">
        <f>'raw data'!I60</f>
        <v>2217.404</v>
      </c>
      <c r="H57">
        <f t="shared" si="3"/>
        <v>0.6182259506663608</v>
      </c>
      <c r="I57">
        <f t="shared" si="4"/>
        <v>0.38177404933363923</v>
      </c>
      <c r="J57">
        <f t="shared" si="2"/>
        <v>0.3617820462355247</v>
      </c>
    </row>
    <row r="58" spans="1:10" ht="12.75">
      <c r="A58">
        <f t="shared" si="5"/>
        <v>1985</v>
      </c>
      <c r="B58" s="18">
        <f>'raw data'!G61</f>
        <v>4346.7</v>
      </c>
      <c r="C58" s="18">
        <f>'raw data'!J61</f>
        <v>189.1</v>
      </c>
      <c r="D58" s="18">
        <f>'raw data'!K61</f>
        <v>308.1</v>
      </c>
      <c r="E58" s="18">
        <f>'raw data'!L61</f>
        <v>21.4</v>
      </c>
      <c r="F58" s="18">
        <f>'raw data'!I61</f>
        <v>2388.965</v>
      </c>
      <c r="H58">
        <f t="shared" si="3"/>
        <v>0.6171600919682763</v>
      </c>
      <c r="I58">
        <f t="shared" si="4"/>
        <v>0.38283990803172374</v>
      </c>
      <c r="J58">
        <f t="shared" si="2"/>
        <v>0.3617820462355247</v>
      </c>
    </row>
    <row r="59" spans="1:10" ht="12.75">
      <c r="A59">
        <f t="shared" si="5"/>
        <v>1986</v>
      </c>
      <c r="B59" s="18">
        <f>'raw data'!G62</f>
        <v>4590.2</v>
      </c>
      <c r="C59" s="18">
        <f>'raw data'!J62</f>
        <v>197.927</v>
      </c>
      <c r="D59" s="18">
        <f>'raw data'!K62</f>
        <v>323.4</v>
      </c>
      <c r="E59" s="18">
        <f>'raw data'!L62</f>
        <v>24.9</v>
      </c>
      <c r="F59" s="18">
        <f>'raw data'!I62</f>
        <v>2543.844</v>
      </c>
      <c r="H59">
        <f t="shared" si="3"/>
        <v>0.6213935164455869</v>
      </c>
      <c r="I59">
        <f t="shared" si="4"/>
        <v>0.37860648355441306</v>
      </c>
      <c r="J59">
        <f t="shared" si="2"/>
        <v>0.3617820462355247</v>
      </c>
    </row>
    <row r="60" spans="1:10" ht="12.75">
      <c r="A60">
        <f t="shared" si="5"/>
        <v>1987</v>
      </c>
      <c r="B60" s="18">
        <f>'raw data'!G63</f>
        <v>4870.2</v>
      </c>
      <c r="C60" s="18">
        <f>'raw data'!J63</f>
        <v>228.075</v>
      </c>
      <c r="D60" s="18">
        <f>'raw data'!K63</f>
        <v>347.5</v>
      </c>
      <c r="E60" s="18">
        <f>'raw data'!L63</f>
        <v>30.3</v>
      </c>
      <c r="F60" s="18">
        <f>'raw data'!I63</f>
        <v>2724.31</v>
      </c>
      <c r="H60">
        <f t="shared" si="3"/>
        <v>0.6299091891766909</v>
      </c>
      <c r="I60">
        <f t="shared" si="4"/>
        <v>0.3700908108233091</v>
      </c>
      <c r="J60">
        <f t="shared" si="2"/>
        <v>0.3617820462355247</v>
      </c>
    </row>
    <row r="61" spans="1:10" ht="12.75">
      <c r="A61">
        <f t="shared" si="5"/>
        <v>1988</v>
      </c>
      <c r="B61" s="18">
        <f>'raw data'!G64</f>
        <v>5252.6</v>
      </c>
      <c r="C61" s="18">
        <f>'raw data'!J64</f>
        <v>270.406</v>
      </c>
      <c r="D61" s="18">
        <f>'raw data'!K64</f>
        <v>374.5</v>
      </c>
      <c r="E61" s="18">
        <f>'raw data'!L64</f>
        <v>29.5</v>
      </c>
      <c r="F61" s="18">
        <f>'raw data'!I64</f>
        <v>2950.04</v>
      </c>
      <c r="H61">
        <f t="shared" si="3"/>
        <v>0.6361692005984653</v>
      </c>
      <c r="I61">
        <f t="shared" si="4"/>
        <v>0.36383079940153473</v>
      </c>
      <c r="J61">
        <f t="shared" si="2"/>
        <v>0.3617820462355247</v>
      </c>
    </row>
    <row r="62" spans="1:10" ht="12.75">
      <c r="A62">
        <f t="shared" si="5"/>
        <v>1989</v>
      </c>
      <c r="B62" s="18">
        <f>'raw data'!G65</f>
        <v>5657.7</v>
      </c>
      <c r="C62" s="18">
        <f>'raw data'!J65</f>
        <v>280.222</v>
      </c>
      <c r="D62" s="18">
        <f>'raw data'!K65</f>
        <v>398.9</v>
      </c>
      <c r="E62" s="18">
        <f>'raw data'!L65</f>
        <v>27.4</v>
      </c>
      <c r="F62" s="18">
        <f>'raw data'!I65</f>
        <v>3142.566</v>
      </c>
      <c r="H62">
        <f t="shared" si="3"/>
        <v>0.6277626469792715</v>
      </c>
      <c r="I62">
        <f t="shared" si="4"/>
        <v>0.37223735302072847</v>
      </c>
      <c r="J62">
        <f t="shared" si="2"/>
        <v>0.3617820462355247</v>
      </c>
    </row>
    <row r="63" spans="1:10" ht="12.75">
      <c r="A63">
        <f t="shared" si="5"/>
        <v>1990</v>
      </c>
      <c r="B63" s="18">
        <f>'raw data'!G66</f>
        <v>5979.6</v>
      </c>
      <c r="C63" s="18">
        <f>'raw data'!J66</f>
        <v>303.745</v>
      </c>
      <c r="D63" s="18">
        <f>'raw data'!K66</f>
        <v>425</v>
      </c>
      <c r="E63" s="18">
        <f>'raw data'!L66</f>
        <v>27</v>
      </c>
      <c r="F63" s="18">
        <f>'raw data'!I66</f>
        <v>3342.67</v>
      </c>
      <c r="H63">
        <f t="shared" si="3"/>
        <v>0.6333387332543239</v>
      </c>
      <c r="I63">
        <f t="shared" si="4"/>
        <v>0.3666612667456761</v>
      </c>
      <c r="J63">
        <f t="shared" si="2"/>
        <v>0.3617820462355247</v>
      </c>
    </row>
    <row r="64" spans="1:10" ht="12.75">
      <c r="A64">
        <f t="shared" si="5"/>
        <v>1991</v>
      </c>
      <c r="B64" s="18">
        <f>'raw data'!G67</f>
        <v>6174</v>
      </c>
      <c r="C64" s="18">
        <f>'raw data'!J67</f>
        <v>313.018</v>
      </c>
      <c r="D64" s="18">
        <f>'raw data'!K67</f>
        <v>457.1</v>
      </c>
      <c r="E64" s="18">
        <f>'raw data'!L67</f>
        <v>27.5</v>
      </c>
      <c r="F64" s="18">
        <f>'raw data'!I67</f>
        <v>3451.998</v>
      </c>
      <c r="H64">
        <f t="shared" si="3"/>
        <v>0.6355653128430296</v>
      </c>
      <c r="I64">
        <f t="shared" si="4"/>
        <v>0.36443468715697036</v>
      </c>
      <c r="J64">
        <f t="shared" si="2"/>
        <v>0.3617820462355247</v>
      </c>
    </row>
    <row r="65" spans="1:10" ht="12.75">
      <c r="A65">
        <f t="shared" si="5"/>
        <v>1992</v>
      </c>
      <c r="B65" s="18">
        <f>'raw data'!G68</f>
        <v>6539.3</v>
      </c>
      <c r="C65" s="18">
        <f>'raw data'!J68</f>
        <v>349.741</v>
      </c>
      <c r="D65" s="18">
        <f>'raw data'!K68</f>
        <v>483.4</v>
      </c>
      <c r="E65" s="18">
        <f>'raw data'!L68</f>
        <v>30.1</v>
      </c>
      <c r="F65" s="18">
        <f>'raw data'!I68</f>
        <v>3671.132</v>
      </c>
      <c r="H65">
        <f t="shared" si="3"/>
        <v>0.6399871414453217</v>
      </c>
      <c r="I65">
        <f t="shared" si="4"/>
        <v>0.36001285855467835</v>
      </c>
      <c r="J65">
        <f t="shared" si="2"/>
        <v>0.3617820462355247</v>
      </c>
    </row>
    <row r="66" spans="1:10" ht="12.75">
      <c r="A66">
        <f t="shared" si="5"/>
        <v>1993</v>
      </c>
      <c r="B66" s="18">
        <f>'raw data'!G69</f>
        <v>6878.7</v>
      </c>
      <c r="C66" s="18">
        <f>'raw data'!J69</f>
        <v>381.324</v>
      </c>
      <c r="D66" s="18">
        <f>'raw data'!K69</f>
        <v>503.1</v>
      </c>
      <c r="E66" s="18">
        <f>'raw data'!L69</f>
        <v>36.7</v>
      </c>
      <c r="F66" s="18">
        <f>'raw data'!I69</f>
        <v>3820.671</v>
      </c>
      <c r="H66">
        <f t="shared" si="3"/>
        <v>0.6335079098308466</v>
      </c>
      <c r="I66">
        <f t="shared" si="4"/>
        <v>0.3664920901691534</v>
      </c>
      <c r="J66">
        <f t="shared" si="2"/>
        <v>0.3617820462355247</v>
      </c>
    </row>
    <row r="67" spans="1:10" ht="12.75">
      <c r="A67">
        <f t="shared" si="5"/>
        <v>1994</v>
      </c>
      <c r="B67" s="18">
        <f>'raw data'!G70</f>
        <v>7308.8</v>
      </c>
      <c r="C67" s="18">
        <f>'raw data'!J70</f>
        <v>411.705</v>
      </c>
      <c r="D67" s="18">
        <f>'raw data'!K70</f>
        <v>545.2</v>
      </c>
      <c r="E67" s="18">
        <f>'raw data'!L70</f>
        <v>32.5</v>
      </c>
      <c r="F67" s="18">
        <f>'raw data'!I70</f>
        <v>4010.129</v>
      </c>
      <c r="H67">
        <f t="shared" si="3"/>
        <v>0.6281141752664112</v>
      </c>
      <c r="I67">
        <f t="shared" si="4"/>
        <v>0.3718858247335888</v>
      </c>
      <c r="J67">
        <f aca="true" t="shared" si="6" ref="J67:J86">I$1</f>
        <v>0.3617820462355247</v>
      </c>
    </row>
    <row r="68" spans="1:10" ht="12.75">
      <c r="A68">
        <f t="shared" si="5"/>
        <v>1995</v>
      </c>
      <c r="B68" s="18">
        <f>'raw data'!G71</f>
        <v>7664.1</v>
      </c>
      <c r="C68" s="18">
        <f>'raw data'!J71</f>
        <v>449.546</v>
      </c>
      <c r="D68" s="18">
        <f>'raw data'!K71</f>
        <v>557.9</v>
      </c>
      <c r="E68" s="18">
        <f>'raw data'!L71</f>
        <v>34.8</v>
      </c>
      <c r="F68" s="18">
        <f>'raw data'!I71</f>
        <v>4202.649</v>
      </c>
      <c r="H68">
        <f t="shared" si="3"/>
        <v>0.6280621521122315</v>
      </c>
      <c r="I68">
        <f t="shared" si="4"/>
        <v>0.3719378478877685</v>
      </c>
      <c r="J68">
        <f t="shared" si="6"/>
        <v>0.3617820462355247</v>
      </c>
    </row>
    <row r="69" spans="1:10" ht="12.75">
      <c r="A69">
        <f t="shared" si="5"/>
        <v>1996</v>
      </c>
      <c r="B69" s="18">
        <f>'raw data'!G72</f>
        <v>8100.2</v>
      </c>
      <c r="C69" s="18">
        <f>'raw data'!J72</f>
        <v>490.46</v>
      </c>
      <c r="D69" s="18">
        <f>'raw data'!K72</f>
        <v>580.8</v>
      </c>
      <c r="E69" s="18">
        <f>'raw data'!L72</f>
        <v>35.2</v>
      </c>
      <c r="F69" s="18">
        <f>'raw data'!I72</f>
        <v>4422.11</v>
      </c>
      <c r="H69">
        <f t="shared" si="3"/>
        <v>0.6259941054395864</v>
      </c>
      <c r="I69">
        <f t="shared" si="4"/>
        <v>0.37400589456041355</v>
      </c>
      <c r="J69">
        <f t="shared" si="6"/>
        <v>0.3617820462355247</v>
      </c>
    </row>
    <row r="70" spans="1:10" ht="12.75">
      <c r="A70">
        <f t="shared" si="5"/>
        <v>1997</v>
      </c>
      <c r="B70" s="18">
        <f>'raw data'!G73</f>
        <v>8608.5</v>
      </c>
      <c r="C70" s="18">
        <f>'raw data'!J73</f>
        <v>525.992</v>
      </c>
      <c r="D70" s="18">
        <f>'raw data'!K73</f>
        <v>611.6</v>
      </c>
      <c r="E70" s="18">
        <f>'raw data'!L73</f>
        <v>33.8</v>
      </c>
      <c r="F70" s="18">
        <f>'raw data'!I73</f>
        <v>4714.693</v>
      </c>
      <c r="H70">
        <f t="shared" si="3"/>
        <v>0.6282313715603592</v>
      </c>
      <c r="I70">
        <f t="shared" si="4"/>
        <v>0.37176862843964076</v>
      </c>
      <c r="J70">
        <f t="shared" si="6"/>
        <v>0.3617820462355247</v>
      </c>
    </row>
    <row r="71" spans="1:10" ht="12.75">
      <c r="A71">
        <f t="shared" si="5"/>
        <v>1998</v>
      </c>
      <c r="B71" s="18">
        <f>'raw data'!G74</f>
        <v>9089.2</v>
      </c>
      <c r="C71" s="18">
        <f>'raw data'!J74</f>
        <v>579.474</v>
      </c>
      <c r="D71" s="18">
        <f>'raw data'!K74</f>
        <v>639.5</v>
      </c>
      <c r="E71" s="18">
        <f>'raw data'!L74</f>
        <v>36.4</v>
      </c>
      <c r="F71" s="18">
        <f>'raw data'!I74</f>
        <v>5077.823</v>
      </c>
      <c r="H71">
        <f t="shared" si="3"/>
        <v>0.642223750054701</v>
      </c>
      <c r="I71">
        <f t="shared" si="4"/>
        <v>0.357776249945299</v>
      </c>
      <c r="J71">
        <f t="shared" si="6"/>
        <v>0.3617820462355247</v>
      </c>
    </row>
    <row r="72" spans="1:10" ht="12.75">
      <c r="A72">
        <f t="shared" si="5"/>
        <v>1999</v>
      </c>
      <c r="B72" s="18">
        <f>'raw data'!G75</f>
        <v>9660.6</v>
      </c>
      <c r="C72" s="18">
        <f>'raw data'!J75</f>
        <v>627.671</v>
      </c>
      <c r="D72" s="18">
        <f>'raw data'!K75</f>
        <v>673.6</v>
      </c>
      <c r="E72" s="18">
        <f>'raw data'!L75</f>
        <v>45.2</v>
      </c>
      <c r="F72" s="18">
        <f>'raw data'!I75</f>
        <v>5410.309</v>
      </c>
      <c r="H72">
        <f t="shared" si="3"/>
        <v>0.6437373230552241</v>
      </c>
      <c r="I72">
        <f t="shared" si="4"/>
        <v>0.35626267694477587</v>
      </c>
      <c r="J72">
        <f t="shared" si="6"/>
        <v>0.3617820462355247</v>
      </c>
    </row>
    <row r="73" spans="1:10" ht="12.75">
      <c r="A73">
        <f t="shared" si="5"/>
        <v>2000</v>
      </c>
      <c r="B73" s="18">
        <f>'raw data'!G76</f>
        <v>10284.8</v>
      </c>
      <c r="C73" s="18">
        <f>'raw data'!J76</f>
        <v>674.045</v>
      </c>
      <c r="D73" s="18">
        <f>'raw data'!K76</f>
        <v>708.6</v>
      </c>
      <c r="E73" s="18">
        <f>'raw data'!L76</f>
        <v>45.8</v>
      </c>
      <c r="F73" s="18">
        <f>'raw data'!I76</f>
        <v>5856.581</v>
      </c>
      <c r="H73">
        <f t="shared" si="3"/>
        <v>0.6545161436328191</v>
      </c>
      <c r="I73">
        <f t="shared" si="4"/>
        <v>0.34548385636718093</v>
      </c>
      <c r="J73">
        <f t="shared" si="6"/>
        <v>0.3617820462355247</v>
      </c>
    </row>
    <row r="74" spans="1:10" ht="12.75">
      <c r="A74">
        <f t="shared" si="5"/>
        <v>2001</v>
      </c>
      <c r="B74" s="18">
        <f>'raw data'!G77</f>
        <v>10621.8</v>
      </c>
      <c r="C74" s="18">
        <f>'raw data'!J77</f>
        <v>730.358</v>
      </c>
      <c r="D74" s="18">
        <f>'raw data'!K77</f>
        <v>727.7</v>
      </c>
      <c r="E74" s="18">
        <f>'raw data'!L77</f>
        <v>58.7</v>
      </c>
      <c r="F74" s="18">
        <f>'raw data'!I77</f>
        <v>6046.546</v>
      </c>
      <c r="H74">
        <f t="shared" si="3"/>
        <v>0.6556339416393187</v>
      </c>
      <c r="I74">
        <f t="shared" si="4"/>
        <v>0.34436605836068135</v>
      </c>
      <c r="J74">
        <f t="shared" si="6"/>
        <v>0.3617820462355247</v>
      </c>
    </row>
    <row r="75" spans="1:10" ht="12.75">
      <c r="A75">
        <f t="shared" si="5"/>
        <v>2002</v>
      </c>
      <c r="B75" s="18">
        <f>'raw data'!G78</f>
        <v>10977.5</v>
      </c>
      <c r="C75" s="18">
        <f>'raw data'!J78</f>
        <v>763.011</v>
      </c>
      <c r="D75" s="18">
        <f>'raw data'!K78</f>
        <v>762.6</v>
      </c>
      <c r="E75" s="18">
        <f>'raw data'!L78</f>
        <v>41.4</v>
      </c>
      <c r="F75" s="18">
        <f>'raw data'!I78</f>
        <v>6141.911</v>
      </c>
      <c r="H75">
        <f t="shared" si="3"/>
        <v>0.6469739834108075</v>
      </c>
      <c r="I75">
        <f t="shared" si="4"/>
        <v>0.3530260165891925</v>
      </c>
      <c r="J75">
        <f t="shared" si="6"/>
        <v>0.3617820462355247</v>
      </c>
    </row>
    <row r="76" spans="1:10" ht="12.75">
      <c r="A76">
        <f t="shared" si="5"/>
        <v>2003</v>
      </c>
      <c r="B76" s="18">
        <f>'raw data'!G79</f>
        <v>11510.7</v>
      </c>
      <c r="C76" s="18">
        <f>'raw data'!J79</f>
        <v>768.897</v>
      </c>
      <c r="D76" s="18">
        <f>'raw data'!K79</f>
        <v>808</v>
      </c>
      <c r="E76" s="18">
        <f>'raw data'!L79</f>
        <v>49.1</v>
      </c>
      <c r="F76" s="18">
        <f>'raw data'!I79</f>
        <v>6364.463</v>
      </c>
      <c r="H76">
        <f t="shared" si="3"/>
        <v>0.6375362958049376</v>
      </c>
      <c r="I76">
        <f t="shared" si="4"/>
        <v>0.36246370419506235</v>
      </c>
      <c r="J76">
        <f t="shared" si="6"/>
        <v>0.3617820462355247</v>
      </c>
    </row>
    <row r="77" spans="1:10" ht="12.75">
      <c r="A77">
        <f t="shared" si="5"/>
        <v>2004</v>
      </c>
      <c r="B77" s="18">
        <f>'raw data'!G80</f>
        <v>12274.9</v>
      </c>
      <c r="C77" s="18">
        <f>'raw data'!J80</f>
        <v>816.087</v>
      </c>
      <c r="D77" s="18">
        <f>'raw data'!K80</f>
        <v>863.9</v>
      </c>
      <c r="E77" s="18">
        <f>'raw data'!L80</f>
        <v>46.4</v>
      </c>
      <c r="F77" s="18">
        <f>'raw data'!I80</f>
        <v>6739.534</v>
      </c>
      <c r="H77">
        <f t="shared" si="3"/>
        <v>0.6333366944473863</v>
      </c>
      <c r="I77">
        <f t="shared" si="4"/>
        <v>0.3666633055526137</v>
      </c>
      <c r="J77">
        <f t="shared" si="6"/>
        <v>0.3617820462355247</v>
      </c>
    </row>
    <row r="78" spans="1:10" ht="12.75">
      <c r="A78">
        <f t="shared" si="5"/>
        <v>2005</v>
      </c>
      <c r="B78" s="18">
        <f>'raw data'!G81</f>
        <v>13093.7</v>
      </c>
      <c r="C78" s="18">
        <f>'raw data'!J81</f>
        <v>870.966</v>
      </c>
      <c r="D78" s="18">
        <f>'raw data'!K81</f>
        <v>934.5</v>
      </c>
      <c r="E78" s="18">
        <f>'raw data'!L81</f>
        <v>60.9</v>
      </c>
      <c r="F78" s="18">
        <f>'raw data'!I81</f>
        <v>7086.801</v>
      </c>
      <c r="H78">
        <f t="shared" si="3"/>
        <v>0.6244353974497086</v>
      </c>
      <c r="I78">
        <f t="shared" si="4"/>
        <v>0.37556460255029145</v>
      </c>
      <c r="J78">
        <f t="shared" si="6"/>
        <v>0.3617820462355247</v>
      </c>
    </row>
    <row r="79" spans="1:10" ht="12.75">
      <c r="A79">
        <f t="shared" si="5"/>
        <v>2006</v>
      </c>
      <c r="B79" s="18">
        <f>'raw data'!G82</f>
        <v>13855.9</v>
      </c>
      <c r="C79" s="18">
        <f>'raw data'!J82</f>
        <v>947.803</v>
      </c>
      <c r="D79" s="18">
        <f>'raw data'!K82</f>
        <v>991.9</v>
      </c>
      <c r="E79" s="18">
        <f>'raw data'!L82</f>
        <v>51.5</v>
      </c>
      <c r="F79" s="18">
        <f>'raw data'!I82</f>
        <v>7502.337</v>
      </c>
      <c r="H79">
        <f t="shared" si="3"/>
        <v>0.6268822648166978</v>
      </c>
      <c r="I79">
        <f t="shared" si="4"/>
        <v>0.37311773518330216</v>
      </c>
      <c r="J79">
        <f t="shared" si="6"/>
        <v>0.3617820462355247</v>
      </c>
    </row>
    <row r="80" spans="1:10" ht="12.75">
      <c r="A80">
        <f t="shared" si="5"/>
        <v>2007</v>
      </c>
      <c r="B80" s="18">
        <f>'raw data'!G83</f>
        <v>14477.6</v>
      </c>
      <c r="C80" s="18">
        <f>'raw data'!J83</f>
        <v>865.508</v>
      </c>
      <c r="D80" s="18">
        <f>'raw data'!K83</f>
        <v>1034.6</v>
      </c>
      <c r="E80" s="18">
        <f>'raw data'!L83</f>
        <v>54.6</v>
      </c>
      <c r="F80" s="18">
        <f>'raw data'!I83</f>
        <v>7898.261</v>
      </c>
      <c r="H80">
        <f t="shared" si="3"/>
        <v>0.6252536001162753</v>
      </c>
      <c r="I80">
        <f t="shared" si="4"/>
        <v>0.3747463998837247</v>
      </c>
      <c r="J80">
        <f t="shared" si="6"/>
        <v>0.3617820462355247</v>
      </c>
    </row>
    <row r="81" spans="1:10" ht="12.75">
      <c r="A81">
        <f t="shared" si="5"/>
        <v>2008</v>
      </c>
      <c r="B81" s="18">
        <f>'raw data'!G84</f>
        <v>14718.6</v>
      </c>
      <c r="C81" s="18">
        <f>'raw data'!J84</f>
        <v>838.503</v>
      </c>
      <c r="D81" s="18">
        <f>'raw data'!K84</f>
        <v>1041.9</v>
      </c>
      <c r="E81" s="18">
        <f>'raw data'!L84</f>
        <v>52.6</v>
      </c>
      <c r="F81" s="18">
        <f>'raw data'!I84</f>
        <v>8078.256</v>
      </c>
      <c r="H81">
        <f t="shared" si="3"/>
        <v>0.6266684674345582</v>
      </c>
      <c r="I81">
        <f t="shared" si="4"/>
        <v>0.3733315325654418</v>
      </c>
      <c r="J81">
        <f t="shared" si="6"/>
        <v>0.3617820462355247</v>
      </c>
    </row>
    <row r="82" spans="1:10" ht="12.75">
      <c r="A82">
        <f t="shared" si="5"/>
        <v>2009</v>
      </c>
      <c r="B82" s="18">
        <f>'raw data'!G85</f>
        <v>14418.7</v>
      </c>
      <c r="C82" s="18">
        <f>'raw data'!J85</f>
        <v>796.825</v>
      </c>
      <c r="D82" s="18">
        <f>'raw data'!K85</f>
        <v>1026.1</v>
      </c>
      <c r="E82" s="18">
        <f>'raw data'!L85</f>
        <v>58.3</v>
      </c>
      <c r="F82" s="18">
        <f>'raw data'!I85</f>
        <v>7786.973</v>
      </c>
      <c r="H82">
        <f t="shared" si="3"/>
        <v>0.6153727554167334</v>
      </c>
      <c r="I82">
        <f t="shared" si="4"/>
        <v>0.3846272445832666</v>
      </c>
      <c r="J82">
        <f t="shared" si="6"/>
        <v>0.3617820462355247</v>
      </c>
    </row>
    <row r="83" spans="1:10" ht="12.75">
      <c r="A83">
        <f t="shared" si="5"/>
        <v>2010</v>
      </c>
      <c r="B83" s="18">
        <f>'raw data'!G86</f>
        <v>14964.4</v>
      </c>
      <c r="C83" s="18">
        <f>'raw data'!J86</f>
        <v>842.899</v>
      </c>
      <c r="D83" s="18">
        <f>'raw data'!K86</f>
        <v>1057.1</v>
      </c>
      <c r="E83" s="18">
        <f>'raw data'!L86</f>
        <v>55.9</v>
      </c>
      <c r="F83" s="18">
        <f>'raw data'!I86</f>
        <v>7961.448</v>
      </c>
      <c r="H83">
        <f t="shared" si="3"/>
        <v>0.6068037615905306</v>
      </c>
      <c r="I83">
        <f t="shared" si="4"/>
        <v>0.3931962384094694</v>
      </c>
      <c r="J83">
        <f t="shared" si="6"/>
        <v>0.3617820462355247</v>
      </c>
    </row>
    <row r="84" spans="1:10" ht="12.75">
      <c r="A84">
        <f t="shared" si="5"/>
        <v>2011</v>
      </c>
      <c r="B84" s="18">
        <f>'raw data'!G87</f>
        <v>15517.9</v>
      </c>
      <c r="C84" s="18">
        <f>'raw data'!J87</f>
        <v>885.726</v>
      </c>
      <c r="D84" s="18">
        <f>'raw data'!K87</f>
        <v>1102.6</v>
      </c>
      <c r="E84" s="18">
        <f>'raw data'!L87</f>
        <v>60.1</v>
      </c>
      <c r="F84" s="18">
        <f>'raw data'!I87</f>
        <v>8269.03</v>
      </c>
      <c r="H84">
        <f t="shared" si="3"/>
        <v>0.6084789083240703</v>
      </c>
      <c r="I84">
        <f t="shared" si="4"/>
        <v>0.39152109167592974</v>
      </c>
      <c r="J84">
        <f t="shared" si="6"/>
        <v>0.3617820462355247</v>
      </c>
    </row>
    <row r="85" spans="1:10" ht="12.75">
      <c r="A85">
        <f>A84+1</f>
        <v>2012</v>
      </c>
      <c r="B85" s="18">
        <f>'raw data'!G88</f>
        <v>16155.3</v>
      </c>
      <c r="C85" s="18">
        <f>'raw data'!J88</f>
        <v>1024.299</v>
      </c>
      <c r="D85" s="18">
        <f>'raw data'!K88</f>
        <v>1132.1</v>
      </c>
      <c r="E85" s="18">
        <f>'raw data'!L88</f>
        <v>58</v>
      </c>
      <c r="F85" s="18">
        <f>'raw data'!I88</f>
        <v>8609.898</v>
      </c>
      <c r="H85">
        <f>F85/(B85-C85-D85+E85)</f>
        <v>0.6125032821956987</v>
      </c>
      <c r="I85">
        <f t="shared" si="4"/>
        <v>0.3874967178043013</v>
      </c>
      <c r="J85">
        <f t="shared" si="6"/>
        <v>0.3617820462355247</v>
      </c>
    </row>
    <row r="86" spans="1:10" ht="12.75">
      <c r="A86">
        <f t="shared" si="5"/>
        <v>2013</v>
      </c>
      <c r="B86" s="18">
        <f>'raw data'!G89</f>
        <v>16691.5</v>
      </c>
      <c r="C86" s="18">
        <f>'raw data'!J89</f>
        <v>1011.691</v>
      </c>
      <c r="D86" s="18">
        <f>'raw data'!K89</f>
        <v>1174.9</v>
      </c>
      <c r="E86" s="18">
        <f>'raw data'!L89</f>
        <v>59.3</v>
      </c>
      <c r="F86" s="18">
        <f>'raw data'!I89</f>
        <v>8842.447</v>
      </c>
      <c r="H86">
        <f>F86/(B86-C86-D86+E86)</f>
        <v>0.6071354098255526</v>
      </c>
      <c r="I86">
        <f>1-H86</f>
        <v>0.3928645901744474</v>
      </c>
      <c r="J86">
        <f t="shared" si="6"/>
        <v>0.3617820462355247</v>
      </c>
    </row>
    <row r="87" spans="1:10" ht="12.75">
      <c r="A87">
        <f t="shared" si="5"/>
        <v>2014</v>
      </c>
      <c r="B87" s="18">
        <f>'raw data'!G90</f>
        <v>17393.1</v>
      </c>
      <c r="C87" s="18">
        <f>'raw data'!J90</f>
        <v>1069.992</v>
      </c>
      <c r="D87" s="18">
        <f>'raw data'!K90</f>
        <v>1210.2</v>
      </c>
      <c r="E87" s="18">
        <f>'raw data'!L90</f>
        <v>56.7</v>
      </c>
      <c r="F87" s="18">
        <f>'raw data'!I90</f>
        <v>9253.442</v>
      </c>
      <c r="H87">
        <f>F87/(B87-C87-D87+E87)</f>
        <v>0.6099987554062043</v>
      </c>
      <c r="I87">
        <f>1-H87</f>
        <v>0.3900012445937957</v>
      </c>
      <c r="J87">
        <f>I$1</f>
        <v>0.3617820462355247</v>
      </c>
    </row>
    <row r="88" spans="1:10" ht="12.75">
      <c r="A88">
        <f t="shared" si="5"/>
        <v>2015</v>
      </c>
      <c r="B88" s="18">
        <f>'raw data'!G91</f>
        <v>18036.6</v>
      </c>
      <c r="C88" s="18">
        <f>'raw data'!J91</f>
        <v>1114.415</v>
      </c>
      <c r="D88" s="18">
        <f>'raw data'!K91</f>
        <v>1237.6</v>
      </c>
      <c r="E88" s="18">
        <f>'raw data'!L91</f>
        <v>56.6</v>
      </c>
      <c r="F88" s="18">
        <f>'raw data'!I91</f>
        <v>9693.085</v>
      </c>
      <c r="H88">
        <f>F88/(B88-C88-D88+E88)</f>
        <v>0.6157786087896179</v>
      </c>
      <c r="I88">
        <f>1-H88</f>
        <v>0.3842213912103821</v>
      </c>
      <c r="J88">
        <f>I$1</f>
        <v>0.3617820462355247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3"/>
  <sheetViews>
    <sheetView zoomScalePageLayoutView="0" workbookViewId="0" topLeftCell="A2">
      <selection activeCell="A52" sqref="A52:T53"/>
    </sheetView>
  </sheetViews>
  <sheetFormatPr defaultColWidth="9.140625" defaultRowHeight="12.75"/>
  <cols>
    <col min="6" max="6" width="11.57421875" style="0" bestFit="1" customWidth="1"/>
    <col min="24" max="24" width="16.28125" style="0" bestFit="1" customWidth="1"/>
    <col min="27" max="27" width="11.00390625" style="0" bestFit="1" customWidth="1"/>
    <col min="29" max="29" width="11.57421875" style="0" bestFit="1" customWidth="1"/>
    <col min="40" max="40" width="16.28125" style="0" bestFit="1" customWidth="1"/>
    <col min="41" max="41" width="9.57421875" style="0" bestFit="1" customWidth="1"/>
  </cols>
  <sheetData>
    <row r="1" spans="2:41" ht="12.75">
      <c r="B1" t="s">
        <v>27</v>
      </c>
      <c r="C1" t="s">
        <v>28</v>
      </c>
      <c r="D1" s="6" t="s">
        <v>25</v>
      </c>
      <c r="E1" s="12" t="s">
        <v>29</v>
      </c>
      <c r="F1" s="1" t="s">
        <v>30</v>
      </c>
      <c r="G1" s="4" t="s">
        <v>31</v>
      </c>
      <c r="H1" s="12" t="s">
        <v>26</v>
      </c>
      <c r="I1" s="12"/>
      <c r="J1" s="12" t="s">
        <v>42</v>
      </c>
      <c r="K1" t="s">
        <v>16</v>
      </c>
      <c r="L1" s="2">
        <f>AVERAGE(K4:K35)</f>
        <v>0.26912716227419925</v>
      </c>
      <c r="M1" s="2"/>
      <c r="N1" s="2" t="s">
        <v>43</v>
      </c>
      <c r="O1" t="s">
        <v>2</v>
      </c>
      <c r="P1" s="2">
        <f>AVERAGE(O3:O50)</f>
        <v>0.9478504678081859</v>
      </c>
      <c r="S1" s="10"/>
      <c r="Y1" s="10"/>
      <c r="AC1" s="4"/>
      <c r="AO1" s="10"/>
    </row>
    <row r="2" spans="1:41" ht="12.75">
      <c r="A2">
        <v>1964</v>
      </c>
      <c r="B2" s="7">
        <f>'raw data'!C40</f>
        <v>3734</v>
      </c>
      <c r="C2" s="16">
        <f>'capital stock data'!I3</f>
        <v>862.9906678331878</v>
      </c>
      <c r="D2" s="7">
        <f>B2-C2</f>
        <v>2871.0093321668123</v>
      </c>
      <c r="E2" s="7">
        <f>'hours data'!H2</f>
        <v>138.74861</v>
      </c>
      <c r="F2" s="7">
        <f>'raw data'!R40*52*100/1000000</f>
        <v>599.8675308590231</v>
      </c>
      <c r="G2" s="7">
        <f aca="true" t="shared" si="0" ref="G2:G50">F2-E2</f>
        <v>461.1189208590231</v>
      </c>
      <c r="H2" s="18">
        <f>'capital stock data'!M3</f>
        <v>8777.727896499939</v>
      </c>
      <c r="I2" s="18"/>
      <c r="J2" s="8">
        <f>(1-alpha!$I$1)*B2/E2</f>
        <v>17.175709647516832</v>
      </c>
      <c r="K2" s="2">
        <f>D2/(D2+J2*G2)</f>
        <v>0.26605457856421444</v>
      </c>
      <c r="N2" s="8">
        <f>alpha!$I$1*B2/H2-'capital stock data'!$P$8</f>
        <v>0.09765234585372848</v>
      </c>
      <c r="R2" s="10">
        <f>L1</f>
        <v>0.26912716227419925</v>
      </c>
      <c r="S2" s="10"/>
      <c r="T2">
        <f>alpha!I1</f>
        <v>0.3617820462355247</v>
      </c>
      <c r="Y2" s="10"/>
      <c r="AC2" s="4"/>
      <c r="AO2" s="10"/>
    </row>
    <row r="3" spans="1:41" ht="12.75">
      <c r="A3">
        <f>A2+1</f>
        <v>1965</v>
      </c>
      <c r="B3" s="7">
        <f>'raw data'!C41</f>
        <v>3976.7</v>
      </c>
      <c r="C3" s="16">
        <f>'capital stock data'!I4</f>
        <v>949.1249831921474</v>
      </c>
      <c r="D3" s="7">
        <f aca="true" t="shared" si="1" ref="D3:D50">B3-C3</f>
        <v>3027.5750168078525</v>
      </c>
      <c r="E3" s="7">
        <f>'hours data'!H3</f>
        <v>142.6878336</v>
      </c>
      <c r="F3" s="7">
        <f>'raw data'!R41*52*100/1000000</f>
        <v>609.8482057987842</v>
      </c>
      <c r="G3" s="7">
        <f t="shared" si="0"/>
        <v>467.1603721987842</v>
      </c>
      <c r="H3" s="18">
        <f>'capital stock data'!M4</f>
        <v>9146.99012404861</v>
      </c>
      <c r="I3" s="18"/>
      <c r="J3" s="8">
        <f>(1-alpha!$I$1)*B3/E3</f>
        <v>17.787089990097016</v>
      </c>
      <c r="K3" s="2">
        <f>D3/(D3+J3*G3)</f>
        <v>0.2670526057603775</v>
      </c>
      <c r="L3" s="8"/>
      <c r="M3" s="8"/>
      <c r="N3" s="8">
        <f>alpha!$I$1*B3/H3-'capital stock data'!$P$8</f>
        <v>0.10103870224930966</v>
      </c>
      <c r="O3">
        <f>D3/D2/(1+N3)</f>
        <v>0.9577622682331406</v>
      </c>
      <c r="R3">
        <f aca="true" t="shared" si="2" ref="R3:R40">R2</f>
        <v>0.26912716227419925</v>
      </c>
      <c r="S3" s="10">
        <f>P1</f>
        <v>0.9478504678081859</v>
      </c>
      <c r="T3">
        <f aca="true" t="shared" si="3" ref="T3:T40">T2</f>
        <v>0.3617820462355247</v>
      </c>
      <c r="Y3" s="10"/>
      <c r="AC3" s="11"/>
      <c r="AE3" s="1"/>
      <c r="AF3" s="1"/>
      <c r="AH3" s="1"/>
      <c r="AO3" s="10"/>
    </row>
    <row r="4" spans="1:41" ht="12.75">
      <c r="A4">
        <f aca="true" t="shared" si="4" ref="A4:A53">A3+1</f>
        <v>1966</v>
      </c>
      <c r="B4" s="7">
        <f>'raw data'!C42</f>
        <v>4238.9</v>
      </c>
      <c r="C4" s="16">
        <f>'capital stock data'!I5</f>
        <v>1028.7784294478527</v>
      </c>
      <c r="D4" s="7">
        <f t="shared" si="1"/>
        <v>3210.121570552147</v>
      </c>
      <c r="E4" s="7">
        <f>'hours data'!H4</f>
        <v>145.93579</v>
      </c>
      <c r="F4" s="7">
        <f>'raw data'!R42*52*100/1000000</f>
        <v>619.6138331221629</v>
      </c>
      <c r="G4" s="7">
        <f t="shared" si="0"/>
        <v>473.6780431221629</v>
      </c>
      <c r="H4" s="18">
        <f>'capital stock data'!M5</f>
        <v>9581.61645559707</v>
      </c>
      <c r="I4" s="18"/>
      <c r="J4" s="8">
        <f>(1-alpha!$I$1)*B4/E4</f>
        <v>18.537893166660723</v>
      </c>
      <c r="K4" s="2">
        <f>D4/(D4+J4*G4)</f>
        <v>0.2677083571086399</v>
      </c>
      <c r="L4" s="8"/>
      <c r="M4" s="8"/>
      <c r="N4" s="8">
        <f>alpha!$I$1*B4/H4-'capital stock data'!$P$8</f>
        <v>0.10380424495142446</v>
      </c>
      <c r="O4">
        <f aca="true" t="shared" si="5" ref="O4:O50">D4/D3/(1+N4)</f>
        <v>0.9605821390004682</v>
      </c>
      <c r="R4">
        <f t="shared" si="2"/>
        <v>0.26912716227419925</v>
      </c>
      <c r="S4">
        <f aca="true" t="shared" si="6" ref="S4:S40">S3</f>
        <v>0.9478504678081859</v>
      </c>
      <c r="T4">
        <f>T3</f>
        <v>0.3617820462355247</v>
      </c>
      <c r="Y4" s="10"/>
      <c r="AC4" s="11"/>
      <c r="AE4" s="1"/>
      <c r="AF4" s="1"/>
      <c r="AH4" s="1"/>
      <c r="AO4" s="10"/>
    </row>
    <row r="5" spans="1:41" ht="12.75">
      <c r="A5">
        <f t="shared" si="4"/>
        <v>1967</v>
      </c>
      <c r="B5" s="7">
        <f>'raw data'!C43</f>
        <v>4355.2</v>
      </c>
      <c r="C5" s="16">
        <f>'capital stock data'!I6</f>
        <v>1012.8607171869561</v>
      </c>
      <c r="D5" s="7">
        <f t="shared" si="1"/>
        <v>3342.3392828130436</v>
      </c>
      <c r="E5" s="7">
        <f>'hours data'!H5</f>
        <v>146.5723376</v>
      </c>
      <c r="F5" s="7">
        <f>'raw data'!R43*52*100/1000000</f>
        <v>629.6299716494482</v>
      </c>
      <c r="G5" s="7">
        <f t="shared" si="0"/>
        <v>483.0576340494482</v>
      </c>
      <c r="H5" s="18">
        <f>'capital stock data'!M6</f>
        <v>10071.449430844556</v>
      </c>
      <c r="I5" s="18"/>
      <c r="J5" s="8">
        <f>(1-alpha!$I$1)*B5/E5</f>
        <v>18.963788650356104</v>
      </c>
      <c r="K5" s="2">
        <f aca="true" t="shared" si="7" ref="K5:K50">D5/(D5+J5*G5)</f>
        <v>0.26732422175590137</v>
      </c>
      <c r="L5" s="8"/>
      <c r="M5" s="8"/>
      <c r="N5" s="8">
        <f>alpha!$I$1*B5/H5-'capital stock data'!$P$8</f>
        <v>0.10019765895463154</v>
      </c>
      <c r="O5">
        <f t="shared" si="5"/>
        <v>0.9463642738246405</v>
      </c>
      <c r="R5">
        <f t="shared" si="2"/>
        <v>0.26912716227419925</v>
      </c>
      <c r="S5">
        <f t="shared" si="6"/>
        <v>0.9478504678081859</v>
      </c>
      <c r="T5">
        <f t="shared" si="3"/>
        <v>0.3617820462355247</v>
      </c>
      <c r="Y5" s="10"/>
      <c r="AC5" s="11"/>
      <c r="AE5" s="1"/>
      <c r="AF5" s="1"/>
      <c r="AH5" s="1"/>
      <c r="AO5" s="10"/>
    </row>
    <row r="6" spans="1:34" ht="12.75">
      <c r="A6">
        <f t="shared" si="4"/>
        <v>1968</v>
      </c>
      <c r="B6" s="7">
        <f>'raw data'!C44</f>
        <v>4569</v>
      </c>
      <c r="C6" s="16">
        <f>'capital stock data'!I7</f>
        <v>1048.082546419098</v>
      </c>
      <c r="D6" s="7">
        <f t="shared" si="1"/>
        <v>3520.917453580902</v>
      </c>
      <c r="E6" s="7">
        <f>'hours data'!H5</f>
        <v>146.5723376</v>
      </c>
      <c r="F6" s="7">
        <f>'raw data'!R44*52*100/1000000</f>
        <v>639.6060128689458</v>
      </c>
      <c r="G6" s="7">
        <f t="shared" si="0"/>
        <v>493.0336752689458</v>
      </c>
      <c r="H6" s="18">
        <f>'capital stock data'!M7</f>
        <v>10517.812635517135</v>
      </c>
      <c r="I6" s="18"/>
      <c r="J6" s="8">
        <f>(1-alpha!$I$1)*B6/E6</f>
        <v>19.894735108256114</v>
      </c>
      <c r="K6" s="2">
        <f t="shared" si="7"/>
        <v>0.26414094942810323</v>
      </c>
      <c r="L6" s="8"/>
      <c r="M6" s="8"/>
      <c r="N6" s="8">
        <f>alpha!$I$1*B6/H6-'capital stock data'!$P$8</f>
        <v>0.10091239660971954</v>
      </c>
      <c r="O6">
        <f t="shared" si="5"/>
        <v>0.9568691392240559</v>
      </c>
      <c r="R6">
        <f t="shared" si="2"/>
        <v>0.26912716227419925</v>
      </c>
      <c r="S6">
        <f t="shared" si="6"/>
        <v>0.9478504678081859</v>
      </c>
      <c r="T6">
        <f t="shared" si="3"/>
        <v>0.3617820462355247</v>
      </c>
      <c r="AC6" s="11"/>
      <c r="AE6" s="1"/>
      <c r="AF6" s="1"/>
      <c r="AH6" s="1"/>
    </row>
    <row r="7" spans="1:34" ht="12.75">
      <c r="A7">
        <f t="shared" si="4"/>
        <v>1969</v>
      </c>
      <c r="B7" s="7">
        <f>'raw data'!C45</f>
        <v>4712.5</v>
      </c>
      <c r="C7" s="16">
        <f>'capital stock data'!I8</f>
        <v>1077.0504461221688</v>
      </c>
      <c r="D7" s="7">
        <f t="shared" si="1"/>
        <v>3635.449553877831</v>
      </c>
      <c r="E7" s="7">
        <f>'hours data'!H6</f>
        <v>148.833568</v>
      </c>
      <c r="F7" s="7">
        <f>'raw data'!R45*52*100/1000000</f>
        <v>649.8600392741945</v>
      </c>
      <c r="G7" s="7">
        <f t="shared" si="0"/>
        <v>501.0264712741945</v>
      </c>
      <c r="H7" s="18">
        <f>'capital stock data'!M8</f>
        <v>10974.290692828146</v>
      </c>
      <c r="I7" s="18"/>
      <c r="J7" s="8">
        <f>(1-alpha!$I$1)*B7/E7</f>
        <v>20.20782104152129</v>
      </c>
      <c r="K7" s="2">
        <f t="shared" si="7"/>
        <v>0.26420220842725484</v>
      </c>
      <c r="L7" s="8"/>
      <c r="M7" s="8"/>
      <c r="N7" s="8">
        <f>alpha!$I$1*B7/H7-'capital stock data'!$P$8</f>
        <v>0.09910594850960852</v>
      </c>
      <c r="O7">
        <f t="shared" si="5"/>
        <v>0.9394263141917487</v>
      </c>
      <c r="R7">
        <f t="shared" si="2"/>
        <v>0.26912716227419925</v>
      </c>
      <c r="S7">
        <f t="shared" si="6"/>
        <v>0.9478504678081859</v>
      </c>
      <c r="T7">
        <f t="shared" si="3"/>
        <v>0.3617820462355247</v>
      </c>
      <c r="AC7" s="11"/>
      <c r="AE7" s="1"/>
      <c r="AF7" s="1"/>
      <c r="AH7" s="1"/>
    </row>
    <row r="8" spans="1:34" ht="12.75">
      <c r="A8">
        <f t="shared" si="4"/>
        <v>1970</v>
      </c>
      <c r="B8" s="7">
        <f>'raw data'!C46</f>
        <v>4722</v>
      </c>
      <c r="C8" s="16">
        <f>'capital stock data'!I9</f>
        <v>1008.5654800632028</v>
      </c>
      <c r="D8" s="7">
        <f t="shared" si="1"/>
        <v>3713.434519936797</v>
      </c>
      <c r="E8" s="7">
        <f>'hours data'!H7</f>
        <v>151.9089</v>
      </c>
      <c r="F8" s="7">
        <f>'raw data'!R46*52*100/1000000</f>
        <v>661.7216645914116</v>
      </c>
      <c r="G8" s="7">
        <f t="shared" si="0"/>
        <v>509.81276459141156</v>
      </c>
      <c r="H8" s="18">
        <f>'capital stock data'!M9</f>
        <v>11434.060734398307</v>
      </c>
      <c r="I8" s="18"/>
      <c r="J8" s="8">
        <f>(1-alpha!$I$1)*B8/E8</f>
        <v>19.83863471907079</v>
      </c>
      <c r="K8" s="2">
        <f t="shared" si="7"/>
        <v>0.2685557766918384</v>
      </c>
      <c r="L8" s="8"/>
      <c r="M8" s="8"/>
      <c r="N8" s="8">
        <f>alpha!$I$1*B8/H8-'capital stock data'!$P$8</f>
        <v>0.0931596709157348</v>
      </c>
      <c r="O8">
        <f t="shared" si="5"/>
        <v>0.9344026175707911</v>
      </c>
      <c r="R8">
        <f t="shared" si="2"/>
        <v>0.26912716227419925</v>
      </c>
      <c r="S8">
        <f t="shared" si="6"/>
        <v>0.9478504678081859</v>
      </c>
      <c r="T8">
        <f t="shared" si="3"/>
        <v>0.3617820462355247</v>
      </c>
      <c r="AC8" s="11"/>
      <c r="AE8" s="1"/>
      <c r="AF8" s="1"/>
      <c r="AH8" s="1"/>
    </row>
    <row r="9" spans="1:34" ht="12.75">
      <c r="A9">
        <f t="shared" si="4"/>
        <v>1971</v>
      </c>
      <c r="B9" s="7">
        <f>'raw data'!C47</f>
        <v>4877.6</v>
      </c>
      <c r="C9" s="16">
        <f>'capital stock data'!I10</f>
        <v>1066.322383969858</v>
      </c>
      <c r="D9" s="7">
        <f t="shared" si="1"/>
        <v>3811.2776160301423</v>
      </c>
      <c r="E9" s="7">
        <f>'hours data'!H8</f>
        <v>151.376472</v>
      </c>
      <c r="F9" s="7">
        <f>'raw data'!R47*52*100/1000000</f>
        <v>675.5176247012093</v>
      </c>
      <c r="G9" s="7">
        <f t="shared" si="0"/>
        <v>524.1411527012093</v>
      </c>
      <c r="H9" s="18">
        <f>'capital stock data'!M10</f>
        <v>11799.484727384435</v>
      </c>
      <c r="I9" s="18"/>
      <c r="J9" s="8">
        <f>(1-alpha!$I$1)*B9/E9</f>
        <v>20.564436798881168</v>
      </c>
      <c r="K9" s="2">
        <f t="shared" si="7"/>
        <v>0.26122631424578435</v>
      </c>
      <c r="L9" s="8"/>
      <c r="M9" s="8"/>
      <c r="N9" s="8">
        <f>alpha!$I$1*B9/H9-'capital stock data'!$P$8</f>
        <v>0.09330342198932806</v>
      </c>
      <c r="O9">
        <f t="shared" si="5"/>
        <v>0.9387589845483594</v>
      </c>
      <c r="R9">
        <f t="shared" si="2"/>
        <v>0.26912716227419925</v>
      </c>
      <c r="S9">
        <f t="shared" si="6"/>
        <v>0.9478504678081859</v>
      </c>
      <c r="T9">
        <f t="shared" si="3"/>
        <v>0.3617820462355247</v>
      </c>
      <c r="AC9" s="11"/>
      <c r="AE9" s="1"/>
      <c r="AF9" s="1"/>
      <c r="AH9" s="1"/>
    </row>
    <row r="10" spans="1:34" ht="12.75">
      <c r="A10">
        <f t="shared" si="4"/>
        <v>1972</v>
      </c>
      <c r="B10" s="7">
        <f>'raw data'!C48</f>
        <v>5134.3</v>
      </c>
      <c r="C10" s="16">
        <f>'capital stock data'!I11</f>
        <v>1156.2584529008109</v>
      </c>
      <c r="D10" s="7">
        <f t="shared" si="1"/>
        <v>3978.0415470991893</v>
      </c>
      <c r="E10" s="7">
        <f>'hours data'!H9</f>
        <v>151.46398280000003</v>
      </c>
      <c r="F10" s="7">
        <f>'raw data'!R48*52*100/1000000</f>
        <v>687.9480733651538</v>
      </c>
      <c r="G10" s="7">
        <f t="shared" si="0"/>
        <v>536.4840905651538</v>
      </c>
      <c r="H10" s="18">
        <f>'capital stock data'!M11</f>
        <v>12202.111305411681</v>
      </c>
      <c r="I10" s="18"/>
      <c r="J10" s="8">
        <f>(1-alpha!$I$1)*B10/E10</f>
        <v>21.63420226668531</v>
      </c>
      <c r="K10" s="2">
        <f t="shared" si="7"/>
        <v>0.25525715342635746</v>
      </c>
      <c r="L10" s="8"/>
      <c r="M10" s="8"/>
      <c r="N10" s="8">
        <f>alpha!$I$1*B10/H10-'capital stock data'!$P$8</f>
        <v>0.09597969072249243</v>
      </c>
      <c r="O10">
        <f t="shared" si="5"/>
        <v>0.9523492058191724</v>
      </c>
      <c r="R10">
        <f t="shared" si="2"/>
        <v>0.26912716227419925</v>
      </c>
      <c r="S10">
        <f t="shared" si="6"/>
        <v>0.9478504678081859</v>
      </c>
      <c r="T10">
        <f t="shared" si="3"/>
        <v>0.3617820462355247</v>
      </c>
      <c r="AC10" s="11"/>
      <c r="AE10" s="1"/>
      <c r="AF10" s="1"/>
      <c r="AH10" s="1"/>
    </row>
    <row r="11" spans="1:34" ht="12.75">
      <c r="A11">
        <f t="shared" si="4"/>
        <v>1973</v>
      </c>
      <c r="B11" s="7">
        <f>'raw data'!C49</f>
        <v>5424.1</v>
      </c>
      <c r="C11" s="16">
        <f>'capital stock data'!I12</f>
        <v>1262.9021071053555</v>
      </c>
      <c r="D11" s="7">
        <f t="shared" si="1"/>
        <v>4161.197892894645</v>
      </c>
      <c r="E11" s="7">
        <f>'hours data'!H10</f>
        <v>157.6351764</v>
      </c>
      <c r="F11" s="7">
        <f>'raw data'!R49*52*100/1000000</f>
        <v>699.6604612184058</v>
      </c>
      <c r="G11" s="7">
        <f t="shared" si="0"/>
        <v>542.0252848184058</v>
      </c>
      <c r="H11" s="18">
        <f>'capital stock data'!M12</f>
        <v>12672.02706758028</v>
      </c>
      <c r="I11" s="18"/>
      <c r="J11" s="8">
        <f>(1-alpha!$I$1)*B11/E11</f>
        <v>21.960567952356417</v>
      </c>
      <c r="K11" s="2">
        <f t="shared" si="7"/>
        <v>0.2590325699418705</v>
      </c>
      <c r="L11" s="8"/>
      <c r="M11" s="8"/>
      <c r="N11" s="8">
        <f>alpha!$I$1*B11/H11-'capital stock data'!$P$8</f>
        <v>0.09860833960958573</v>
      </c>
      <c r="O11">
        <f t="shared" si="5"/>
        <v>0.9521517365371771</v>
      </c>
      <c r="R11">
        <f t="shared" si="2"/>
        <v>0.26912716227419925</v>
      </c>
      <c r="S11">
        <f t="shared" si="6"/>
        <v>0.9478504678081859</v>
      </c>
      <c r="T11">
        <f t="shared" si="3"/>
        <v>0.3617820462355247</v>
      </c>
      <c r="AC11" s="11"/>
      <c r="AE11" s="1"/>
      <c r="AF11" s="1"/>
      <c r="AH11" s="1"/>
    </row>
    <row r="12" spans="1:34" ht="12.75">
      <c r="A12">
        <f t="shared" si="4"/>
        <v>1974</v>
      </c>
      <c r="B12" s="7">
        <f>'raw data'!C50</f>
        <v>5396</v>
      </c>
      <c r="C12" s="16">
        <f>'capital stock data'!I13</f>
        <v>1221.8344524793388</v>
      </c>
      <c r="D12" s="7">
        <f t="shared" si="1"/>
        <v>4174.165547520661</v>
      </c>
      <c r="E12" s="7">
        <f>'hours data'!H11</f>
        <v>163.22080319999998</v>
      </c>
      <c r="F12" s="7">
        <f>'raw data'!R50*52*100/1000000</f>
        <v>711.3944788243435</v>
      </c>
      <c r="G12" s="7">
        <f t="shared" si="0"/>
        <v>548.1736756243436</v>
      </c>
      <c r="H12" s="18">
        <f>'capital stock data'!M13</f>
        <v>13222.154726321347</v>
      </c>
      <c r="I12" s="18"/>
      <c r="J12" s="8">
        <f>(1-alpha!$I$1)*B12/E12</f>
        <v>21.09917370210018</v>
      </c>
      <c r="K12" s="2">
        <f t="shared" si="7"/>
        <v>0.26519177695119195</v>
      </c>
      <c r="L12" s="8"/>
      <c r="M12" s="8"/>
      <c r="N12" s="8">
        <f>alpha!$I$1*B12/H12-'capital stock data'!$P$8</f>
        <v>0.09139644730354737</v>
      </c>
      <c r="O12">
        <f t="shared" si="5"/>
        <v>0.9191126925380402</v>
      </c>
      <c r="R12">
        <f t="shared" si="2"/>
        <v>0.26912716227419925</v>
      </c>
      <c r="S12">
        <f t="shared" si="6"/>
        <v>0.9478504678081859</v>
      </c>
      <c r="T12">
        <f t="shared" si="3"/>
        <v>0.3617820462355247</v>
      </c>
      <c r="AC12" s="11"/>
      <c r="AE12" s="1"/>
      <c r="AF12" s="1"/>
      <c r="AH12" s="1"/>
    </row>
    <row r="13" spans="1:34" ht="12.75">
      <c r="A13">
        <f t="shared" si="4"/>
        <v>1975</v>
      </c>
      <c r="B13" s="7">
        <f>'raw data'!C51</f>
        <v>5385.4</v>
      </c>
      <c r="C13" s="16">
        <f>'capital stock data'!I14</f>
        <v>1089.5797146071407</v>
      </c>
      <c r="D13" s="7">
        <f t="shared" si="1"/>
        <v>4295.820285392859</v>
      </c>
      <c r="E13" s="7">
        <f>'hours data'!H12</f>
        <v>164.28368319999998</v>
      </c>
      <c r="F13" s="7">
        <f>'raw data'!R51*52*100/1000000</f>
        <v>724.0219743506617</v>
      </c>
      <c r="G13" s="7">
        <f t="shared" si="0"/>
        <v>559.7382911506618</v>
      </c>
      <c r="H13" s="18">
        <f>'capital stock data'!M14</f>
        <v>13700.271224997374</v>
      </c>
      <c r="I13" s="18"/>
      <c r="J13" s="8">
        <f>(1-alpha!$I$1)*B13/E13</f>
        <v>20.92148715718108</v>
      </c>
      <c r="K13" s="2">
        <f t="shared" si="7"/>
        <v>0.2683817882548991</v>
      </c>
      <c r="L13" s="8"/>
      <c r="M13" s="8"/>
      <c r="N13" s="8">
        <f>alpha!$I$1*B13/H13-'capital stock data'!$P$8</f>
        <v>0.08596399495399193</v>
      </c>
      <c r="O13">
        <f t="shared" si="5"/>
        <v>0.9476784582798</v>
      </c>
      <c r="R13">
        <f t="shared" si="2"/>
        <v>0.26912716227419925</v>
      </c>
      <c r="S13">
        <f t="shared" si="6"/>
        <v>0.9478504678081859</v>
      </c>
      <c r="T13">
        <f t="shared" si="3"/>
        <v>0.3617820462355247</v>
      </c>
      <c r="AC13" s="11"/>
      <c r="AE13" s="1"/>
      <c r="AF13" s="1"/>
      <c r="AH13" s="1"/>
    </row>
    <row r="14" spans="1:34" ht="12.75">
      <c r="A14">
        <f t="shared" si="4"/>
        <v>1976</v>
      </c>
      <c r="B14" s="7">
        <f>'raw data'!C52</f>
        <v>5675.4</v>
      </c>
      <c r="C14" s="16">
        <f>'capital stock data'!I15</f>
        <v>1248.0680975713676</v>
      </c>
      <c r="D14" s="7">
        <f t="shared" si="1"/>
        <v>4427.331902428632</v>
      </c>
      <c r="E14" s="7">
        <f>'hours data'!H13</f>
        <v>160.703712</v>
      </c>
      <c r="F14" s="7">
        <f>'raw data'!R52*52*100/1000000</f>
        <v>734.2826769429961</v>
      </c>
      <c r="G14" s="7">
        <f t="shared" si="0"/>
        <v>573.5789649429961</v>
      </c>
      <c r="H14" s="18">
        <f>'capital stock data'!M15</f>
        <v>14019.239954261715</v>
      </c>
      <c r="I14" s="18"/>
      <c r="J14" s="8">
        <f>(1-alpha!$I$1)*B14/E14</f>
        <v>22.539256434816533</v>
      </c>
      <c r="K14" s="2">
        <f t="shared" si="7"/>
        <v>0.25509859805868734</v>
      </c>
      <c r="L14" s="8"/>
      <c r="M14" s="8"/>
      <c r="N14" s="8">
        <f>alpha!$I$1*B14/H14-'capital stock data'!$P$8</f>
        <v>0.0902121323591091</v>
      </c>
      <c r="O14">
        <f t="shared" si="5"/>
        <v>0.9453333198901457</v>
      </c>
      <c r="R14">
        <f t="shared" si="2"/>
        <v>0.26912716227419925</v>
      </c>
      <c r="S14">
        <f t="shared" si="6"/>
        <v>0.9478504678081859</v>
      </c>
      <c r="T14">
        <f t="shared" si="3"/>
        <v>0.3617820462355247</v>
      </c>
      <c r="AC14" s="11"/>
      <c r="AE14" s="1"/>
      <c r="AF14" s="1"/>
      <c r="AH14" s="1"/>
    </row>
    <row r="15" spans="1:34" ht="12.75">
      <c r="A15">
        <f t="shared" si="4"/>
        <v>1977</v>
      </c>
      <c r="B15" s="7">
        <f>'raw data'!C53</f>
        <v>5937</v>
      </c>
      <c r="C15" s="16">
        <f>'capital stock data'!I16</f>
        <v>1394.028092042186</v>
      </c>
      <c r="D15" s="7">
        <f t="shared" si="1"/>
        <v>4542.9719079578135</v>
      </c>
      <c r="E15" s="7">
        <f>'hours data'!H14</f>
        <v>166.6052544</v>
      </c>
      <c r="F15" s="7">
        <f>'raw data'!R53*52*100/1000000</f>
        <v>745.4807159094345</v>
      </c>
      <c r="G15" s="7">
        <f t="shared" si="0"/>
        <v>578.8754615094344</v>
      </c>
      <c r="H15" s="18">
        <f>'capital stock data'!M16</f>
        <v>14478.755756955956</v>
      </c>
      <c r="I15" s="18"/>
      <c r="J15" s="8">
        <f>(1-alpha!$I$1)*B15/E15</f>
        <v>22.74298013676386</v>
      </c>
      <c r="K15" s="2">
        <f t="shared" si="7"/>
        <v>0.25654441626043123</v>
      </c>
      <c r="L15" s="8"/>
      <c r="M15" s="8"/>
      <c r="N15" s="8">
        <f>alpha!$I$1*B15/H15-'capital stock data'!$P$8</f>
        <v>0.09210051981511236</v>
      </c>
      <c r="O15">
        <f t="shared" si="5"/>
        <v>0.9395834461937289</v>
      </c>
      <c r="R15">
        <f t="shared" si="2"/>
        <v>0.26912716227419925</v>
      </c>
      <c r="S15">
        <f t="shared" si="6"/>
        <v>0.9478504678081859</v>
      </c>
      <c r="T15">
        <f t="shared" si="3"/>
        <v>0.3617820462355247</v>
      </c>
      <c r="AC15" s="11"/>
      <c r="AE15" s="1"/>
      <c r="AF15" s="1"/>
      <c r="AH15" s="1"/>
    </row>
    <row r="16" spans="1:34" ht="12.75">
      <c r="A16">
        <f t="shared" si="4"/>
        <v>1978</v>
      </c>
      <c r="B16" s="7">
        <f>'raw data'!C54</f>
        <v>6267.2</v>
      </c>
      <c r="C16" s="16">
        <f>'capital stock data'!I17</f>
        <v>1552.8380208775352</v>
      </c>
      <c r="D16" s="7">
        <f t="shared" si="1"/>
        <v>4714.361979122465</v>
      </c>
      <c r="E16" s="7">
        <f>'hours data'!H15</f>
        <v>171.7773356</v>
      </c>
      <c r="F16" s="7">
        <f>'raw data'!R54*52*100/1000000</f>
        <v>757.2374096532451</v>
      </c>
      <c r="G16" s="7">
        <f t="shared" si="0"/>
        <v>585.4600740532451</v>
      </c>
      <c r="H16" s="18">
        <f>'capital stock data'!M17</f>
        <v>15058.384771989528</v>
      </c>
      <c r="I16" s="18"/>
      <c r="J16" s="8">
        <f>(1-alpha!$I$1)*B16/E16</f>
        <v>23.28502503465725</v>
      </c>
      <c r="K16" s="2">
        <f t="shared" si="7"/>
        <v>0.25695806698966434</v>
      </c>
      <c r="L16" s="8"/>
      <c r="M16" s="8"/>
      <c r="N16" s="8">
        <f>alpha!$I$1*B16/H16-'capital stock data'!$P$8</f>
        <v>0.09432342784206277</v>
      </c>
      <c r="O16">
        <f t="shared" si="5"/>
        <v>0.9482812801774937</v>
      </c>
      <c r="R16">
        <f t="shared" si="2"/>
        <v>0.26912716227419925</v>
      </c>
      <c r="S16">
        <f t="shared" si="6"/>
        <v>0.9478504678081859</v>
      </c>
      <c r="T16">
        <f t="shared" si="3"/>
        <v>0.3617820462355247</v>
      </c>
      <c r="AC16" s="11"/>
      <c r="AE16" s="1"/>
      <c r="AF16" s="1"/>
      <c r="AH16" s="1"/>
    </row>
    <row r="17" spans="1:34" ht="12.75">
      <c r="A17">
        <f t="shared" si="4"/>
        <v>1979</v>
      </c>
      <c r="B17" s="7">
        <f>'raw data'!C55</f>
        <v>6466.2</v>
      </c>
      <c r="C17" s="16">
        <f>'capital stock data'!I18</f>
        <v>1620.9105885034762</v>
      </c>
      <c r="D17" s="7">
        <f t="shared" si="1"/>
        <v>4845.289411496524</v>
      </c>
      <c r="E17" s="7">
        <f>'hours data'!H16</f>
        <v>178.80295679999998</v>
      </c>
      <c r="F17" s="7">
        <f>'raw data'!R55*52*100/1000000</f>
        <v>769.0112850094401</v>
      </c>
      <c r="G17" s="7">
        <f t="shared" si="0"/>
        <v>590.2083282094402</v>
      </c>
      <c r="H17" s="18">
        <f>'capital stock data'!M18</f>
        <v>15764.220822158553</v>
      </c>
      <c r="I17" s="18"/>
      <c r="J17" s="8">
        <f>(1-alpha!$I$1)*B17/E17</f>
        <v>23.080406535155525</v>
      </c>
      <c r="K17" s="2">
        <f t="shared" si="7"/>
        <v>0.26236791959494254</v>
      </c>
      <c r="L17" s="8"/>
      <c r="M17" s="8"/>
      <c r="N17" s="8">
        <f>alpha!$I$1*B17/H17-'capital stock data'!$P$8</f>
        <v>0.0921486284204307</v>
      </c>
      <c r="O17">
        <f t="shared" si="5"/>
        <v>0.941055099673121</v>
      </c>
      <c r="R17">
        <f t="shared" si="2"/>
        <v>0.26912716227419925</v>
      </c>
      <c r="S17">
        <f t="shared" si="6"/>
        <v>0.9478504678081859</v>
      </c>
      <c r="T17">
        <f t="shared" si="3"/>
        <v>0.3617820462355247</v>
      </c>
      <c r="AC17" s="11"/>
      <c r="AE17" s="1"/>
      <c r="AF17" s="1"/>
      <c r="AH17" s="1"/>
    </row>
    <row r="18" spans="1:34" ht="12.75">
      <c r="A18">
        <f t="shared" si="4"/>
        <v>1980</v>
      </c>
      <c r="B18" s="7">
        <f>'raw data'!C56</f>
        <v>6450.4</v>
      </c>
      <c r="C18" s="16">
        <f>'capital stock data'!I19</f>
        <v>1500.999629694323</v>
      </c>
      <c r="D18" s="7">
        <f t="shared" si="1"/>
        <v>4949.400370305677</v>
      </c>
      <c r="E18" s="7">
        <f>'hours data'!H17</f>
        <v>182.94298880000002</v>
      </c>
      <c r="F18" s="7">
        <f>'raw data'!R56*52*100/1000000</f>
        <v>779.1211009877308</v>
      </c>
      <c r="G18" s="7">
        <f t="shared" si="0"/>
        <v>596.1781121877307</v>
      </c>
      <c r="H18" s="18">
        <f>'capital stock data'!M19</f>
        <v>16498.427670172587</v>
      </c>
      <c r="I18" s="18"/>
      <c r="J18" s="8">
        <f>(1-alpha!$I$1)*B18/E18</f>
        <v>22.502972734653227</v>
      </c>
      <c r="K18" s="2">
        <f t="shared" si="7"/>
        <v>0.2694991458537128</v>
      </c>
      <c r="L18" s="8"/>
      <c r="M18" s="8"/>
      <c r="N18" s="8">
        <f>alpha!$I$1*B18/H18-'capital stock data'!$P$8</f>
        <v>0.08519827659364282</v>
      </c>
      <c r="O18">
        <f t="shared" si="5"/>
        <v>0.941290700985561</v>
      </c>
      <c r="R18">
        <f t="shared" si="2"/>
        <v>0.26912716227419925</v>
      </c>
      <c r="S18">
        <f t="shared" si="6"/>
        <v>0.9478504678081859</v>
      </c>
      <c r="T18">
        <f t="shared" si="3"/>
        <v>0.3617820462355247</v>
      </c>
      <c r="AC18" s="11"/>
      <c r="AE18" s="1"/>
      <c r="AF18" s="1"/>
      <c r="AH18" s="1"/>
    </row>
    <row r="19" spans="1:34" ht="12.75">
      <c r="A19">
        <f t="shared" si="4"/>
        <v>1981</v>
      </c>
      <c r="B19" s="7">
        <f>'raw data'!C57</f>
        <v>6617.7</v>
      </c>
      <c r="C19" s="16">
        <f>'capital stock data'!I20</f>
        <v>1604.6531360946744</v>
      </c>
      <c r="D19" s="7">
        <f t="shared" si="1"/>
        <v>5013.046863905325</v>
      </c>
      <c r="E19" s="7">
        <f>'hours data'!H18</f>
        <v>181.7642112</v>
      </c>
      <c r="F19" s="7">
        <f>'raw data'!R57*52*100/1000000</f>
        <v>788.9479114337184</v>
      </c>
      <c r="G19" s="7">
        <f t="shared" si="0"/>
        <v>607.1837002337185</v>
      </c>
      <c r="H19" s="18">
        <f>'capital stock data'!M20</f>
        <v>17071.425992832857</v>
      </c>
      <c r="I19" s="18"/>
      <c r="J19" s="8">
        <f>(1-alpha!$I$1)*B19/E19</f>
        <v>23.236339677341103</v>
      </c>
      <c r="K19" s="2">
        <f t="shared" si="7"/>
        <v>0.262164325175946</v>
      </c>
      <c r="L19" s="8"/>
      <c r="M19" s="8"/>
      <c r="N19" s="8">
        <f>alpha!$I$1*B19/H19-'capital stock data'!$P$8</f>
        <v>0.08399613538553899</v>
      </c>
      <c r="O19">
        <f t="shared" si="5"/>
        <v>0.9343755039237851</v>
      </c>
      <c r="R19">
        <f t="shared" si="2"/>
        <v>0.26912716227419925</v>
      </c>
      <c r="S19">
        <f t="shared" si="6"/>
        <v>0.9478504678081859</v>
      </c>
      <c r="T19">
        <f t="shared" si="3"/>
        <v>0.3617820462355247</v>
      </c>
      <c r="AC19" s="11"/>
      <c r="AE19" s="1"/>
      <c r="AF19" s="1"/>
      <c r="AH19" s="1"/>
    </row>
    <row r="20" spans="1:34" ht="12.75">
      <c r="A20">
        <f t="shared" si="4"/>
        <v>1982</v>
      </c>
      <c r="B20" s="7">
        <f>'raw data'!C58</f>
        <v>6491.3</v>
      </c>
      <c r="C20" s="16">
        <f>'capital stock data'!I21</f>
        <v>1432.161255605381</v>
      </c>
      <c r="D20" s="7">
        <f t="shared" si="1"/>
        <v>5059.138744394619</v>
      </c>
      <c r="E20" s="7">
        <f>'hours data'!H19</f>
        <v>183.76666880000002</v>
      </c>
      <c r="F20" s="7">
        <f>'raw data'!R58*52*100/1000000</f>
        <v>798.1496679532304</v>
      </c>
      <c r="G20" s="7">
        <f t="shared" si="0"/>
        <v>614.3829991532303</v>
      </c>
      <c r="H20" s="18">
        <f>'capital stock data'!M21</f>
        <v>17715.847890472898</v>
      </c>
      <c r="I20" s="18"/>
      <c r="J20" s="8">
        <f>(1-alpha!$I$1)*B20/E20</f>
        <v>22.54415466267264</v>
      </c>
      <c r="K20" s="2">
        <f t="shared" si="7"/>
        <v>0.26753938404886</v>
      </c>
      <c r="L20" s="8"/>
      <c r="M20" s="8"/>
      <c r="N20" s="8">
        <f>alpha!$I$1*B20/H20-'capital stock data'!$P$8</f>
        <v>0.0763134348250197</v>
      </c>
      <c r="O20">
        <f t="shared" si="5"/>
        <v>0.9376398657378269</v>
      </c>
      <c r="R20">
        <f t="shared" si="2"/>
        <v>0.26912716227419925</v>
      </c>
      <c r="S20">
        <f t="shared" si="6"/>
        <v>0.9478504678081859</v>
      </c>
      <c r="T20">
        <f t="shared" si="3"/>
        <v>0.3617820462355247</v>
      </c>
      <c r="AC20" s="11"/>
      <c r="AE20" s="1"/>
      <c r="AF20" s="1"/>
      <c r="AH20" s="1"/>
    </row>
    <row r="21" spans="1:34" ht="12.75">
      <c r="A21">
        <f t="shared" si="4"/>
        <v>1983</v>
      </c>
      <c r="B21" s="7">
        <f>'raw data'!C59</f>
        <v>6792</v>
      </c>
      <c r="C21" s="16">
        <f>'capital stock data'!I22</f>
        <v>1509.768945328606</v>
      </c>
      <c r="D21" s="7">
        <f t="shared" si="1"/>
        <v>5282.231054671394</v>
      </c>
      <c r="E21" s="7">
        <f>'hours data'!H20</f>
        <v>179.5847144</v>
      </c>
      <c r="F21" s="7">
        <f>'raw data'!R59*52*100/1000000</f>
        <v>806.5189430165613</v>
      </c>
      <c r="G21" s="7">
        <f t="shared" si="0"/>
        <v>626.9342286165613</v>
      </c>
      <c r="H21" s="18">
        <f>'capital stock data'!M22</f>
        <v>18151.530552709184</v>
      </c>
      <c r="I21" s="18"/>
      <c r="J21" s="8">
        <f>(1-alpha!$I$1)*B21/E21</f>
        <v>24.137780080286813</v>
      </c>
      <c r="K21" s="2">
        <f t="shared" si="7"/>
        <v>0.25874224252020356</v>
      </c>
      <c r="L21" s="8"/>
      <c r="M21" s="8"/>
      <c r="N21" s="8">
        <f>alpha!$I$1*B21/H21-'capital stock data'!$P$8</f>
        <v>0.07912494440019754</v>
      </c>
      <c r="O21">
        <f t="shared" si="5"/>
        <v>0.9675403209538868</v>
      </c>
      <c r="R21">
        <f t="shared" si="2"/>
        <v>0.26912716227419925</v>
      </c>
      <c r="S21">
        <f t="shared" si="6"/>
        <v>0.9478504678081859</v>
      </c>
      <c r="T21">
        <f t="shared" si="3"/>
        <v>0.3617820462355247</v>
      </c>
      <c r="AC21" s="11"/>
      <c r="AE21" s="1"/>
      <c r="AF21" s="1"/>
      <c r="AH21" s="1"/>
    </row>
    <row r="22" spans="1:34" ht="12.75">
      <c r="A22">
        <f t="shared" si="4"/>
        <v>1984</v>
      </c>
      <c r="B22" s="7">
        <f>'raw data'!C60</f>
        <v>7285</v>
      </c>
      <c r="C22" s="16">
        <f>'capital stock data'!I23</f>
        <v>1826.8840794911775</v>
      </c>
      <c r="D22" s="7">
        <f t="shared" si="1"/>
        <v>5458.1159205088225</v>
      </c>
      <c r="E22" s="7">
        <f>'hours data'!H21</f>
        <v>182.99354319999998</v>
      </c>
      <c r="F22" s="7">
        <f>'raw data'!R60*52*100/1000000</f>
        <v>814.0311505336882</v>
      </c>
      <c r="G22" s="7">
        <f t="shared" si="0"/>
        <v>631.0376073336882</v>
      </c>
      <c r="H22" s="18">
        <f>'capital stock data'!M23</f>
        <v>18640.31468576771</v>
      </c>
      <c r="I22" s="18"/>
      <c r="J22" s="8">
        <f>(1-alpha!$I$1)*B22/E22</f>
        <v>25.407551063660716</v>
      </c>
      <c r="K22" s="2">
        <f t="shared" si="7"/>
        <v>0.2539693799799746</v>
      </c>
      <c r="L22" s="8"/>
      <c r="M22" s="8"/>
      <c r="N22" s="8">
        <f>alpha!$I$1*B22/H22-'capital stock data'!$P$8</f>
        <v>0.08514364473609129</v>
      </c>
      <c r="O22">
        <f t="shared" si="5"/>
        <v>0.9522218213700585</v>
      </c>
      <c r="R22">
        <f t="shared" si="2"/>
        <v>0.26912716227419925</v>
      </c>
      <c r="S22">
        <f t="shared" si="6"/>
        <v>0.9478504678081859</v>
      </c>
      <c r="T22">
        <f t="shared" si="3"/>
        <v>0.3617820462355247</v>
      </c>
      <c r="AC22" s="11"/>
      <c r="AE22" s="1"/>
      <c r="AF22" s="1"/>
      <c r="AH22" s="1"/>
    </row>
    <row r="23" spans="1:34" ht="12.75">
      <c r="A23">
        <f t="shared" si="4"/>
        <v>1985</v>
      </c>
      <c r="B23" s="7">
        <f>'raw data'!C61</f>
        <v>7593.8</v>
      </c>
      <c r="C23" s="16">
        <f>'capital stock data'!I24</f>
        <v>1833.5042906112687</v>
      </c>
      <c r="D23" s="7">
        <f t="shared" si="1"/>
        <v>5760.295709388732</v>
      </c>
      <c r="E23" s="7">
        <f>'hours data'!H22</f>
        <v>191.655126</v>
      </c>
      <c r="F23" s="7">
        <f>'raw data'!R61*52*100/1000000</f>
        <v>821.3501261186861</v>
      </c>
      <c r="G23" s="7">
        <f t="shared" si="0"/>
        <v>629.6950001186862</v>
      </c>
      <c r="H23" s="18">
        <f>'capital stock data'!M24</f>
        <v>19418.720889807042</v>
      </c>
      <c r="I23" s="18"/>
      <c r="J23" s="8">
        <f>(1-alpha!$I$1)*B23/E23</f>
        <v>25.28760695550962</v>
      </c>
      <c r="K23" s="2">
        <f t="shared" si="7"/>
        <v>0.26565003602794973</v>
      </c>
      <c r="L23" s="8"/>
      <c r="M23" s="8"/>
      <c r="N23" s="8">
        <f>alpha!$I$1*B23/H23-'capital stock data'!$P$8</f>
        <v>0.0852290400977187</v>
      </c>
      <c r="O23">
        <f t="shared" si="5"/>
        <v>0.9724798626835524</v>
      </c>
      <c r="R23">
        <f t="shared" si="2"/>
        <v>0.26912716227419925</v>
      </c>
      <c r="S23">
        <f t="shared" si="6"/>
        <v>0.9478504678081859</v>
      </c>
      <c r="T23">
        <f t="shared" si="3"/>
        <v>0.3617820462355247</v>
      </c>
      <c r="AC23" s="11"/>
      <c r="AE23" s="1"/>
      <c r="AF23" s="1"/>
      <c r="AH23" s="1"/>
    </row>
    <row r="24" spans="1:34" ht="12.75">
      <c r="A24">
        <f t="shared" si="4"/>
        <v>1986</v>
      </c>
      <c r="B24" s="7">
        <f>'raw data'!C62</f>
        <v>7860.5</v>
      </c>
      <c r="C24" s="16">
        <f>'capital stock data'!I25</f>
        <v>1861.778484597621</v>
      </c>
      <c r="D24" s="7">
        <f t="shared" si="1"/>
        <v>5998.721515402379</v>
      </c>
      <c r="E24" s="7">
        <f>'hours data'!H23</f>
        <v>194.45582</v>
      </c>
      <c r="F24" s="7">
        <f>'raw data'!R62*52*100/1000000</f>
        <v>827.6303012440437</v>
      </c>
      <c r="G24" s="7">
        <f t="shared" si="0"/>
        <v>633.1744812440437</v>
      </c>
      <c r="H24" s="18">
        <f>'capital stock data'!M25</f>
        <v>20159.963619078757</v>
      </c>
      <c r="I24" s="18"/>
      <c r="J24" s="8">
        <f>(1-alpha!$I$1)*B24/E24</f>
        <v>25.798725003785737</v>
      </c>
      <c r="K24" s="2">
        <f t="shared" si="7"/>
        <v>0.2685936679757578</v>
      </c>
      <c r="L24" s="8"/>
      <c r="M24" s="8"/>
      <c r="N24" s="8">
        <f>alpha!$I$1*B24/H24-'capital stock data'!$P$8</f>
        <v>0.08481329260156423</v>
      </c>
      <c r="O24">
        <f t="shared" si="5"/>
        <v>0.9599727909310931</v>
      </c>
      <c r="R24">
        <f t="shared" si="2"/>
        <v>0.26912716227419925</v>
      </c>
      <c r="S24">
        <f t="shared" si="6"/>
        <v>0.9478504678081859</v>
      </c>
      <c r="T24">
        <f t="shared" si="3"/>
        <v>0.3617820462355247</v>
      </c>
      <c r="AC24" s="11"/>
      <c r="AE24" s="1"/>
      <c r="AF24" s="1"/>
      <c r="AH24" s="1"/>
    </row>
    <row r="25" spans="1:34" ht="12.75">
      <c r="A25">
        <f t="shared" si="4"/>
        <v>1987</v>
      </c>
      <c r="B25" s="7">
        <f>'raw data'!C63</f>
        <v>8132.6</v>
      </c>
      <c r="C25" s="16">
        <f>'capital stock data'!I26</f>
        <v>1915.0067101967063</v>
      </c>
      <c r="D25" s="7">
        <f t="shared" si="1"/>
        <v>6217.593289803294</v>
      </c>
      <c r="E25" s="7">
        <f>'hours data'!H24</f>
        <v>197.7568268</v>
      </c>
      <c r="F25" s="7">
        <f>'raw data'!R63*52*100/1000000</f>
        <v>833.6717220177059</v>
      </c>
      <c r="G25" s="7">
        <f t="shared" si="0"/>
        <v>635.9148952177059</v>
      </c>
      <c r="H25" s="18">
        <f>'capital stock data'!M26</f>
        <v>20887.78722250385</v>
      </c>
      <c r="I25" s="18"/>
      <c r="J25" s="8">
        <f>(1-alpha!$I$1)*B25/E25</f>
        <v>26.246230862281273</v>
      </c>
      <c r="K25" s="2">
        <f t="shared" si="7"/>
        <v>0.27141625129292046</v>
      </c>
      <c r="L25" s="8"/>
      <c r="M25" s="8"/>
      <c r="N25" s="8">
        <f>alpha!$I$1*B25/H25-'capital stock data'!$P$8</f>
        <v>0.08461093779545709</v>
      </c>
      <c r="O25">
        <f t="shared" si="5"/>
        <v>0.9556296801914862</v>
      </c>
      <c r="R25">
        <f t="shared" si="2"/>
        <v>0.26912716227419925</v>
      </c>
      <c r="S25">
        <f t="shared" si="6"/>
        <v>0.9478504678081859</v>
      </c>
      <c r="T25">
        <f t="shared" si="3"/>
        <v>0.3617820462355247</v>
      </c>
      <c r="AC25" s="11"/>
      <c r="AE25" s="1"/>
      <c r="AF25" s="1"/>
      <c r="AH25" s="1"/>
    </row>
    <row r="26" spans="1:34" ht="12.75">
      <c r="A26">
        <f t="shared" si="4"/>
        <v>1988</v>
      </c>
      <c r="B26" s="7">
        <f>'raw data'!C64</f>
        <v>8474.5</v>
      </c>
      <c r="C26" s="16">
        <f>'capital stock data'!I27</f>
        <v>1928.6481551993297</v>
      </c>
      <c r="D26" s="7">
        <f t="shared" si="1"/>
        <v>6545.851844800671</v>
      </c>
      <c r="E26" s="7">
        <f>'hours data'!H25</f>
        <v>202.886736</v>
      </c>
      <c r="F26" s="7">
        <f>'raw data'!R64*52*100/1000000</f>
        <v>839.8932664145821</v>
      </c>
      <c r="G26" s="7">
        <f t="shared" si="0"/>
        <v>637.006530414582</v>
      </c>
      <c r="H26" s="18">
        <f>'capital stock data'!M27</f>
        <v>21627.900528853548</v>
      </c>
      <c r="I26" s="18"/>
      <c r="J26" s="8">
        <f>(1-alpha!$I$1)*B26/E26</f>
        <v>26.65811553682369</v>
      </c>
      <c r="K26" s="2">
        <f t="shared" si="7"/>
        <v>0.278224318115328</v>
      </c>
      <c r="L26" s="8"/>
      <c r="M26" s="8"/>
      <c r="N26" s="8">
        <f>alpha!$I$1*B26/H26-'capital stock data'!$P$8</f>
        <v>0.08550986039084213</v>
      </c>
      <c r="O26">
        <f t="shared" si="5"/>
        <v>0.9698623234809137</v>
      </c>
      <c r="R26">
        <f t="shared" si="2"/>
        <v>0.26912716227419925</v>
      </c>
      <c r="S26">
        <f t="shared" si="6"/>
        <v>0.9478504678081859</v>
      </c>
      <c r="T26">
        <f t="shared" si="3"/>
        <v>0.3617820462355247</v>
      </c>
      <c r="AC26" s="11"/>
      <c r="AE26" s="1"/>
      <c r="AF26" s="1"/>
      <c r="AH26" s="1"/>
    </row>
    <row r="27" spans="1:34" ht="12.75">
      <c r="A27">
        <f t="shared" si="4"/>
        <v>1989</v>
      </c>
      <c r="B27" s="7">
        <f>'raw data'!C65</f>
        <v>8786.4</v>
      </c>
      <c r="C27" s="16">
        <f>'capital stock data'!I28</f>
        <v>1972.4634816268094</v>
      </c>
      <c r="D27" s="7">
        <f t="shared" si="1"/>
        <v>6813.93651837319</v>
      </c>
      <c r="E27" s="7">
        <f>'hours data'!H26</f>
        <v>206.8504256</v>
      </c>
      <c r="F27" s="7">
        <f>'raw data'!R65*52*100/1000000</f>
        <v>846.5833726705602</v>
      </c>
      <c r="G27" s="7">
        <f t="shared" si="0"/>
        <v>639.7329470705602</v>
      </c>
      <c r="H27" s="18">
        <f>'capital stock data'!M28</f>
        <v>22340.025487999214</v>
      </c>
      <c r="I27" s="18"/>
      <c r="J27" s="8">
        <f>(1-alpha!$I$1)*B27/E27</f>
        <v>27.109628673426265</v>
      </c>
      <c r="K27" s="2">
        <f t="shared" si="7"/>
        <v>0.2820704658756699</v>
      </c>
      <c r="L27" s="8"/>
      <c r="M27" s="8"/>
      <c r="N27" s="8">
        <f>alpha!$I$1*B27/H27-'capital stock data'!$P$8</f>
        <v>0.08604211613582546</v>
      </c>
      <c r="O27">
        <f t="shared" si="5"/>
        <v>0.9584848315894994</v>
      </c>
      <c r="R27">
        <f t="shared" si="2"/>
        <v>0.26912716227419925</v>
      </c>
      <c r="S27">
        <f t="shared" si="6"/>
        <v>0.9478504678081859</v>
      </c>
      <c r="T27">
        <f t="shared" si="3"/>
        <v>0.3617820462355247</v>
      </c>
      <c r="AC27" s="11"/>
      <c r="AE27" s="1"/>
      <c r="AF27" s="1"/>
      <c r="AH27" s="1"/>
    </row>
    <row r="28" spans="1:34" ht="12.75">
      <c r="A28">
        <f t="shared" si="4"/>
        <v>1990</v>
      </c>
      <c r="B28" s="7">
        <f>'raw data'!C66</f>
        <v>8955</v>
      </c>
      <c r="C28" s="16">
        <f>'capital stock data'!I29</f>
        <v>1922.608368452739</v>
      </c>
      <c r="D28" s="7">
        <f t="shared" si="1"/>
        <v>7032.391631547262</v>
      </c>
      <c r="E28" s="7">
        <f>'hours data'!H27</f>
        <v>210.511548</v>
      </c>
      <c r="F28" s="7">
        <f>'raw data'!R66*52*100/1000000</f>
        <v>855.1283684198521</v>
      </c>
      <c r="G28" s="7">
        <f t="shared" si="0"/>
        <v>644.616820419852</v>
      </c>
      <c r="H28" s="18">
        <f>'capital stock data'!M29</f>
        <v>23055.910266097937</v>
      </c>
      <c r="I28" s="18"/>
      <c r="J28" s="8">
        <f>(1-alpha!$I$1)*B28/E28</f>
        <v>27.14930287796314</v>
      </c>
      <c r="K28" s="2">
        <f t="shared" si="7"/>
        <v>0.28664691684010724</v>
      </c>
      <c r="L28" s="8"/>
      <c r="M28" s="8"/>
      <c r="N28" s="8">
        <f>alpha!$I$1*B28/H28-'capital stock data'!$P$8</f>
        <v>0.08426960847910639</v>
      </c>
      <c r="O28">
        <f t="shared" si="5"/>
        <v>0.951848172436661</v>
      </c>
      <c r="R28">
        <f t="shared" si="2"/>
        <v>0.26912716227419925</v>
      </c>
      <c r="S28">
        <f t="shared" si="6"/>
        <v>0.9478504678081859</v>
      </c>
      <c r="T28">
        <f t="shared" si="3"/>
        <v>0.3617820462355247</v>
      </c>
      <c r="AC28" s="11"/>
      <c r="AE28" s="1"/>
      <c r="AF28" s="1"/>
      <c r="AH28" s="1"/>
    </row>
    <row r="29" spans="1:34" ht="12.75">
      <c r="A29">
        <f t="shared" si="4"/>
        <v>1991</v>
      </c>
      <c r="B29" s="7">
        <f>'raw data'!C67</f>
        <v>8948.4</v>
      </c>
      <c r="C29" s="16">
        <f>'capital stock data'!I30</f>
        <v>1794.8977259475218</v>
      </c>
      <c r="D29" s="7">
        <f t="shared" si="1"/>
        <v>7153.502274052478</v>
      </c>
      <c r="E29" s="7">
        <f>'hours data'!H28</f>
        <v>211.8791948</v>
      </c>
      <c r="F29" s="7">
        <f>'raw data'!R67*52*100/1000000</f>
        <v>864.8032924412396</v>
      </c>
      <c r="G29" s="7">
        <f t="shared" si="0"/>
        <v>652.9240976412395</v>
      </c>
      <c r="H29" s="18">
        <f>'capital stock data'!M30</f>
        <v>23681.67294176504</v>
      </c>
      <c r="I29" s="18"/>
      <c r="J29" s="8">
        <f>(1-alpha!$I$1)*B29/E29</f>
        <v>26.954178029876253</v>
      </c>
      <c r="K29" s="2">
        <f t="shared" si="7"/>
        <v>0.2890007984051781</v>
      </c>
      <c r="L29" s="8"/>
      <c r="M29" s="8"/>
      <c r="N29" s="8">
        <f>alpha!$I$1*B29/H29-'capital stock data'!$P$8</f>
        <v>0.08045575837860625</v>
      </c>
      <c r="O29">
        <f t="shared" si="5"/>
        <v>0.9414747624740358</v>
      </c>
      <c r="R29">
        <f t="shared" si="2"/>
        <v>0.26912716227419925</v>
      </c>
      <c r="S29">
        <f t="shared" si="6"/>
        <v>0.9478504678081859</v>
      </c>
      <c r="T29">
        <f t="shared" si="3"/>
        <v>0.3617820462355247</v>
      </c>
      <c r="AC29" s="11"/>
      <c r="AE29" s="1"/>
      <c r="AF29" s="1"/>
      <c r="AH29" s="1"/>
    </row>
    <row r="30" spans="1:34" ht="12.75">
      <c r="A30">
        <f t="shared" si="4"/>
        <v>1992</v>
      </c>
      <c r="B30" s="7">
        <f>'raw data'!C68</f>
        <v>9266.6</v>
      </c>
      <c r="C30" s="16">
        <f>'capital stock data'!I31</f>
        <v>1855.0771581056076</v>
      </c>
      <c r="D30" s="7">
        <f t="shared" si="1"/>
        <v>7411.5228418943925</v>
      </c>
      <c r="E30" s="7">
        <f>'hours data'!H29</f>
        <v>208.7375576</v>
      </c>
      <c r="F30" s="7">
        <f>'raw data'!R68*52*100/1000000</f>
        <v>875.427035597486</v>
      </c>
      <c r="G30" s="7">
        <f t="shared" si="0"/>
        <v>666.6894779974859</v>
      </c>
      <c r="H30" s="18">
        <f>'capital stock data'!M31</f>
        <v>24144.52716138242</v>
      </c>
      <c r="I30" s="18"/>
      <c r="J30" s="8">
        <f>(1-alpha!$I$1)*B30/E30</f>
        <v>28.33275697173285</v>
      </c>
      <c r="K30" s="2">
        <f t="shared" si="7"/>
        <v>0.2817997325440495</v>
      </c>
      <c r="L30" s="8"/>
      <c r="M30" s="8"/>
      <c r="N30" s="8">
        <f>alpha!$I$1*B30/H30-'capital stock data'!$P$8</f>
        <v>0.08260304411987487</v>
      </c>
      <c r="O30">
        <f t="shared" si="5"/>
        <v>0.9570166374884465</v>
      </c>
      <c r="R30">
        <f t="shared" si="2"/>
        <v>0.26912716227419925</v>
      </c>
      <c r="S30">
        <f t="shared" si="6"/>
        <v>0.9478504678081859</v>
      </c>
      <c r="T30">
        <f t="shared" si="3"/>
        <v>0.3617820462355247</v>
      </c>
      <c r="AC30" s="11"/>
      <c r="AE30" s="1"/>
      <c r="AF30" s="1"/>
      <c r="AH30" s="1"/>
    </row>
    <row r="31" spans="1:34" ht="12.75">
      <c r="A31">
        <f t="shared" si="4"/>
        <v>1993</v>
      </c>
      <c r="B31" s="7">
        <f>'raw data'!C69</f>
        <v>9521</v>
      </c>
      <c r="C31" s="16">
        <f>'capital stock data'!I32</f>
        <v>1935.9795746289271</v>
      </c>
      <c r="D31" s="7">
        <f t="shared" si="1"/>
        <v>7585.020425371073</v>
      </c>
      <c r="E31" s="7">
        <f>'hours data'!H30</f>
        <v>210.7261728</v>
      </c>
      <c r="F31" s="7">
        <f>'raw data'!R69*52*100/1000000</f>
        <v>886.2390681175056</v>
      </c>
      <c r="G31" s="7">
        <f t="shared" si="0"/>
        <v>675.5128953175056</v>
      </c>
      <c r="H31" s="18">
        <f>'capital stock data'!M32</f>
        <v>24641.526252207103</v>
      </c>
      <c r="I31" s="18"/>
      <c r="J31" s="8">
        <f>(1-alpha!$I$1)*B31/E31</f>
        <v>28.835872910569794</v>
      </c>
      <c r="K31" s="2">
        <f t="shared" si="7"/>
        <v>0.2802621039090319</v>
      </c>
      <c r="L31" s="8"/>
      <c r="M31" s="8"/>
      <c r="N31" s="8">
        <f>alpha!$I$1*B31/H31-'capital stock data'!$P$8</f>
        <v>0.08353758760127683</v>
      </c>
      <c r="O31">
        <f t="shared" si="5"/>
        <v>0.9445073061875203</v>
      </c>
      <c r="R31">
        <f t="shared" si="2"/>
        <v>0.26912716227419925</v>
      </c>
      <c r="S31">
        <f t="shared" si="6"/>
        <v>0.9478504678081859</v>
      </c>
      <c r="T31">
        <f t="shared" si="3"/>
        <v>0.3617820462355247</v>
      </c>
      <c r="AC31" s="11"/>
      <c r="AE31" s="1"/>
      <c r="AF31" s="1"/>
      <c r="AH31" s="1"/>
    </row>
    <row r="32" spans="1:34" ht="12.75">
      <c r="A32">
        <f t="shared" si="4"/>
        <v>1994</v>
      </c>
      <c r="B32" s="7">
        <f>'raw data'!C70</f>
        <v>9905.4</v>
      </c>
      <c r="C32" s="16">
        <f>'capital stock data'!I33</f>
        <v>2101.6177457311733</v>
      </c>
      <c r="D32" s="7">
        <f t="shared" si="1"/>
        <v>7803.782254268826</v>
      </c>
      <c r="E32" s="7">
        <f>'hours data'!H31</f>
        <v>214.49395239999998</v>
      </c>
      <c r="F32" s="7">
        <f>'raw data'!R70*52*100/1000000</f>
        <v>897.2943206753095</v>
      </c>
      <c r="G32" s="7">
        <f t="shared" si="0"/>
        <v>682.8003682753094</v>
      </c>
      <c r="H32" s="18">
        <f>'capital stock data'!M33</f>
        <v>25191.472622550515</v>
      </c>
      <c r="I32" s="18"/>
      <c r="J32" s="8">
        <f>(1-alpha!$I$1)*B32/E32</f>
        <v>29.473111239189578</v>
      </c>
      <c r="K32" s="2">
        <f t="shared" si="7"/>
        <v>0.2794246957888194</v>
      </c>
      <c r="L32" s="8"/>
      <c r="M32" s="8"/>
      <c r="N32" s="8">
        <f>alpha!$I$1*B32/H32-'capital stock data'!$P$8</f>
        <v>0.08600645943192606</v>
      </c>
      <c r="O32">
        <f t="shared" si="5"/>
        <v>0.9473620422198683</v>
      </c>
      <c r="R32">
        <f t="shared" si="2"/>
        <v>0.26912716227419925</v>
      </c>
      <c r="S32">
        <f t="shared" si="6"/>
        <v>0.9478504678081859</v>
      </c>
      <c r="T32">
        <f t="shared" si="3"/>
        <v>0.3617820462355247</v>
      </c>
      <c r="AC32" s="11"/>
      <c r="AE32" s="1"/>
      <c r="AF32" s="1"/>
      <c r="AH32" s="1"/>
    </row>
    <row r="33" spans="1:34" ht="12.75">
      <c r="A33">
        <f t="shared" si="4"/>
        <v>1995</v>
      </c>
      <c r="B33" s="7">
        <f>'raw data'!C71</f>
        <v>10174.8</v>
      </c>
      <c r="C33" s="16">
        <f>'capital stock data'!I34</f>
        <v>2157.602974908991</v>
      </c>
      <c r="D33" s="7">
        <f t="shared" si="1"/>
        <v>8017.197025091008</v>
      </c>
      <c r="E33" s="7">
        <f>'hours data'!H32</f>
        <v>220.76964</v>
      </c>
      <c r="F33" s="7">
        <f>'raw data'!R71*52*100/1000000</f>
        <v>909.1520885413669</v>
      </c>
      <c r="G33" s="7">
        <f t="shared" si="0"/>
        <v>688.3824485413669</v>
      </c>
      <c r="H33" s="18">
        <f>'capital stock data'!M34</f>
        <v>25876.12385564219</v>
      </c>
      <c r="I33" s="18"/>
      <c r="J33" s="8">
        <f>(1-alpha!$I$1)*B33/E33</f>
        <v>29.41409894930654</v>
      </c>
      <c r="K33" s="2">
        <f t="shared" si="7"/>
        <v>0.2836405005808712</v>
      </c>
      <c r="L33" s="8"/>
      <c r="M33" s="8"/>
      <c r="N33" s="8">
        <f>alpha!$I$1*B33/H33-'capital stock data'!$P$8</f>
        <v>0.08600914475179675</v>
      </c>
      <c r="O33">
        <f t="shared" si="5"/>
        <v>0.9459843059738686</v>
      </c>
      <c r="R33">
        <f t="shared" si="2"/>
        <v>0.26912716227419925</v>
      </c>
      <c r="S33">
        <f t="shared" si="6"/>
        <v>0.9478504678081859</v>
      </c>
      <c r="T33">
        <f t="shared" si="3"/>
        <v>0.3617820462355247</v>
      </c>
      <c r="AC33" s="11"/>
      <c r="AE33" s="1"/>
      <c r="AF33" s="1"/>
      <c r="AH33" s="1"/>
    </row>
    <row r="34" spans="1:34" ht="12.75">
      <c r="A34">
        <f t="shared" si="4"/>
        <v>1996</v>
      </c>
      <c r="B34" s="7">
        <f>'raw data'!C72</f>
        <v>10561</v>
      </c>
      <c r="C34" s="16">
        <f>'capital stock data'!I35</f>
        <v>2284.248783980642</v>
      </c>
      <c r="D34" s="7">
        <f t="shared" si="1"/>
        <v>8276.751216019358</v>
      </c>
      <c r="E34" s="7">
        <f>'hours data'!H33</f>
        <v>222.77164</v>
      </c>
      <c r="F34" s="7">
        <f>'raw data'!R72*52*100/1000000</f>
        <v>920.527420901673</v>
      </c>
      <c r="G34" s="7">
        <f t="shared" si="0"/>
        <v>697.755780901673</v>
      </c>
      <c r="H34" s="18">
        <f>'capital stock data'!M35</f>
        <v>26578.250148829313</v>
      </c>
      <c r="I34" s="18"/>
      <c r="J34" s="8">
        <f>(1-alpha!$I$1)*B34/E34</f>
        <v>30.256184358595306</v>
      </c>
      <c r="K34" s="2">
        <f t="shared" si="7"/>
        <v>0.28163539100329255</v>
      </c>
      <c r="L34" s="8"/>
      <c r="M34" s="8"/>
      <c r="N34" s="8">
        <f>alpha!$I$1*B34/H34-'capital stock data'!$P$8</f>
        <v>0.08750803351127454</v>
      </c>
      <c r="O34">
        <f t="shared" si="5"/>
        <v>0.9493030382580349</v>
      </c>
      <c r="R34">
        <f t="shared" si="2"/>
        <v>0.26912716227419925</v>
      </c>
      <c r="S34">
        <f t="shared" si="6"/>
        <v>0.9478504678081859</v>
      </c>
      <c r="T34">
        <f t="shared" si="3"/>
        <v>0.3617820462355247</v>
      </c>
      <c r="AC34" s="11"/>
      <c r="AE34" s="1"/>
      <c r="AF34" s="1"/>
      <c r="AH34" s="1"/>
    </row>
    <row r="35" spans="1:34" ht="12.75">
      <c r="A35">
        <f t="shared" si="4"/>
        <v>1997</v>
      </c>
      <c r="B35" s="7">
        <f>'raw data'!C73</f>
        <v>11034.9</v>
      </c>
      <c r="C35" s="16">
        <f>'capital stock data'!I36</f>
        <v>2467.7105175117613</v>
      </c>
      <c r="D35" s="7">
        <f t="shared" si="1"/>
        <v>8567.189482488238</v>
      </c>
      <c r="E35" s="7">
        <f>'hours data'!H34</f>
        <v>225.99638879999998</v>
      </c>
      <c r="F35" s="7">
        <f>'raw data'!R73*52*100/1000000</f>
        <v>933.6300179912081</v>
      </c>
      <c r="G35" s="7">
        <f t="shared" si="0"/>
        <v>707.6336291912081</v>
      </c>
      <c r="H35" s="18">
        <f>'capital stock data'!M36</f>
        <v>27367.52914721137</v>
      </c>
      <c r="I35" s="18"/>
      <c r="J35" s="8">
        <f>(1-alpha!$I$1)*B35/E35</f>
        <v>31.162760322812773</v>
      </c>
      <c r="K35" s="2">
        <f t="shared" si="7"/>
        <v>0.2797997197011361</v>
      </c>
      <c r="L35" s="8"/>
      <c r="M35" s="8"/>
      <c r="N35" s="8">
        <f>alpha!$I$1*B35/H35-'capital stock data'!$P$8</f>
        <v>0.08962678529991905</v>
      </c>
      <c r="O35">
        <f t="shared" si="5"/>
        <v>0.9499498981826145</v>
      </c>
      <c r="R35">
        <f t="shared" si="2"/>
        <v>0.26912716227419925</v>
      </c>
      <c r="S35">
        <f t="shared" si="6"/>
        <v>0.9478504678081859</v>
      </c>
      <c r="T35">
        <f t="shared" si="3"/>
        <v>0.3617820462355247</v>
      </c>
      <c r="AC35" s="11"/>
      <c r="AE35" s="1"/>
      <c r="AF35" s="1"/>
      <c r="AH35" s="1"/>
    </row>
    <row r="36" spans="1:34" ht="12.75">
      <c r="A36">
        <f t="shared" si="4"/>
        <v>1998</v>
      </c>
      <c r="B36" s="7">
        <f>'raw data'!C74</f>
        <v>11525.9</v>
      </c>
      <c r="C36" s="16">
        <f>'capital stock data'!I37</f>
        <v>2633.4371044756404</v>
      </c>
      <c r="D36" s="7">
        <f t="shared" si="1"/>
        <v>8892.462895524359</v>
      </c>
      <c r="E36" s="7">
        <f>'hours data'!H35</f>
        <v>232.427052</v>
      </c>
      <c r="F36" s="7">
        <f>'raw data'!R74*52*100/1000000</f>
        <v>947.285493954811</v>
      </c>
      <c r="G36" s="7">
        <f t="shared" si="0"/>
        <v>714.858441954811</v>
      </c>
      <c r="H36" s="18">
        <f>'capital stock data'!M37</f>
        <v>28295.874621785133</v>
      </c>
      <c r="I36" s="18"/>
      <c r="J36" s="8">
        <f>(1-alpha!$I$1)*B36/E36</f>
        <v>31.648795826459846</v>
      </c>
      <c r="K36" s="2">
        <f t="shared" si="7"/>
        <v>0.2821492869115513</v>
      </c>
      <c r="L36" s="8"/>
      <c r="M36" s="8"/>
      <c r="N36" s="8">
        <f>alpha!$I$1*B36/H36-'capital stock data'!$P$8</f>
        <v>0.09111862519625852</v>
      </c>
      <c r="O36">
        <f t="shared" si="5"/>
        <v>0.9512873467909722</v>
      </c>
      <c r="R36">
        <f t="shared" si="2"/>
        <v>0.26912716227419925</v>
      </c>
      <c r="S36">
        <f t="shared" si="6"/>
        <v>0.9478504678081859</v>
      </c>
      <c r="T36">
        <f t="shared" si="3"/>
        <v>0.3617820462355247</v>
      </c>
      <c r="AC36" s="11"/>
      <c r="AE36" s="1"/>
      <c r="AF36" s="1"/>
      <c r="AH36" s="1"/>
    </row>
    <row r="37" spans="1:34" ht="12.75">
      <c r="A37">
        <f t="shared" si="4"/>
        <v>1999</v>
      </c>
      <c r="B37" s="7">
        <f>'raw data'!C75</f>
        <v>12065.9</v>
      </c>
      <c r="C37" s="16">
        <f>'capital stock data'!I38</f>
        <v>2813.578134898453</v>
      </c>
      <c r="D37" s="7">
        <f t="shared" si="1"/>
        <v>9252.321865101547</v>
      </c>
      <c r="E37" s="7">
        <f>'hours data'!H36</f>
        <v>235.844622</v>
      </c>
      <c r="F37" s="7">
        <f>'raw data'!R75*52*100/1000000</f>
        <v>961.0872294724527</v>
      </c>
      <c r="G37" s="7">
        <f t="shared" si="0"/>
        <v>725.2426074724527</v>
      </c>
      <c r="H37" s="18">
        <f>'capital stock data'!M38</f>
        <v>29337.729233817503</v>
      </c>
      <c r="I37" s="18"/>
      <c r="J37" s="8">
        <f>(1-alpha!$I$1)*B37/E37</f>
        <v>32.65147173178612</v>
      </c>
      <c r="K37" s="2">
        <f t="shared" si="7"/>
        <v>0.28094754138426503</v>
      </c>
      <c r="L37" s="8"/>
      <c r="M37" s="8"/>
      <c r="N37" s="8">
        <f>alpha!$I$1*B37/H37-'capital stock data'!$P$8</f>
        <v>0.0925443609360494</v>
      </c>
      <c r="O37">
        <f t="shared" si="5"/>
        <v>0.9523346603883475</v>
      </c>
      <c r="R37">
        <f t="shared" si="2"/>
        <v>0.26912716227419925</v>
      </c>
      <c r="S37">
        <f t="shared" si="6"/>
        <v>0.9478504678081859</v>
      </c>
      <c r="T37">
        <f t="shared" si="3"/>
        <v>0.3617820462355247</v>
      </c>
      <c r="AC37" s="11"/>
      <c r="AE37" s="1"/>
      <c r="AF37" s="1"/>
      <c r="AH37" s="1"/>
    </row>
    <row r="38" spans="1:34" ht="12.75">
      <c r="A38">
        <f t="shared" si="4"/>
        <v>2000</v>
      </c>
      <c r="B38" s="7">
        <f>'raw data'!C76</f>
        <v>12559.7</v>
      </c>
      <c r="C38" s="16">
        <f>'capital stock data'!I39</f>
        <v>2960.1657591785943</v>
      </c>
      <c r="D38" s="7">
        <f t="shared" si="1"/>
        <v>9599.534240821406</v>
      </c>
      <c r="E38" s="7">
        <f>'hours data'!H37</f>
        <v>238.0891968</v>
      </c>
      <c r="F38" s="7">
        <f>'raw data'!R76*52*100/1000000</f>
        <v>974.5913655478043</v>
      </c>
      <c r="G38" s="7">
        <f t="shared" si="0"/>
        <v>736.5021687478044</v>
      </c>
      <c r="H38" s="18">
        <f>'capital stock data'!M39</f>
        <v>30501.122780301233</v>
      </c>
      <c r="I38" s="18"/>
      <c r="J38" s="8">
        <f>(1-alpha!$I$1)*B38/E38</f>
        <v>33.66732359817714</v>
      </c>
      <c r="K38" s="2">
        <f t="shared" si="7"/>
        <v>0.2790919980584893</v>
      </c>
      <c r="L38" s="8"/>
      <c r="M38" s="8"/>
      <c r="N38" s="8">
        <f>alpha!$I$1*B38/H38-'capital stock data'!$P$8</f>
        <v>0.09272612672978808</v>
      </c>
      <c r="O38">
        <f t="shared" si="5"/>
        <v>0.949484987970839</v>
      </c>
      <c r="R38">
        <f t="shared" si="2"/>
        <v>0.26912716227419925</v>
      </c>
      <c r="S38">
        <f t="shared" si="6"/>
        <v>0.9478504678081859</v>
      </c>
      <c r="T38">
        <f t="shared" si="3"/>
        <v>0.3617820462355247</v>
      </c>
      <c r="AC38" s="11"/>
      <c r="AE38" s="1"/>
      <c r="AF38" s="1"/>
      <c r="AH38" s="1"/>
    </row>
    <row r="39" spans="1:34" ht="12.75">
      <c r="A39">
        <f t="shared" si="4"/>
        <v>2001</v>
      </c>
      <c r="B39" s="7">
        <f>'raw data'!C77</f>
        <v>12682.2</v>
      </c>
      <c r="C39" s="16">
        <f>'capital stock data'!I40</f>
        <v>2796.6556572332374</v>
      </c>
      <c r="D39" s="7">
        <f t="shared" si="1"/>
        <v>9885.544342766763</v>
      </c>
      <c r="E39" s="7">
        <f>'hours data'!H38</f>
        <v>244.15878759999998</v>
      </c>
      <c r="F39" s="7">
        <f>'raw data'!R77*52*100/1000000</f>
        <v>987.1958123413649</v>
      </c>
      <c r="G39" s="7">
        <f t="shared" si="0"/>
        <v>743.0370247413649</v>
      </c>
      <c r="H39" s="18">
        <f>'capital stock data'!M40</f>
        <v>31745.66554970255</v>
      </c>
      <c r="I39" s="18"/>
      <c r="J39" s="8">
        <f>(1-alpha!$I$1)*B39/E39</f>
        <v>33.1505894700463</v>
      </c>
      <c r="K39" s="2">
        <f t="shared" si="7"/>
        <v>0.28639092063396515</v>
      </c>
      <c r="L39" s="8"/>
      <c r="M39" s="8"/>
      <c r="N39" s="8">
        <f>alpha!$I$1*B39/H39-'capital stock data'!$P$8</f>
        <v>0.08828186011187164</v>
      </c>
      <c r="O39">
        <f t="shared" si="5"/>
        <v>0.9462568496343208</v>
      </c>
      <c r="R39">
        <f t="shared" si="2"/>
        <v>0.26912716227419925</v>
      </c>
      <c r="S39">
        <f t="shared" si="6"/>
        <v>0.9478504678081859</v>
      </c>
      <c r="T39">
        <f t="shared" si="3"/>
        <v>0.3617820462355247</v>
      </c>
      <c r="AC39" s="11"/>
      <c r="AE39" s="1"/>
      <c r="AF39" s="1"/>
      <c r="AH39" s="1"/>
    </row>
    <row r="40" spans="1:34" ht="12.75">
      <c r="A40">
        <f t="shared" si="4"/>
        <v>2002</v>
      </c>
      <c r="B40" s="7">
        <f>'raw data'!C78</f>
        <v>12908.8</v>
      </c>
      <c r="C40" s="16">
        <f>'capital stock data'!I41</f>
        <v>2785.313931222956</v>
      </c>
      <c r="D40" s="7">
        <f t="shared" si="1"/>
        <v>10123.486068777043</v>
      </c>
      <c r="E40" s="7">
        <f>'hours data'!H39</f>
        <v>242.097544</v>
      </c>
      <c r="F40" s="7">
        <f>'raw data'!R78*52*100/1000000</f>
        <v>998.6775608079482</v>
      </c>
      <c r="G40" s="7">
        <f t="shared" si="0"/>
        <v>756.5800168079483</v>
      </c>
      <c r="H40" s="18">
        <f>'capital stock data'!M41</f>
        <v>32756.69534538472</v>
      </c>
      <c r="I40" s="18"/>
      <c r="J40" s="8">
        <f>(1-alpha!$I$1)*B40/E40</f>
        <v>34.030200329313786</v>
      </c>
      <c r="K40" s="2">
        <f t="shared" si="7"/>
        <v>0.28222666226115073</v>
      </c>
      <c r="L40" s="8"/>
      <c r="M40" s="8"/>
      <c r="N40" s="8">
        <f>alpha!$I$1*B40/H40-'capital stock data'!$P$8</f>
        <v>0.08632366364095187</v>
      </c>
      <c r="O40">
        <f t="shared" si="5"/>
        <v>0.9426929540358603</v>
      </c>
      <c r="R40">
        <f t="shared" si="2"/>
        <v>0.26912716227419925</v>
      </c>
      <c r="S40">
        <f t="shared" si="6"/>
        <v>0.9478504678081859</v>
      </c>
      <c r="T40">
        <f t="shared" si="3"/>
        <v>0.3617820462355247</v>
      </c>
      <c r="AC40" s="11"/>
      <c r="AE40" s="1"/>
      <c r="AF40" s="1"/>
      <c r="AH40" s="1"/>
    </row>
    <row r="41" spans="1:34" ht="12.75">
      <c r="A41">
        <f t="shared" si="4"/>
        <v>2003</v>
      </c>
      <c r="B41" s="7">
        <f>'raw data'!C79</f>
        <v>13271.1</v>
      </c>
      <c r="C41" s="16">
        <f>'capital stock data'!I42</f>
        <v>2874.4999452683155</v>
      </c>
      <c r="D41" s="7">
        <f t="shared" si="1"/>
        <v>10396.600054731685</v>
      </c>
      <c r="E41" s="7">
        <f>'hours data'!H40</f>
        <v>240.595758</v>
      </c>
      <c r="F41" s="7">
        <f>'raw data'!R79*52*100/1000000</f>
        <v>1009.3569184679435</v>
      </c>
      <c r="G41" s="7">
        <f t="shared" si="0"/>
        <v>768.7611604679435</v>
      </c>
      <c r="H41" s="18">
        <f>'capital stock data'!M42</f>
        <v>33699.51514914666</v>
      </c>
      <c r="I41" s="18"/>
      <c r="J41" s="8">
        <f>(1-alpha!$I$1)*B41/E41</f>
        <v>35.20367256933819</v>
      </c>
      <c r="K41" s="2">
        <f t="shared" si="7"/>
        <v>0.27754007094905575</v>
      </c>
      <c r="L41" s="8"/>
      <c r="M41" s="8"/>
      <c r="N41" s="8">
        <f>alpha!$I$1*B41/H41-'capital stock data'!$P$8</f>
        <v>0.08622438554020534</v>
      </c>
      <c r="O41">
        <f t="shared" si="5"/>
        <v>0.9454568212651318</v>
      </c>
      <c r="R41">
        <f aca="true" t="shared" si="8" ref="R41:R53">R40</f>
        <v>0.26912716227419925</v>
      </c>
      <c r="S41">
        <f aca="true" t="shared" si="9" ref="S41:S53">S40</f>
        <v>0.9478504678081859</v>
      </c>
      <c r="T41">
        <f aca="true" t="shared" si="10" ref="T41:T53">T40</f>
        <v>0.3617820462355247</v>
      </c>
      <c r="AC41" s="11"/>
      <c r="AE41" s="1"/>
      <c r="AF41" s="1"/>
      <c r="AH41" s="1"/>
    </row>
    <row r="42" spans="1:34" ht="12.75">
      <c r="A42">
        <f t="shared" si="4"/>
        <v>2004</v>
      </c>
      <c r="B42" s="7">
        <f>'raw data'!C80</f>
        <v>13773.5</v>
      </c>
      <c r="C42" s="16">
        <f>'capital stock data'!I43</f>
        <v>3102.6814760201714</v>
      </c>
      <c r="D42" s="7">
        <f t="shared" si="1"/>
        <v>10670.81852397983</v>
      </c>
      <c r="E42" s="7">
        <f>'hours data'!H41</f>
        <v>241.36856640000002</v>
      </c>
      <c r="F42" s="7">
        <f>'raw data'!R80*52*100/1000000</f>
        <v>1021.1330313053052</v>
      </c>
      <c r="G42" s="7">
        <f t="shared" si="0"/>
        <v>779.7644649053052</v>
      </c>
      <c r="H42" s="18">
        <f>'capital stock data'!M43</f>
        <v>34678.48936735672</v>
      </c>
      <c r="I42" s="18"/>
      <c r="J42" s="8">
        <f>(1-alpha!$I$1)*B42/E42</f>
        <v>36.41938599248771</v>
      </c>
      <c r="K42" s="2">
        <f t="shared" si="7"/>
        <v>0.2731249782280023</v>
      </c>
      <c r="L42" s="8"/>
      <c r="M42" s="8"/>
      <c r="N42" s="8">
        <f>alpha!$I$1*B42/H42-'capital stock data'!$P$8</f>
        <v>0.08744366129904979</v>
      </c>
      <c r="O42">
        <f t="shared" si="5"/>
        <v>0.9438427200834751</v>
      </c>
      <c r="R42">
        <f t="shared" si="8"/>
        <v>0.26912716227419925</v>
      </c>
      <c r="S42">
        <f t="shared" si="9"/>
        <v>0.9478504678081859</v>
      </c>
      <c r="T42">
        <f t="shared" si="10"/>
        <v>0.3617820462355247</v>
      </c>
      <c r="AC42" s="11"/>
      <c r="AE42" s="1"/>
      <c r="AF42" s="1"/>
      <c r="AH42" s="1"/>
    </row>
    <row r="43" spans="1:34" ht="12.75">
      <c r="A43">
        <f t="shared" si="4"/>
        <v>2005</v>
      </c>
      <c r="B43" s="7">
        <f>'raw data'!C81</f>
        <v>14234.2</v>
      </c>
      <c r="C43" s="16">
        <f>'capital stock data'!I44</f>
        <v>3305.6626744159407</v>
      </c>
      <c r="D43" s="7">
        <f t="shared" si="1"/>
        <v>10928.53732558406</v>
      </c>
      <c r="E43" s="7">
        <f>'hours data'!H42</f>
        <v>244.0252048</v>
      </c>
      <c r="F43" s="7">
        <f>'raw data'!R81*52*100/1000000</f>
        <v>1033.4357048584397</v>
      </c>
      <c r="G43" s="7">
        <f t="shared" si="0"/>
        <v>789.4105000584398</v>
      </c>
      <c r="H43" s="18">
        <f>'capital stock data'!M44</f>
        <v>35830.57990815373</v>
      </c>
      <c r="I43" s="18"/>
      <c r="J43" s="8">
        <f>(1-alpha!$I$1)*B43/E43</f>
        <v>37.2278019597191</v>
      </c>
      <c r="K43" s="2">
        <f t="shared" si="7"/>
        <v>0.27106823244414596</v>
      </c>
      <c r="L43" s="8"/>
      <c r="M43" s="8"/>
      <c r="N43" s="8">
        <f>alpha!$I$1*B43/H43-'capital stock data'!$P$8</f>
        <v>0.08747512442988367</v>
      </c>
      <c r="O43">
        <f t="shared" si="5"/>
        <v>0.9417702657307202</v>
      </c>
      <c r="R43">
        <f t="shared" si="8"/>
        <v>0.26912716227419925</v>
      </c>
      <c r="S43">
        <f t="shared" si="9"/>
        <v>0.9478504678081859</v>
      </c>
      <c r="T43">
        <f t="shared" si="10"/>
        <v>0.3617820462355247</v>
      </c>
      <c r="AC43" s="11"/>
      <c r="AE43" s="1"/>
      <c r="AF43" s="1"/>
      <c r="AH43" s="1"/>
    </row>
    <row r="44" spans="1:34" ht="12.75">
      <c r="A44">
        <f t="shared" si="4"/>
        <v>2006</v>
      </c>
      <c r="B44" s="7">
        <f>'raw data'!C82</f>
        <v>14613.8</v>
      </c>
      <c r="C44" s="16">
        <f>'capital stock data'!I45</f>
        <v>3409.8409630554493</v>
      </c>
      <c r="D44" s="7">
        <f t="shared" si="1"/>
        <v>11203.95903694455</v>
      </c>
      <c r="E44" s="7">
        <f>'hours data'!H43</f>
        <v>249.104648</v>
      </c>
      <c r="F44" s="7">
        <f>'raw data'!R82*52*100/1000000</f>
        <v>1043.3060538961101</v>
      </c>
      <c r="G44" s="7">
        <f t="shared" si="0"/>
        <v>794.2014058961101</v>
      </c>
      <c r="H44" s="18">
        <f>'capital stock data'!M45</f>
        <v>37120.84901590461</v>
      </c>
      <c r="I44" s="18"/>
      <c r="J44" s="8">
        <f>(1-alpha!$I$1)*B44/E44</f>
        <v>37.44125052505359</v>
      </c>
      <c r="K44" s="2">
        <f t="shared" si="7"/>
        <v>0.27366876671640483</v>
      </c>
      <c r="L44" s="8"/>
      <c r="M44" s="8"/>
      <c r="N44" s="8">
        <f>alpha!$I$1*B44/H44-'capital stock data'!$P$8</f>
        <v>0.08617911779525345</v>
      </c>
      <c r="O44">
        <f t="shared" si="5"/>
        <v>0.9438609604144597</v>
      </c>
      <c r="R44">
        <f t="shared" si="8"/>
        <v>0.26912716227419925</v>
      </c>
      <c r="S44">
        <f t="shared" si="9"/>
        <v>0.9478504678081859</v>
      </c>
      <c r="T44">
        <f t="shared" si="10"/>
        <v>0.3617820462355247</v>
      </c>
      <c r="AC44" s="11"/>
      <c r="AE44" s="1"/>
      <c r="AF44" s="1"/>
      <c r="AH44" s="1"/>
    </row>
    <row r="45" spans="1:34" ht="12.75">
      <c r="A45">
        <f t="shared" si="4"/>
        <v>2007</v>
      </c>
      <c r="B45" s="7">
        <f>'raw data'!C83</f>
        <v>14873.7</v>
      </c>
      <c r="C45" s="16">
        <f>'capital stock data'!I46</f>
        <v>3324.5353649776207</v>
      </c>
      <c r="D45" s="7">
        <f t="shared" si="1"/>
        <v>11549.16463502238</v>
      </c>
      <c r="E45" s="7">
        <f>'hours data'!H44</f>
        <v>254.59591559999998</v>
      </c>
      <c r="F45" s="7">
        <f>'raw data'!R83*52*100/1000000</f>
        <v>1053.7588905890811</v>
      </c>
      <c r="G45" s="7">
        <f t="shared" si="0"/>
        <v>799.1629749890811</v>
      </c>
      <c r="H45" s="18">
        <f>'capital stock data'!M46</f>
        <v>38442.721531684816</v>
      </c>
      <c r="I45" s="18"/>
      <c r="J45" s="8">
        <f>(1-alpha!$I$1)*B45/E45</f>
        <v>37.28521078798751</v>
      </c>
      <c r="K45" s="2">
        <f t="shared" si="7"/>
        <v>0.27932883053869895</v>
      </c>
      <c r="L45" s="8"/>
      <c r="M45" s="8"/>
      <c r="N45" s="8">
        <f>alpha!$I$1*B45/H45-'capital stock data'!$P$8</f>
        <v>0.08372759629869161</v>
      </c>
      <c r="O45">
        <f t="shared" si="5"/>
        <v>0.9511717157220301</v>
      </c>
      <c r="R45">
        <f t="shared" si="8"/>
        <v>0.26912716227419925</v>
      </c>
      <c r="S45">
        <f t="shared" si="9"/>
        <v>0.9478504678081859</v>
      </c>
      <c r="T45">
        <f t="shared" si="10"/>
        <v>0.3617820462355247</v>
      </c>
      <c r="AC45" s="11"/>
      <c r="AE45" s="1"/>
      <c r="AF45" s="1"/>
      <c r="AH45" s="1"/>
    </row>
    <row r="46" spans="1:34" ht="12.75">
      <c r="A46">
        <f t="shared" si="4"/>
        <v>2008</v>
      </c>
      <c r="B46" s="7">
        <f>'raw data'!C84</f>
        <v>14830.4</v>
      </c>
      <c r="C46" s="16">
        <f>'capital stock data'!I47</f>
        <v>3082.638685744568</v>
      </c>
      <c r="D46" s="7">
        <f t="shared" si="1"/>
        <v>11747.761314255431</v>
      </c>
      <c r="E46" s="7">
        <f>'hours data'!H45</f>
        <v>256.6922072</v>
      </c>
      <c r="F46" s="7">
        <f>'raw data'!R84*52*100/1000000</f>
        <v>1064.339084976587</v>
      </c>
      <c r="G46" s="7">
        <f t="shared" si="0"/>
        <v>807.646877776587</v>
      </c>
      <c r="H46" s="18">
        <f>'capital stock data'!M47</f>
        <v>39604.93594459704</v>
      </c>
      <c r="I46" s="18"/>
      <c r="J46" s="8">
        <f>(1-alpha!$I$1)*B46/E46</f>
        <v>36.873061495529015</v>
      </c>
      <c r="K46" s="2">
        <f t="shared" si="7"/>
        <v>0.2828865345228789</v>
      </c>
      <c r="L46" s="8"/>
      <c r="M46" s="8"/>
      <c r="N46" s="8">
        <f>alpha!$I$1*B46/H46-'capital stock data'!$P$8</f>
        <v>0.07922445407301706</v>
      </c>
      <c r="O46">
        <f t="shared" si="5"/>
        <v>0.9425247524217539</v>
      </c>
      <c r="R46">
        <f t="shared" si="8"/>
        <v>0.26912716227419925</v>
      </c>
      <c r="S46">
        <f t="shared" si="9"/>
        <v>0.9478504678081859</v>
      </c>
      <c r="T46">
        <f t="shared" si="10"/>
        <v>0.3617820462355247</v>
      </c>
      <c r="AC46" s="11"/>
      <c r="AE46" s="1"/>
      <c r="AF46" s="1"/>
      <c r="AH46" s="1"/>
    </row>
    <row r="47" spans="1:20" ht="12.75">
      <c r="A47">
        <f t="shared" si="4"/>
        <v>2009</v>
      </c>
      <c r="B47" s="7">
        <f>'raw data'!C85</f>
        <v>14418.7</v>
      </c>
      <c r="C47" s="16">
        <f>'capital stock data'!I48</f>
        <v>2525.1</v>
      </c>
      <c r="D47" s="7">
        <f t="shared" si="1"/>
        <v>11893.6</v>
      </c>
      <c r="E47" s="7">
        <f>'hours data'!H46</f>
        <v>253.9764864</v>
      </c>
      <c r="F47" s="7">
        <f>'raw data'!R85*52*100/1000000</f>
        <v>1073.6050746006667</v>
      </c>
      <c r="G47" s="7">
        <f t="shared" si="0"/>
        <v>819.6285882006667</v>
      </c>
      <c r="H47" s="18">
        <f>'capital stock data'!M48</f>
        <v>40459.8816006578</v>
      </c>
      <c r="I47" s="18"/>
      <c r="J47" s="8">
        <f>(1-alpha!$I$1)*B47/E47</f>
        <v>36.23277627146447</v>
      </c>
      <c r="K47" s="2">
        <f t="shared" si="7"/>
        <v>0.28596558129737815</v>
      </c>
      <c r="N47" s="8">
        <f>alpha!$I$1*B47/H47-'capital stock data'!$P$8</f>
        <v>0.07268051159570338</v>
      </c>
      <c r="O47">
        <f t="shared" si="5"/>
        <v>0.9438170613945466</v>
      </c>
      <c r="R47">
        <f t="shared" si="8"/>
        <v>0.26912716227419925</v>
      </c>
      <c r="S47">
        <f t="shared" si="9"/>
        <v>0.9478504678081859</v>
      </c>
      <c r="T47">
        <f t="shared" si="10"/>
        <v>0.3617820462355247</v>
      </c>
    </row>
    <row r="48" spans="1:20" ht="12.75">
      <c r="A48">
        <f t="shared" si="4"/>
        <v>2010</v>
      </c>
      <c r="B48" s="7">
        <f>'raw data'!C86</f>
        <v>14783.8</v>
      </c>
      <c r="C48" s="16">
        <f>'capital stock data'!I49</f>
        <v>2719.379853519018</v>
      </c>
      <c r="D48" s="7">
        <f t="shared" si="1"/>
        <v>12064.420146480981</v>
      </c>
      <c r="E48" s="7">
        <f>'hours data'!H47</f>
        <v>240.7562924</v>
      </c>
      <c r="F48" s="7">
        <f>'raw data'!R86*52*100/1000000</f>
        <v>1081.5304817902738</v>
      </c>
      <c r="G48" s="7">
        <f t="shared" si="0"/>
        <v>840.7741893902738</v>
      </c>
      <c r="H48" s="18">
        <f>'capital stock data'!M49</f>
        <v>40709.19970443904</v>
      </c>
      <c r="I48" s="18"/>
      <c r="J48" s="8">
        <f>(1-alpha!$I$1)*B48/E48</f>
        <v>39.19019723558116</v>
      </c>
      <c r="K48" s="2">
        <f t="shared" si="7"/>
        <v>0.2680117085624937</v>
      </c>
      <c r="N48" s="8">
        <f>alpha!$I$1*B48/H48-'capital stock data'!$P$8</f>
        <v>0.07513554504788714</v>
      </c>
      <c r="O48">
        <f t="shared" si="5"/>
        <v>0.9434739304489337</v>
      </c>
      <c r="R48">
        <f t="shared" si="8"/>
        <v>0.26912716227419925</v>
      </c>
      <c r="S48">
        <f t="shared" si="9"/>
        <v>0.9478504678081859</v>
      </c>
      <c r="T48">
        <f t="shared" si="10"/>
        <v>0.3617820462355247</v>
      </c>
    </row>
    <row r="49" spans="1:20" ht="12.75">
      <c r="A49">
        <f t="shared" si="4"/>
        <v>2011</v>
      </c>
      <c r="B49" s="7">
        <f>'raw data'!C87</f>
        <v>15020.6</v>
      </c>
      <c r="C49" s="16">
        <f>'capital stock data'!I50</f>
        <v>2785.575540504837</v>
      </c>
      <c r="D49" s="7">
        <f t="shared" si="1"/>
        <v>12235.024459495164</v>
      </c>
      <c r="E49" s="7">
        <f>'hours data'!H48</f>
        <v>241.52635519999998</v>
      </c>
      <c r="F49" s="7">
        <f>'raw data'!R87*52*100/1000000</f>
        <v>1088.519186584351</v>
      </c>
      <c r="G49" s="7">
        <f t="shared" si="0"/>
        <v>846.992831384351</v>
      </c>
      <c r="H49" s="18">
        <f>'capital stock data'!M50</f>
        <v>41138.77405107762</v>
      </c>
      <c r="I49" s="18"/>
      <c r="J49" s="8">
        <f>(1-alpha!$I$1)*B49/E49</f>
        <v>39.69097529077721</v>
      </c>
      <c r="K49" s="2">
        <f t="shared" si="7"/>
        <v>0.26683151650792375</v>
      </c>
      <c r="N49" s="8">
        <f>alpha!$I$1*B49/H49-'capital stock data'!$P$8</f>
        <v>0.07584609239282683</v>
      </c>
      <c r="O49">
        <f t="shared" si="5"/>
        <v>0.9426451598248087</v>
      </c>
      <c r="R49">
        <f t="shared" si="8"/>
        <v>0.26912716227419925</v>
      </c>
      <c r="S49">
        <f t="shared" si="9"/>
        <v>0.9478504678081859</v>
      </c>
      <c r="T49">
        <f t="shared" si="10"/>
        <v>0.3617820462355247</v>
      </c>
    </row>
    <row r="50" spans="1:20" ht="12.75">
      <c r="A50">
        <f t="shared" si="4"/>
        <v>2012</v>
      </c>
      <c r="B50" s="7">
        <f>'raw data'!C88</f>
        <v>15354.6</v>
      </c>
      <c r="C50" s="16">
        <f>'capital stock data'!I51</f>
        <v>2971.1620991253644</v>
      </c>
      <c r="D50" s="7">
        <f t="shared" si="1"/>
        <v>12383.437900874636</v>
      </c>
      <c r="E50" s="7">
        <f>'hours data'!H49</f>
        <v>244.37911680000002</v>
      </c>
      <c r="F50" s="7">
        <f>'raw data'!R88*52*100/1000000</f>
        <v>1094.6349920921598</v>
      </c>
      <c r="G50" s="7">
        <f t="shared" si="0"/>
        <v>850.2558752921598</v>
      </c>
      <c r="H50" s="18">
        <f>'capital stock data'!M51</f>
        <v>41610.381445502804</v>
      </c>
      <c r="I50" s="18"/>
      <c r="J50" s="8">
        <f>(1-alpha!$I$1)*B50/E50</f>
        <v>40.099913287156994</v>
      </c>
      <c r="K50" s="2">
        <f t="shared" si="7"/>
        <v>0.2664329670170983</v>
      </c>
      <c r="N50" s="8">
        <f>alpha!$I$1*B50/H50-'capital stock data'!$P$8</f>
        <v>0.07725292201240955</v>
      </c>
      <c r="O50">
        <f t="shared" si="5"/>
        <v>0.9395474278961209</v>
      </c>
      <c r="R50">
        <f t="shared" si="8"/>
        <v>0.26912716227419925</v>
      </c>
      <c r="S50">
        <f t="shared" si="9"/>
        <v>0.9478504678081859</v>
      </c>
      <c r="T50">
        <f t="shared" si="10"/>
        <v>0.3617820462355247</v>
      </c>
    </row>
    <row r="51" spans="1:20" ht="12.75">
      <c r="A51">
        <f t="shared" si="4"/>
        <v>2013</v>
      </c>
      <c r="B51" s="7">
        <f>'raw data'!C89</f>
        <v>15612.2</v>
      </c>
      <c r="C51" s="16">
        <f>'capital stock data'!I52</f>
        <v>3085.307067669173</v>
      </c>
      <c r="D51" s="7">
        <f>B51-C51</f>
        <v>12526.892932330828</v>
      </c>
      <c r="E51" s="7">
        <f>'hours data'!H50</f>
        <v>249.66267560000003</v>
      </c>
      <c r="F51" s="7">
        <f>'raw data'!R89*52*100/1000000</f>
        <v>1099.3577304300052</v>
      </c>
      <c r="G51" s="7">
        <f>F51-E51</f>
        <v>849.6950548300051</v>
      </c>
      <c r="H51" s="18">
        <f>'capital stock data'!M52</f>
        <v>42241.04849021623</v>
      </c>
      <c r="J51" s="8">
        <f>(1-alpha!$I$1)*B51/E51</f>
        <v>39.9097955423888</v>
      </c>
      <c r="K51" s="2">
        <f>D51/(D51+J51*G51)</f>
        <v>0.2697549368281879</v>
      </c>
      <c r="N51" s="8">
        <f>alpha!$I$1*B51/H51-'capital stock data'!$P$8</f>
        <v>0.0774659969616806</v>
      </c>
      <c r="O51">
        <f>D51/D50/(1+N51)</f>
        <v>0.938855081996657</v>
      </c>
      <c r="R51">
        <f t="shared" si="8"/>
        <v>0.26912716227419925</v>
      </c>
      <c r="S51">
        <f t="shared" si="9"/>
        <v>0.9478504678081859</v>
      </c>
      <c r="T51">
        <f t="shared" si="10"/>
        <v>0.3617820462355247</v>
      </c>
    </row>
    <row r="52" spans="1:20" ht="12.75">
      <c r="A52">
        <f t="shared" si="4"/>
        <v>2014</v>
      </c>
      <c r="B52" s="7">
        <f>'raw data'!C90</f>
        <v>15982.3</v>
      </c>
      <c r="C52" s="16">
        <f>'capital stock data'!I53</f>
        <v>3198.6469519522107</v>
      </c>
      <c r="D52" s="7">
        <f>B52-C52</f>
        <v>12783.653048047789</v>
      </c>
      <c r="E52" s="7">
        <f>'hours data'!H51</f>
        <v>252.22117960000003</v>
      </c>
      <c r="F52" s="7">
        <f>'raw data'!R90*52*100/1000000</f>
        <v>1103.6592199621641</v>
      </c>
      <c r="G52" s="7">
        <f>F52-E52</f>
        <v>851.4380403621641</v>
      </c>
      <c r="H52" s="18">
        <f>'capital stock data'!M53</f>
        <v>42950.386829648436</v>
      </c>
      <c r="J52" s="8">
        <f>(1-alpha!$I$1)*B52/E52</f>
        <v>40.441452294476434</v>
      </c>
      <c r="K52" s="2">
        <f>D52/(D52+J52*G52)</f>
        <v>0.270742341781237</v>
      </c>
      <c r="N52" s="8">
        <f>alpha!$I$1*B52/H52-'capital stock data'!$P$8</f>
        <v>0.07837511956749416</v>
      </c>
      <c r="O52">
        <f>D52/D51/(1+N52)</f>
        <v>0.9463281314684918</v>
      </c>
      <c r="R52">
        <f t="shared" si="8"/>
        <v>0.26912716227419925</v>
      </c>
      <c r="S52">
        <f t="shared" si="9"/>
        <v>0.9478504678081859</v>
      </c>
      <c r="T52">
        <f t="shared" si="10"/>
        <v>0.3617820462355247</v>
      </c>
    </row>
    <row r="53" spans="1:20" ht="12.75">
      <c r="A53">
        <f t="shared" si="4"/>
        <v>2015</v>
      </c>
      <c r="B53" s="7">
        <f>'raw data'!C91</f>
        <v>16397.2</v>
      </c>
      <c r="C53" s="16">
        <f>'capital stock data'!I54</f>
        <v>3336.4228291363124</v>
      </c>
      <c r="D53" s="7">
        <f>B53-C53</f>
        <v>13060.777170863688</v>
      </c>
      <c r="E53" s="7">
        <f>'hours data'!H52</f>
        <v>257.1301868895349</v>
      </c>
      <c r="F53" s="7">
        <f>'raw data'!R91*52*100/1000000</f>
        <v>1107.5148942564624</v>
      </c>
      <c r="G53" s="7">
        <f>F53-E53</f>
        <v>850.3847073669275</v>
      </c>
      <c r="H53" s="18">
        <f>'capital stock data'!M54</f>
        <v>43733.16628729444</v>
      </c>
      <c r="J53" s="8">
        <f>(1-alpha!$I$1)*B53/E53</f>
        <v>40.69917872366614</v>
      </c>
      <c r="K53" s="2">
        <f>D53/(D53+J53*G53)</f>
        <v>0.2739789264480596</v>
      </c>
      <c r="N53" s="8">
        <f>alpha!$I$1*B53/H53-'capital stock data'!$P$8</f>
        <v>0.07939775911391639</v>
      </c>
      <c r="O53">
        <f>D53/D52/(1+N53)</f>
        <v>0.9465259665153893</v>
      </c>
      <c r="R53">
        <f t="shared" si="8"/>
        <v>0.26912716227419925</v>
      </c>
      <c r="S53">
        <f t="shared" si="9"/>
        <v>0.9478504678081859</v>
      </c>
      <c r="T53">
        <f t="shared" si="10"/>
        <v>0.3617820462355247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B3">
      <selection activeCell="A53" sqref="A53:Q54"/>
    </sheetView>
  </sheetViews>
  <sheetFormatPr defaultColWidth="9.140625" defaultRowHeight="12.75"/>
  <cols>
    <col min="14" max="14" width="10.00390625" style="0" customWidth="1"/>
  </cols>
  <sheetData>
    <row r="1" spans="2:3" ht="12.75">
      <c r="B1" t="s">
        <v>0</v>
      </c>
      <c r="C1">
        <f>alpha!I1</f>
        <v>0.3617820462355247</v>
      </c>
    </row>
    <row r="2" spans="2:17" ht="12.75">
      <c r="B2" t="s">
        <v>32</v>
      </c>
      <c r="C2" t="s">
        <v>22</v>
      </c>
      <c r="D2" t="s">
        <v>5</v>
      </c>
      <c r="E2" t="s">
        <v>15</v>
      </c>
      <c r="G2" t="s">
        <v>34</v>
      </c>
      <c r="I2" t="s">
        <v>33</v>
      </c>
      <c r="J2" t="s">
        <v>34</v>
      </c>
      <c r="K2" t="s">
        <v>35</v>
      </c>
      <c r="L2" t="s">
        <v>36</v>
      </c>
      <c r="N2" t="s">
        <v>33</v>
      </c>
      <c r="O2" t="s">
        <v>34</v>
      </c>
      <c r="P2" t="s">
        <v>35</v>
      </c>
      <c r="Q2" t="s">
        <v>36</v>
      </c>
    </row>
    <row r="3" spans="1:17" ht="12.75">
      <c r="A3">
        <v>1964</v>
      </c>
      <c r="B3" s="1">
        <f>'raw data'!C40</f>
        <v>3734</v>
      </c>
      <c r="C3" s="1">
        <f>'capital stock data'!M3</f>
        <v>8777.727896499939</v>
      </c>
      <c r="D3" s="1">
        <f>'hours data'!H2</f>
        <v>138.74861</v>
      </c>
      <c r="E3" s="19">
        <f>'raw data'!R40</f>
        <v>115359.14054981213</v>
      </c>
      <c r="G3">
        <f>(B3/(C3^$C$1*D3^(1-$C$1)))^(1/(1-$C$1))</f>
        <v>16.57760403786769</v>
      </c>
      <c r="I3">
        <f>B3/$B$3/E3*$E$3*100</f>
        <v>99.99999999999999</v>
      </c>
      <c r="J3">
        <f>G3/$G$3*100</f>
        <v>100</v>
      </c>
      <c r="K3">
        <f>(C3/B3/$C$3*$B$3)^($C$1/(1-$C$1))*100</f>
        <v>100</v>
      </c>
      <c r="L3">
        <f>D3/E3/$D$3*$E$3*100</f>
        <v>100</v>
      </c>
      <c r="N3">
        <f>LOG(I3/100,2)</f>
        <v>-1.6017132519074588E-16</v>
      </c>
      <c r="O3">
        <f aca="true" t="shared" si="0" ref="O3:O51">LOG(J3/100,2)</f>
        <v>0</v>
      </c>
      <c r="P3">
        <f aca="true" t="shared" si="1" ref="P3:P51">LOG(K3/100,2)</f>
        <v>0</v>
      </c>
      <c r="Q3">
        <f aca="true" t="shared" si="2" ref="Q3:Q51">LOG(L3/100,2)</f>
        <v>0</v>
      </c>
    </row>
    <row r="4" spans="1:17" ht="12.75">
      <c r="A4">
        <f>A3+1</f>
        <v>1965</v>
      </c>
      <c r="B4" s="1">
        <f>'raw data'!C41</f>
        <v>3976.7</v>
      </c>
      <c r="C4" s="1">
        <f>'capital stock data'!M4</f>
        <v>9146.99012404861</v>
      </c>
      <c r="D4" s="1">
        <f>'hours data'!H3</f>
        <v>142.6878336</v>
      </c>
      <c r="E4" s="19">
        <f>'raw data'!R41</f>
        <v>117278.50111515081</v>
      </c>
      <c r="G4">
        <f aca="true" t="shared" si="3" ref="G4:G49">(B4/(C4^$C$1*D4^(1-$C$1)))^(1/(1-$C$1))</f>
        <v>17.380817520752384</v>
      </c>
      <c r="I4">
        <f>B4/E4/$B$3*$E$3*100</f>
        <v>104.75677517603339</v>
      </c>
      <c r="J4">
        <f>G4/$G$3*100</f>
        <v>104.84517232435965</v>
      </c>
      <c r="K4">
        <f>(C4/B4/$C$3*$B$3)^($C$1/(1-$C$1))*100</f>
        <v>98.77380283866371</v>
      </c>
      <c r="L4">
        <f>D4/E4/$D$3*$E$3*100</f>
        <v>101.15606066172123</v>
      </c>
      <c r="N4">
        <f aca="true" t="shared" si="4" ref="N4:N51">LOG(I4/100,2)</f>
        <v>0.06704355367902234</v>
      </c>
      <c r="O4">
        <f t="shared" si="0"/>
        <v>0.06826043297428525</v>
      </c>
      <c r="P4">
        <f t="shared" si="1"/>
        <v>-0.01779963937603502</v>
      </c>
      <c r="Q4">
        <f t="shared" si="2"/>
        <v>0.016582760080772987</v>
      </c>
    </row>
    <row r="5" spans="1:17" ht="12.75">
      <c r="A5">
        <f aca="true" t="shared" si="5" ref="A5:A10">A4+1</f>
        <v>1966</v>
      </c>
      <c r="B5" s="1">
        <f>'raw data'!C42</f>
        <v>4238.9</v>
      </c>
      <c r="C5" s="1">
        <f>'capital stock data'!M5</f>
        <v>9581.61645559707</v>
      </c>
      <c r="D5" s="1">
        <f>'hours data'!H4</f>
        <v>145.93579</v>
      </c>
      <c r="E5" s="19">
        <f>'raw data'!R42</f>
        <v>119156.5063696467</v>
      </c>
      <c r="G5">
        <f t="shared" si="3"/>
        <v>18.294337797965245</v>
      </c>
      <c r="I5">
        <f>B5/E5/$B$3*$E$3*100</f>
        <v>109.90390106158165</v>
      </c>
      <c r="J5">
        <f>G5/$G$3*100</f>
        <v>110.35574113228952</v>
      </c>
      <c r="K5">
        <f>(C5/B5/$C$3*$B$3)^($C$1/(1-$C$1))*100</f>
        <v>97.80267952444717</v>
      </c>
      <c r="L5">
        <f>D5/E5/$D$3*$E$3*100</f>
        <v>101.82804900170734</v>
      </c>
      <c r="N5">
        <f t="shared" si="4"/>
        <v>0.13624259595331892</v>
      </c>
      <c r="O5">
        <f t="shared" si="0"/>
        <v>0.14216168614340213</v>
      </c>
      <c r="P5">
        <f t="shared" si="1"/>
        <v>-0.03205410329189719</v>
      </c>
      <c r="Q5">
        <f t="shared" si="2"/>
        <v>0.026135013101815183</v>
      </c>
    </row>
    <row r="6" spans="1:17" ht="12.75">
      <c r="A6">
        <f t="shared" si="5"/>
        <v>1967</v>
      </c>
      <c r="B6" s="1">
        <f>'raw data'!C43</f>
        <v>4355.2</v>
      </c>
      <c r="C6" s="1">
        <f>'capital stock data'!M6</f>
        <v>10071.449430844556</v>
      </c>
      <c r="D6" s="1">
        <f>'hours data'!H5</f>
        <v>146.5723376</v>
      </c>
      <c r="E6" s="19">
        <f>'raw data'!R43</f>
        <v>121082.6868556631</v>
      </c>
      <c r="G6">
        <f t="shared" si="3"/>
        <v>18.47440536023742</v>
      </c>
      <c r="I6">
        <f aca="true" t="shared" si="6" ref="I6:I49">B6/E6/$B$3*$E$3*100</f>
        <v>111.12294745200452</v>
      </c>
      <c r="J6">
        <f aca="true" t="shared" si="7" ref="J6:J49">G6/$G$3*100</f>
        <v>111.44195094801954</v>
      </c>
      <c r="K6">
        <f aca="true" t="shared" si="8" ref="K6:K49">(C6/B6/$C$3*$B$3)^($C$1/(1-$C$1))*100</f>
        <v>99.0744591686276</v>
      </c>
      <c r="L6">
        <f aca="true" t="shared" si="9" ref="L6:L49">D6/E6/$D$3*$E$3*100</f>
        <v>100.64526217845504</v>
      </c>
      <c r="N6">
        <f t="shared" si="4"/>
        <v>0.15215677133255076</v>
      </c>
      <c r="O6">
        <f t="shared" si="0"/>
        <v>0.15629241967775218</v>
      </c>
      <c r="P6">
        <f t="shared" si="1"/>
        <v>-0.013414908110389543</v>
      </c>
      <c r="Q6">
        <f t="shared" si="2"/>
        <v>0.009279259765189786</v>
      </c>
    </row>
    <row r="7" spans="1:17" ht="12.75">
      <c r="A7">
        <f t="shared" si="5"/>
        <v>1968</v>
      </c>
      <c r="B7" s="1">
        <f>'raw data'!C44</f>
        <v>4569</v>
      </c>
      <c r="C7" s="1">
        <f>'capital stock data'!M7</f>
        <v>10517.812635517135</v>
      </c>
      <c r="D7" s="1">
        <f>'hours data'!H6</f>
        <v>148.833568</v>
      </c>
      <c r="E7" s="19">
        <f>'raw data'!R44</f>
        <v>123001.1563209511</v>
      </c>
      <c r="G7">
        <f t="shared" si="3"/>
        <v>19.136248688892216</v>
      </c>
      <c r="I7">
        <f t="shared" si="6"/>
        <v>114.75976811344522</v>
      </c>
      <c r="J7">
        <f t="shared" si="7"/>
        <v>115.43434530816332</v>
      </c>
      <c r="K7">
        <f t="shared" si="8"/>
        <v>98.81879368936382</v>
      </c>
      <c r="L7">
        <f t="shared" si="9"/>
        <v>100.60395860324746</v>
      </c>
      <c r="N7">
        <f t="shared" si="4"/>
        <v>0.19861695807525695</v>
      </c>
      <c r="O7">
        <f t="shared" si="0"/>
        <v>0.20707253450098345</v>
      </c>
      <c r="P7">
        <f t="shared" si="1"/>
        <v>-0.017142650405267353</v>
      </c>
      <c r="Q7">
        <f t="shared" si="2"/>
        <v>0.008687073979543982</v>
      </c>
    </row>
    <row r="8" spans="1:17" ht="12.75">
      <c r="A8">
        <f t="shared" si="5"/>
        <v>1969</v>
      </c>
      <c r="B8" s="1">
        <f>'raw data'!C45</f>
        <v>4712.5</v>
      </c>
      <c r="C8" s="1">
        <f>'capital stock data'!M8</f>
        <v>10974.290692828146</v>
      </c>
      <c r="D8" s="1">
        <f>'hours data'!H7</f>
        <v>151.9089</v>
      </c>
      <c r="E8" s="19">
        <f>'raw data'!R45</f>
        <v>124973.08447580662</v>
      </c>
      <c r="G8">
        <f t="shared" si="3"/>
        <v>19.21138019515513</v>
      </c>
      <c r="I8">
        <f t="shared" si="6"/>
        <v>116.49641815363492</v>
      </c>
      <c r="J8">
        <f t="shared" si="7"/>
        <v>115.88755619491928</v>
      </c>
      <c r="K8">
        <f t="shared" si="8"/>
        <v>99.46852249541493</v>
      </c>
      <c r="L8">
        <f t="shared" si="9"/>
        <v>101.06251481416793</v>
      </c>
      <c r="N8">
        <f t="shared" si="4"/>
        <v>0.22028559787158533</v>
      </c>
      <c r="O8">
        <f t="shared" si="0"/>
        <v>0.21272566056607894</v>
      </c>
      <c r="P8">
        <f t="shared" si="1"/>
        <v>-0.007688047869744395</v>
      </c>
      <c r="Q8">
        <f t="shared" si="2"/>
        <v>0.015247985175251458</v>
      </c>
    </row>
    <row r="9" spans="1:17" ht="12.75">
      <c r="A9">
        <f t="shared" si="5"/>
        <v>1970</v>
      </c>
      <c r="B9" s="1">
        <f>'raw data'!C46</f>
        <v>4722</v>
      </c>
      <c r="C9" s="1">
        <f>'capital stock data'!M9</f>
        <v>11434.060734398307</v>
      </c>
      <c r="D9" s="1">
        <f>'hours data'!H8</f>
        <v>151.376472</v>
      </c>
      <c r="E9" s="19">
        <f>'raw data'!R46</f>
        <v>127254.16626757916</v>
      </c>
      <c r="G9">
        <f t="shared" si="3"/>
        <v>18.895136434952384</v>
      </c>
      <c r="I9">
        <f t="shared" si="6"/>
        <v>114.63881046282943</v>
      </c>
      <c r="J9">
        <f t="shared" si="7"/>
        <v>113.9798995789188</v>
      </c>
      <c r="K9">
        <f t="shared" si="8"/>
        <v>101.69360913256776</v>
      </c>
      <c r="L9">
        <f t="shared" si="9"/>
        <v>98.90306263153703</v>
      </c>
      <c r="N9">
        <f t="shared" si="4"/>
        <v>0.19709554482190264</v>
      </c>
      <c r="O9">
        <f t="shared" si="0"/>
        <v>0.18877942671774572</v>
      </c>
      <c r="P9">
        <f t="shared" si="1"/>
        <v>0.02422901683100701</v>
      </c>
      <c r="Q9">
        <f t="shared" si="2"/>
        <v>-0.01591289872684786</v>
      </c>
    </row>
    <row r="10" spans="1:17" ht="12.75">
      <c r="A10">
        <f t="shared" si="5"/>
        <v>1971</v>
      </c>
      <c r="B10" s="1">
        <f>'raw data'!C47</f>
        <v>4877.6</v>
      </c>
      <c r="C10" s="1">
        <f>'capital stock data'!M10</f>
        <v>11799.484727384435</v>
      </c>
      <c r="D10" s="1">
        <f>'hours data'!H9</f>
        <v>151.46398280000003</v>
      </c>
      <c r="E10" s="19">
        <f>'raw data'!R47</f>
        <v>129907.23551946334</v>
      </c>
      <c r="G10">
        <f t="shared" si="3"/>
        <v>19.51713154535469</v>
      </c>
      <c r="I10">
        <f t="shared" si="6"/>
        <v>115.99801014272602</v>
      </c>
      <c r="J10">
        <f t="shared" si="7"/>
        <v>117.73192013014868</v>
      </c>
      <c r="K10">
        <f t="shared" si="8"/>
        <v>101.63818702463291</v>
      </c>
      <c r="L10">
        <f t="shared" si="9"/>
        <v>96.9391935538145</v>
      </c>
      <c r="N10">
        <f t="shared" si="4"/>
        <v>0.21410005723350314</v>
      </c>
      <c r="O10">
        <f t="shared" si="0"/>
        <v>0.23550552488020485</v>
      </c>
      <c r="P10">
        <f t="shared" si="1"/>
        <v>0.023442546600925526</v>
      </c>
      <c r="Q10">
        <f t="shared" si="2"/>
        <v>-0.044848014247625266</v>
      </c>
    </row>
    <row r="11" spans="1:17" ht="12.75">
      <c r="A11">
        <f aca="true" t="shared" si="10" ref="A11:A54">A10+1</f>
        <v>1972</v>
      </c>
      <c r="B11" s="1">
        <f>'raw data'!C48</f>
        <v>5134.3</v>
      </c>
      <c r="C11" s="1">
        <f>'capital stock data'!M11</f>
        <v>12202.111305411681</v>
      </c>
      <c r="D11" s="1">
        <f>'hours data'!H10</f>
        <v>157.6351764</v>
      </c>
      <c r="E11" s="19">
        <f>'raw data'!R48</f>
        <v>132297.70641637573</v>
      </c>
      <c r="G11">
        <f t="shared" si="3"/>
        <v>19.939483116413182</v>
      </c>
      <c r="I11">
        <f t="shared" si="6"/>
        <v>119.8965328011202</v>
      </c>
      <c r="J11">
        <f t="shared" si="7"/>
        <v>120.2796439754868</v>
      </c>
      <c r="K11">
        <f t="shared" si="8"/>
        <v>100.62138654165605</v>
      </c>
      <c r="L11">
        <f t="shared" si="9"/>
        <v>99.06590077469586</v>
      </c>
      <c r="N11">
        <f t="shared" si="4"/>
        <v>0.2617899391278236</v>
      </c>
      <c r="O11">
        <f t="shared" si="0"/>
        <v>0.26639250269233045</v>
      </c>
      <c r="P11">
        <f t="shared" si="1"/>
        <v>0.008936974908870087</v>
      </c>
      <c r="Q11">
        <f t="shared" si="2"/>
        <v>-0.013539538473375641</v>
      </c>
    </row>
    <row r="12" spans="1:17" ht="12.75">
      <c r="A12">
        <f t="shared" si="10"/>
        <v>1973</v>
      </c>
      <c r="B12" s="1">
        <f>'raw data'!C49</f>
        <v>5424.1</v>
      </c>
      <c r="C12" s="1">
        <f>'capital stock data'!M12</f>
        <v>12672.02706758028</v>
      </c>
      <c r="D12" s="1">
        <f>'hours data'!H11</f>
        <v>163.22080319999998</v>
      </c>
      <c r="E12" s="19">
        <f>'raw data'!R49</f>
        <v>134550.08869584725</v>
      </c>
      <c r="G12">
        <f t="shared" si="3"/>
        <v>20.542475858609606</v>
      </c>
      <c r="I12">
        <f t="shared" si="6"/>
        <v>124.5435949544641</v>
      </c>
      <c r="J12">
        <f t="shared" si="7"/>
        <v>123.91703777991732</v>
      </c>
      <c r="K12">
        <f t="shared" si="8"/>
        <v>99.6495819969101</v>
      </c>
      <c r="L12">
        <f t="shared" si="9"/>
        <v>100.85905461849912</v>
      </c>
      <c r="N12">
        <f t="shared" si="4"/>
        <v>0.3166508283628618</v>
      </c>
      <c r="O12">
        <f t="shared" si="0"/>
        <v>0.30937456222186066</v>
      </c>
      <c r="P12">
        <f t="shared" si="1"/>
        <v>-0.0050643415264881</v>
      </c>
      <c r="Q12">
        <f t="shared" si="2"/>
        <v>0.012340607667489832</v>
      </c>
    </row>
    <row r="13" spans="1:17" ht="12.75">
      <c r="A13">
        <f t="shared" si="10"/>
        <v>1974</v>
      </c>
      <c r="B13" s="1">
        <f>'raw data'!C50</f>
        <v>5396</v>
      </c>
      <c r="C13" s="1">
        <f>'capital stock data'!M13</f>
        <v>13222.154726321347</v>
      </c>
      <c r="D13" s="1">
        <f>'hours data'!H12</f>
        <v>164.28368319999998</v>
      </c>
      <c r="E13" s="19">
        <f>'raw data'!R50</f>
        <v>136806.630543143</v>
      </c>
      <c r="G13">
        <f t="shared" si="3"/>
        <v>19.762292245482367</v>
      </c>
      <c r="I13">
        <f t="shared" si="6"/>
        <v>121.85475828636952</v>
      </c>
      <c r="J13">
        <f t="shared" si="7"/>
        <v>119.21078703737884</v>
      </c>
      <c r="K13">
        <f t="shared" si="8"/>
        <v>102.38027272216522</v>
      </c>
      <c r="L13">
        <f t="shared" si="9"/>
        <v>99.84139840462393</v>
      </c>
      <c r="N13">
        <f t="shared" si="4"/>
        <v>0.2851625877220359</v>
      </c>
      <c r="O13">
        <f t="shared" si="0"/>
        <v>0.2535147869847449</v>
      </c>
      <c r="P13">
        <f t="shared" si="1"/>
        <v>0.03393775452057249</v>
      </c>
      <c r="Q13">
        <f t="shared" si="2"/>
        <v>-0.0022899537832806343</v>
      </c>
    </row>
    <row r="14" spans="1:17" ht="12.75">
      <c r="A14">
        <f t="shared" si="10"/>
        <v>1975</v>
      </c>
      <c r="B14" s="1">
        <f>'raw data'!C51</f>
        <v>5385.4</v>
      </c>
      <c r="C14" s="1">
        <f>'capital stock data'!M14</f>
        <v>13700.271224997374</v>
      </c>
      <c r="D14" s="1">
        <f>'hours data'!H13</f>
        <v>160.703712</v>
      </c>
      <c r="E14" s="19">
        <f>'raw data'!R51</f>
        <v>139234.99506743497</v>
      </c>
      <c r="G14">
        <f t="shared" si="3"/>
        <v>19.738894457049476</v>
      </c>
      <c r="I14">
        <f t="shared" si="6"/>
        <v>119.49431951796639</v>
      </c>
      <c r="J14">
        <f t="shared" si="7"/>
        <v>119.06964608371963</v>
      </c>
      <c r="K14">
        <f t="shared" si="8"/>
        <v>104.57920167841121</v>
      </c>
      <c r="L14">
        <f t="shared" si="9"/>
        <v>95.9623501445934</v>
      </c>
      <c r="N14">
        <f t="shared" si="4"/>
        <v>0.2569420374692279</v>
      </c>
      <c r="O14">
        <f t="shared" si="0"/>
        <v>0.2518056799879385</v>
      </c>
      <c r="P14">
        <f t="shared" si="1"/>
        <v>0.06459596230262099</v>
      </c>
      <c r="Q14">
        <f t="shared" si="2"/>
        <v>-0.05945960482133088</v>
      </c>
    </row>
    <row r="15" spans="1:17" ht="12.75">
      <c r="A15">
        <f t="shared" si="10"/>
        <v>1976</v>
      </c>
      <c r="B15" s="1">
        <f>'raw data'!C52</f>
        <v>5675.4</v>
      </c>
      <c r="C15" s="1">
        <f>'capital stock data'!M15</f>
        <v>14019.239954261715</v>
      </c>
      <c r="D15" s="1">
        <f>'hours data'!H14</f>
        <v>166.6052544</v>
      </c>
      <c r="E15" s="19">
        <f>'raw data'!R52</f>
        <v>141208.20710442233</v>
      </c>
      <c r="G15">
        <f t="shared" si="3"/>
        <v>20.40256985034464</v>
      </c>
      <c r="I15">
        <f t="shared" si="6"/>
        <v>124.16930066623209</v>
      </c>
      <c r="J15">
        <f t="shared" si="7"/>
        <v>123.07309188794535</v>
      </c>
      <c r="K15">
        <f t="shared" si="8"/>
        <v>102.84874530539825</v>
      </c>
      <c r="L15">
        <f t="shared" si="9"/>
        <v>98.09618684094492</v>
      </c>
      <c r="N15">
        <f t="shared" si="4"/>
        <v>0.31230852902388617</v>
      </c>
      <c r="O15">
        <f t="shared" si="0"/>
        <v>0.2995153723565452</v>
      </c>
      <c r="P15">
        <f t="shared" si="1"/>
        <v>0.04052419393361919</v>
      </c>
      <c r="Q15">
        <f t="shared" si="2"/>
        <v>-0.027731037266276584</v>
      </c>
    </row>
    <row r="16" spans="1:17" ht="12.75">
      <c r="A16">
        <f t="shared" si="10"/>
        <v>1977</v>
      </c>
      <c r="B16" s="1">
        <f>'raw data'!C53</f>
        <v>5937</v>
      </c>
      <c r="C16" s="1">
        <f>'capital stock data'!M16</f>
        <v>14478.755756955956</v>
      </c>
      <c r="D16" s="1">
        <f>'hours data'!H15</f>
        <v>171.7773356</v>
      </c>
      <c r="E16" s="19">
        <f>'raw data'!R53</f>
        <v>143361.67613642968</v>
      </c>
      <c r="G16">
        <f t="shared" si="3"/>
        <v>20.85125454234512</v>
      </c>
      <c r="I16">
        <f t="shared" si="6"/>
        <v>127.94157041277437</v>
      </c>
      <c r="J16">
        <f t="shared" si="7"/>
        <v>125.77966330185755</v>
      </c>
      <c r="K16">
        <f t="shared" si="8"/>
        <v>102.10454780083617</v>
      </c>
      <c r="L16">
        <f t="shared" si="9"/>
        <v>99.62220798807688</v>
      </c>
      <c r="N16">
        <f t="shared" si="4"/>
        <v>0.35548509677704493</v>
      </c>
      <c r="O16">
        <f t="shared" si="0"/>
        <v>0.3308986787726645</v>
      </c>
      <c r="P16">
        <f t="shared" si="1"/>
        <v>0.030047126192145394</v>
      </c>
      <c r="Q16">
        <f t="shared" si="2"/>
        <v>-0.005460708187763321</v>
      </c>
    </row>
    <row r="17" spans="1:17" ht="12.75">
      <c r="A17">
        <f t="shared" si="10"/>
        <v>1978</v>
      </c>
      <c r="B17" s="1">
        <f>'raw data'!C54</f>
        <v>6267.2</v>
      </c>
      <c r="C17" s="1">
        <f>'capital stock data'!M17</f>
        <v>15058.384771989528</v>
      </c>
      <c r="D17" s="1">
        <f>'hours data'!H16</f>
        <v>178.80295679999998</v>
      </c>
      <c r="E17" s="19">
        <f>'raw data'!R54</f>
        <v>145622.5787794702</v>
      </c>
      <c r="G17">
        <f t="shared" si="3"/>
        <v>21.325117404125972</v>
      </c>
      <c r="I17">
        <f t="shared" si="6"/>
        <v>132.96046792261734</v>
      </c>
      <c r="J17">
        <f t="shared" si="7"/>
        <v>128.63811534775286</v>
      </c>
      <c r="K17">
        <f t="shared" si="8"/>
        <v>101.24731540315372</v>
      </c>
      <c r="L17">
        <f t="shared" si="9"/>
        <v>102.08674331364833</v>
      </c>
      <c r="N17">
        <f t="shared" si="4"/>
        <v>0.41099736445052565</v>
      </c>
      <c r="O17">
        <f t="shared" si="0"/>
        <v>0.36331817513718867</v>
      </c>
      <c r="P17">
        <f t="shared" si="1"/>
        <v>0.017883655099445717</v>
      </c>
      <c r="Q17">
        <f t="shared" si="2"/>
        <v>0.029795534213894262</v>
      </c>
    </row>
    <row r="18" spans="1:17" ht="12.75">
      <c r="A18">
        <f t="shared" si="10"/>
        <v>1979</v>
      </c>
      <c r="B18" s="1">
        <f>'raw data'!C55</f>
        <v>6466.2</v>
      </c>
      <c r="C18" s="1">
        <f>'capital stock data'!M18</f>
        <v>15764.220822158553</v>
      </c>
      <c r="D18" s="1">
        <f>'hours data'!H17</f>
        <v>182.94298880000002</v>
      </c>
      <c r="E18" s="19">
        <f>'raw data'!R55</f>
        <v>147886.7855787385</v>
      </c>
      <c r="G18">
        <f t="shared" si="3"/>
        <v>21.32770819873257</v>
      </c>
      <c r="I18">
        <f t="shared" si="6"/>
        <v>135.08199377198136</v>
      </c>
      <c r="J18">
        <f t="shared" si="7"/>
        <v>128.65374362914187</v>
      </c>
      <c r="K18">
        <f t="shared" si="8"/>
        <v>102.0857826220082</v>
      </c>
      <c r="L18">
        <f t="shared" si="9"/>
        <v>102.85129670481817</v>
      </c>
      <c r="N18">
        <f t="shared" si="4"/>
        <v>0.4338353783854969</v>
      </c>
      <c r="O18">
        <f t="shared" si="0"/>
        <v>0.3634934379237761</v>
      </c>
      <c r="P18">
        <f t="shared" si="1"/>
        <v>0.02978195760696642</v>
      </c>
      <c r="Q18">
        <f t="shared" si="2"/>
        <v>0.04055998285475556</v>
      </c>
    </row>
    <row r="19" spans="1:17" ht="12.75">
      <c r="A19">
        <f t="shared" si="10"/>
        <v>1980</v>
      </c>
      <c r="B19" s="1">
        <f>'raw data'!C56</f>
        <v>6450.4</v>
      </c>
      <c r="C19" s="1">
        <f>'capital stock data'!M19</f>
        <v>16498.427670172587</v>
      </c>
      <c r="D19" s="1">
        <f>'hours data'!H18</f>
        <v>181.7642112</v>
      </c>
      <c r="E19" s="19">
        <f>'raw data'!R56</f>
        <v>149830.980959179</v>
      </c>
      <c r="G19">
        <f t="shared" si="3"/>
        <v>20.839145561609154</v>
      </c>
      <c r="I19">
        <f t="shared" si="6"/>
        <v>133.0033935655752</v>
      </c>
      <c r="J19">
        <f t="shared" si="7"/>
        <v>125.70661908685332</v>
      </c>
      <c r="K19">
        <f t="shared" si="8"/>
        <v>104.89974971960218</v>
      </c>
      <c r="L19">
        <f t="shared" si="9"/>
        <v>100.86259185584716</v>
      </c>
      <c r="N19">
        <f t="shared" si="4"/>
        <v>0.41146305638636604</v>
      </c>
      <c r="O19">
        <f t="shared" si="0"/>
        <v>0.33006061692122174</v>
      </c>
      <c r="P19">
        <f t="shared" si="1"/>
        <v>0.06901123579202034</v>
      </c>
      <c r="Q19">
        <f t="shared" si="2"/>
        <v>0.012391203673126256</v>
      </c>
    </row>
    <row r="20" spans="1:17" ht="12.75">
      <c r="A20">
        <f t="shared" si="10"/>
        <v>1981</v>
      </c>
      <c r="B20" s="1">
        <f>'raw data'!C57</f>
        <v>6617.7</v>
      </c>
      <c r="C20" s="1">
        <f>'capital stock data'!M20</f>
        <v>17071.425992832857</v>
      </c>
      <c r="D20" s="1">
        <f>'hours data'!H19</f>
        <v>183.76666880000002</v>
      </c>
      <c r="E20" s="19">
        <f>'raw data'!R57</f>
        <v>151720.752198792</v>
      </c>
      <c r="G20">
        <f t="shared" si="3"/>
        <v>21.044601920141393</v>
      </c>
      <c r="I20">
        <f t="shared" si="6"/>
        <v>134.75341694885694</v>
      </c>
      <c r="J20">
        <f t="shared" si="7"/>
        <v>126.94598008294736</v>
      </c>
      <c r="K20">
        <f t="shared" si="8"/>
        <v>105.40851793266717</v>
      </c>
      <c r="L20">
        <f t="shared" si="9"/>
        <v>100.70363019725774</v>
      </c>
      <c r="N20">
        <f t="shared" si="4"/>
        <v>0.4303218559289504</v>
      </c>
      <c r="O20">
        <f t="shared" si="0"/>
        <v>0.3442147108088104</v>
      </c>
      <c r="P20">
        <f t="shared" si="1"/>
        <v>0.07599145409736295</v>
      </c>
      <c r="Q20">
        <f t="shared" si="2"/>
        <v>0.010115691022778033</v>
      </c>
    </row>
    <row r="21" spans="1:17" ht="12.75">
      <c r="A21">
        <f t="shared" si="10"/>
        <v>1982</v>
      </c>
      <c r="B21" s="1">
        <f>'raw data'!C58</f>
        <v>6491.3</v>
      </c>
      <c r="C21" s="1">
        <f>'capital stock data'!M21</f>
        <v>17715.847890472898</v>
      </c>
      <c r="D21" s="1">
        <f>'hours data'!H20</f>
        <v>179.5847144</v>
      </c>
      <c r="E21" s="19">
        <f>'raw data'!R58</f>
        <v>153490.32076023662</v>
      </c>
      <c r="G21">
        <f t="shared" si="3"/>
        <v>20.459402995352058</v>
      </c>
      <c r="I21">
        <f t="shared" si="6"/>
        <v>130.65570730521603</v>
      </c>
      <c r="J21">
        <f t="shared" si="7"/>
        <v>123.41592276312849</v>
      </c>
      <c r="K21">
        <f t="shared" si="8"/>
        <v>108.82920211923137</v>
      </c>
      <c r="L21">
        <f t="shared" si="9"/>
        <v>97.27735320045414</v>
      </c>
      <c r="N21">
        <f t="shared" si="4"/>
        <v>0.385770145867981</v>
      </c>
      <c r="O21">
        <f t="shared" si="0"/>
        <v>0.30352853881041525</v>
      </c>
      <c r="P21">
        <f t="shared" si="1"/>
        <v>0.12206572662279871</v>
      </c>
      <c r="Q21">
        <f t="shared" si="2"/>
        <v>-0.03982411956523162</v>
      </c>
    </row>
    <row r="22" spans="1:17" ht="12.75">
      <c r="A22">
        <f t="shared" si="10"/>
        <v>1983</v>
      </c>
      <c r="B22" s="1">
        <f>'raw data'!C59</f>
        <v>6792</v>
      </c>
      <c r="C22" s="1">
        <f>'capital stock data'!M22</f>
        <v>18151.530552709184</v>
      </c>
      <c r="D22" s="1">
        <f>'hours data'!H21</f>
        <v>182.99354319999998</v>
      </c>
      <c r="E22" s="19">
        <f>'raw data'!R59</f>
        <v>155099.79673395408</v>
      </c>
      <c r="G22">
        <f t="shared" si="3"/>
        <v>21.259807776380914</v>
      </c>
      <c r="I22">
        <f t="shared" si="6"/>
        <v>135.2895171481807</v>
      </c>
      <c r="J22">
        <f t="shared" si="7"/>
        <v>128.2441523384068</v>
      </c>
      <c r="K22">
        <f t="shared" si="8"/>
        <v>107.54213820404</v>
      </c>
      <c r="L22">
        <f t="shared" si="9"/>
        <v>98.09523419559066</v>
      </c>
      <c r="N22">
        <f t="shared" si="4"/>
        <v>0.4360500570214696</v>
      </c>
      <c r="O22">
        <f t="shared" si="0"/>
        <v>0.3588930434953376</v>
      </c>
      <c r="P22">
        <f t="shared" si="1"/>
        <v>0.10490206136148625</v>
      </c>
      <c r="Q22">
        <f t="shared" si="2"/>
        <v>-0.027745047835353077</v>
      </c>
    </row>
    <row r="23" spans="1:17" ht="12.75">
      <c r="A23">
        <f t="shared" si="10"/>
        <v>1984</v>
      </c>
      <c r="B23" s="1">
        <f>'raw data'!C60</f>
        <v>7285</v>
      </c>
      <c r="C23" s="1">
        <f>'capital stock data'!M23</f>
        <v>18640.31468576771</v>
      </c>
      <c r="D23" s="1">
        <f>'hours data'!H22</f>
        <v>191.655126</v>
      </c>
      <c r="E23" s="19">
        <f>'raw data'!R60</f>
        <v>156544.45202570927</v>
      </c>
      <c r="G23">
        <f t="shared" si="3"/>
        <v>22.315963877891402</v>
      </c>
      <c r="I23">
        <f t="shared" si="6"/>
        <v>143.77043063213796</v>
      </c>
      <c r="J23">
        <f t="shared" si="7"/>
        <v>134.6151339295821</v>
      </c>
      <c r="K23">
        <f t="shared" si="8"/>
        <v>104.92272383242955</v>
      </c>
      <c r="L23">
        <f t="shared" si="9"/>
        <v>101.7902379147963</v>
      </c>
      <c r="N23">
        <f t="shared" si="4"/>
        <v>0.5237669861597606</v>
      </c>
      <c r="O23">
        <f t="shared" si="0"/>
        <v>0.42884061216072517</v>
      </c>
      <c r="P23">
        <f t="shared" si="1"/>
        <v>0.0693271660945873</v>
      </c>
      <c r="Q23">
        <f t="shared" si="2"/>
        <v>0.025599207904450142</v>
      </c>
    </row>
    <row r="24" spans="1:17" ht="12.75">
      <c r="A24">
        <f t="shared" si="10"/>
        <v>1985</v>
      </c>
      <c r="B24" s="1">
        <f>'raw data'!C61</f>
        <v>7593.8</v>
      </c>
      <c r="C24" s="1">
        <f>'capital stock data'!M24</f>
        <v>19418.720889807042</v>
      </c>
      <c r="D24" s="1">
        <f>'hours data'!H23</f>
        <v>194.45582</v>
      </c>
      <c r="E24" s="19">
        <f>'raw data'!R61</f>
        <v>157951.94733051656</v>
      </c>
      <c r="G24">
        <f t="shared" si="3"/>
        <v>22.934716920709484</v>
      </c>
      <c r="I24">
        <f t="shared" si="6"/>
        <v>148.52920909609512</v>
      </c>
      <c r="J24">
        <f t="shared" si="7"/>
        <v>138.3475975679021</v>
      </c>
      <c r="K24">
        <f t="shared" si="8"/>
        <v>104.88681898629505</v>
      </c>
      <c r="L24">
        <f t="shared" si="9"/>
        <v>102.35742038304869</v>
      </c>
      <c r="N24">
        <f t="shared" si="4"/>
        <v>0.5707466729405103</v>
      </c>
      <c r="O24">
        <f t="shared" si="0"/>
        <v>0.46829759149418354</v>
      </c>
      <c r="P24">
        <f t="shared" si="1"/>
        <v>0.06883338737249617</v>
      </c>
      <c r="Q24">
        <f t="shared" si="2"/>
        <v>0.03361569407383211</v>
      </c>
    </row>
    <row r="25" spans="1:17" ht="12.75">
      <c r="A25">
        <f t="shared" si="10"/>
        <v>1986</v>
      </c>
      <c r="B25" s="1">
        <f>'raw data'!C62</f>
        <v>7860.5</v>
      </c>
      <c r="C25" s="1">
        <f>'capital stock data'!M25</f>
        <v>20159.963619078757</v>
      </c>
      <c r="D25" s="1">
        <f>'hours data'!H24</f>
        <v>197.7568268</v>
      </c>
      <c r="E25" s="19">
        <f>'raw data'!R62</f>
        <v>159159.67331616225</v>
      </c>
      <c r="G25">
        <f t="shared" si="3"/>
        <v>23.305013076484656</v>
      </c>
      <c r="I25">
        <f t="shared" si="6"/>
        <v>152.57902352169933</v>
      </c>
      <c r="J25">
        <f t="shared" si="7"/>
        <v>140.5813109255702</v>
      </c>
      <c r="K25">
        <f t="shared" si="8"/>
        <v>105.0619423971031</v>
      </c>
      <c r="L25">
        <f t="shared" si="9"/>
        <v>103.30511286470683</v>
      </c>
      <c r="N25">
        <f t="shared" si="4"/>
        <v>0.6095566349026452</v>
      </c>
      <c r="O25">
        <f t="shared" si="0"/>
        <v>0.4914048132785542</v>
      </c>
      <c r="P25">
        <f t="shared" si="1"/>
        <v>0.07124016256132218</v>
      </c>
      <c r="Q25">
        <f t="shared" si="2"/>
        <v>0.046911659062770034</v>
      </c>
    </row>
    <row r="26" spans="1:17" ht="12.75">
      <c r="A26">
        <f t="shared" si="10"/>
        <v>1987</v>
      </c>
      <c r="B26" s="1">
        <f>'raw data'!C63</f>
        <v>8132.6</v>
      </c>
      <c r="C26" s="1">
        <f>'capital stock data'!M26</f>
        <v>20887.78722250385</v>
      </c>
      <c r="D26" s="1">
        <f>'hours data'!H25</f>
        <v>202.886736</v>
      </c>
      <c r="E26" s="19">
        <f>'raw data'!R63</f>
        <v>160321.485003405</v>
      </c>
      <c r="G26">
        <f t="shared" si="3"/>
        <v>23.482969253892403</v>
      </c>
      <c r="I26">
        <f t="shared" si="6"/>
        <v>156.7167380036436</v>
      </c>
      <c r="J26">
        <f t="shared" si="7"/>
        <v>141.654784372042</v>
      </c>
      <c r="K26">
        <f t="shared" si="8"/>
        <v>105.14747228639392</v>
      </c>
      <c r="L26">
        <f t="shared" si="9"/>
        <v>105.21685086191175</v>
      </c>
      <c r="N26">
        <f t="shared" si="4"/>
        <v>0.6481592739091543</v>
      </c>
      <c r="O26">
        <f t="shared" si="0"/>
        <v>0.5023793293775278</v>
      </c>
      <c r="P26">
        <f t="shared" si="1"/>
        <v>0.07241416853172791</v>
      </c>
      <c r="Q26">
        <f t="shared" si="2"/>
        <v>0.0733657759999005</v>
      </c>
    </row>
    <row r="27" spans="1:17" ht="12.75">
      <c r="A27">
        <f t="shared" si="10"/>
        <v>1988</v>
      </c>
      <c r="B27" s="1">
        <f>'raw data'!C64</f>
        <v>8474.5</v>
      </c>
      <c r="C27" s="1">
        <f>'capital stock data'!M27</f>
        <v>21627.900528853548</v>
      </c>
      <c r="D27" s="1">
        <f>'hours data'!H26</f>
        <v>206.8504256</v>
      </c>
      <c r="E27" s="19">
        <f>'raw data'!R64</f>
        <v>161517.93584895806</v>
      </c>
      <c r="G27">
        <f t="shared" si="3"/>
        <v>24.08801507954454</v>
      </c>
      <c r="I27">
        <f t="shared" si="6"/>
        <v>162.09552538359222</v>
      </c>
      <c r="J27">
        <f t="shared" si="7"/>
        <v>145.30456285794412</v>
      </c>
      <c r="K27">
        <f t="shared" si="8"/>
        <v>104.76898593544281</v>
      </c>
      <c r="L27">
        <f t="shared" si="9"/>
        <v>106.47779128106278</v>
      </c>
      <c r="N27">
        <f t="shared" si="4"/>
        <v>0.6968442660806113</v>
      </c>
      <c r="O27">
        <f t="shared" si="0"/>
        <v>0.5390800072320782</v>
      </c>
      <c r="P27">
        <f t="shared" si="1"/>
        <v>0.06721170867792998</v>
      </c>
      <c r="Q27">
        <f t="shared" si="2"/>
        <v>0.09055255017060515</v>
      </c>
    </row>
    <row r="28" spans="1:17" ht="12.75">
      <c r="A28">
        <f t="shared" si="10"/>
        <v>1989</v>
      </c>
      <c r="B28" s="1">
        <f>'raw data'!C65</f>
        <v>8786.4</v>
      </c>
      <c r="C28" s="1">
        <f>'capital stock data'!M28</f>
        <v>22340.025487999214</v>
      </c>
      <c r="D28" s="1">
        <f>'hours data'!H27</f>
        <v>210.511548</v>
      </c>
      <c r="E28" s="19">
        <f>'raw data'!R65</f>
        <v>162804.4947443385</v>
      </c>
      <c r="G28">
        <f t="shared" si="3"/>
        <v>24.592405590350587</v>
      </c>
      <c r="I28">
        <f t="shared" si="6"/>
        <v>166.7332739353189</v>
      </c>
      <c r="J28">
        <f t="shared" si="7"/>
        <v>148.3471648506922</v>
      </c>
      <c r="K28">
        <f t="shared" si="8"/>
        <v>104.54665029484795</v>
      </c>
      <c r="L28">
        <f t="shared" si="9"/>
        <v>107.50604989466962</v>
      </c>
      <c r="N28">
        <f t="shared" si="4"/>
        <v>0.7375420428438916</v>
      </c>
      <c r="O28">
        <f t="shared" si="0"/>
        <v>0.5689773548941358</v>
      </c>
      <c r="P28">
        <f t="shared" si="1"/>
        <v>0.06414683829832461</v>
      </c>
      <c r="Q28">
        <f t="shared" si="2"/>
        <v>0.1044178496514339</v>
      </c>
    </row>
    <row r="29" spans="1:17" ht="12.75">
      <c r="A29">
        <f t="shared" si="10"/>
        <v>1990</v>
      </c>
      <c r="B29" s="1">
        <f>'raw data'!C66</f>
        <v>8955</v>
      </c>
      <c r="C29" s="1">
        <f>'capital stock data'!M29</f>
        <v>23055.910266097937</v>
      </c>
      <c r="D29" s="1">
        <f>'hours data'!H28</f>
        <v>211.8791948</v>
      </c>
      <c r="E29" s="19">
        <f>'raw data'!R66</f>
        <v>164447.76315766387</v>
      </c>
      <c r="G29">
        <f t="shared" si="3"/>
        <v>24.726192620995235</v>
      </c>
      <c r="I29">
        <f t="shared" si="6"/>
        <v>168.23459920508188</v>
      </c>
      <c r="J29">
        <f t="shared" si="7"/>
        <v>149.1541996329143</v>
      </c>
      <c r="K29">
        <f t="shared" si="8"/>
        <v>105.29218004992669</v>
      </c>
      <c r="L29">
        <f t="shared" si="9"/>
        <v>107.12324355919365</v>
      </c>
      <c r="N29">
        <f t="shared" si="4"/>
        <v>0.7504744414334508</v>
      </c>
      <c r="O29">
        <f t="shared" si="0"/>
        <v>0.5768045992237899</v>
      </c>
      <c r="P29">
        <f t="shared" si="1"/>
        <v>0.07439829275370777</v>
      </c>
      <c r="Q29">
        <f t="shared" si="2"/>
        <v>0.09927154945595301</v>
      </c>
    </row>
    <row r="30" spans="1:17" ht="12.75">
      <c r="A30">
        <f t="shared" si="10"/>
        <v>1991</v>
      </c>
      <c r="B30" s="1">
        <f>'raw data'!C67</f>
        <v>8948.4</v>
      </c>
      <c r="C30" s="1">
        <f>'capital stock data'!M30</f>
        <v>23681.67294176504</v>
      </c>
      <c r="D30" s="1">
        <f>'hours data'!H29</f>
        <v>208.7375576</v>
      </c>
      <c r="E30" s="19">
        <f>'raw data'!R67</f>
        <v>166308.32546946916</v>
      </c>
      <c r="G30">
        <f t="shared" si="3"/>
        <v>24.691676502232642</v>
      </c>
      <c r="I30">
        <f t="shared" si="6"/>
        <v>166.2298819978429</v>
      </c>
      <c r="J30">
        <f t="shared" si="7"/>
        <v>148.94599030010752</v>
      </c>
      <c r="K30">
        <f t="shared" si="8"/>
        <v>106.94741767776685</v>
      </c>
      <c r="L30">
        <f t="shared" si="9"/>
        <v>104.354210711787</v>
      </c>
      <c r="N30">
        <f t="shared" si="4"/>
        <v>0.733179748744956</v>
      </c>
      <c r="O30">
        <f t="shared" si="0"/>
        <v>0.5747892860445487</v>
      </c>
      <c r="P30">
        <f t="shared" si="1"/>
        <v>0.09690164801528212</v>
      </c>
      <c r="Q30">
        <f t="shared" si="2"/>
        <v>0.06148881468512674</v>
      </c>
    </row>
    <row r="31" spans="1:17" ht="12.75">
      <c r="A31">
        <f t="shared" si="10"/>
        <v>1992</v>
      </c>
      <c r="B31" s="1">
        <f>'raw data'!C68</f>
        <v>9266.6</v>
      </c>
      <c r="C31" s="1">
        <f>'capital stock data'!M31</f>
        <v>24144.52716138242</v>
      </c>
      <c r="D31" s="1">
        <f>'hours data'!H30</f>
        <v>210.7261728</v>
      </c>
      <c r="E31" s="19">
        <f>'raw data'!R68</f>
        <v>168351.35299951653</v>
      </c>
      <c r="G31">
        <f t="shared" si="3"/>
        <v>25.553162079394117</v>
      </c>
      <c r="I31">
        <f t="shared" si="6"/>
        <v>170.05190595227367</v>
      </c>
      <c r="J31">
        <f t="shared" si="7"/>
        <v>154.14267357951033</v>
      </c>
      <c r="K31">
        <f t="shared" si="8"/>
        <v>106.006715133377</v>
      </c>
      <c r="L31">
        <f t="shared" si="9"/>
        <v>104.0699244604872</v>
      </c>
      <c r="N31">
        <f t="shared" si="4"/>
        <v>0.76597517595157</v>
      </c>
      <c r="O31">
        <f t="shared" si="0"/>
        <v>0.6242663195995113</v>
      </c>
      <c r="P31">
        <f t="shared" si="1"/>
        <v>0.08415565707875226</v>
      </c>
      <c r="Q31">
        <f t="shared" si="2"/>
        <v>0.057553199273308965</v>
      </c>
    </row>
    <row r="32" spans="1:17" ht="12.75">
      <c r="A32">
        <f t="shared" si="10"/>
        <v>1993</v>
      </c>
      <c r="B32" s="1">
        <f>'raw data'!C69</f>
        <v>9521</v>
      </c>
      <c r="C32" s="1">
        <f>'capital stock data'!M32</f>
        <v>24641.526252207103</v>
      </c>
      <c r="D32" s="1">
        <f>'hours data'!H31</f>
        <v>214.49395239999998</v>
      </c>
      <c r="E32" s="19">
        <f>'raw data'!R69</f>
        <v>170430.5900225972</v>
      </c>
      <c r="G32">
        <f t="shared" si="3"/>
        <v>25.891763924577763</v>
      </c>
      <c r="I32">
        <f t="shared" si="6"/>
        <v>172.58884240555008</v>
      </c>
      <c r="J32">
        <f t="shared" si="7"/>
        <v>156.18519941382382</v>
      </c>
      <c r="K32">
        <f t="shared" si="8"/>
        <v>105.60438804275572</v>
      </c>
      <c r="L32">
        <f t="shared" si="9"/>
        <v>104.63834815634236</v>
      </c>
      <c r="N32">
        <f t="shared" si="4"/>
        <v>0.7873391995893311</v>
      </c>
      <c r="O32">
        <f t="shared" si="0"/>
        <v>0.6432577457720069</v>
      </c>
      <c r="P32">
        <f t="shared" si="1"/>
        <v>0.07866978238573455</v>
      </c>
      <c r="Q32">
        <f t="shared" si="2"/>
        <v>0.06541167143159173</v>
      </c>
    </row>
    <row r="33" spans="1:17" ht="12.75">
      <c r="A33">
        <f t="shared" si="10"/>
        <v>1994</v>
      </c>
      <c r="B33" s="1">
        <f>'raw data'!C70</f>
        <v>9905.4</v>
      </c>
      <c r="C33" s="1">
        <f>'capital stock data'!M33</f>
        <v>25191.472622550515</v>
      </c>
      <c r="D33" s="1">
        <f>'hours data'!H32</f>
        <v>220.76964</v>
      </c>
      <c r="E33" s="19">
        <f>'raw data'!R70</f>
        <v>172556.60012986718</v>
      </c>
      <c r="G33">
        <f t="shared" si="3"/>
        <v>26.432420566124264</v>
      </c>
      <c r="I33">
        <f t="shared" si="6"/>
        <v>177.3446701152954</v>
      </c>
      <c r="J33">
        <f t="shared" si="7"/>
        <v>159.44656722253427</v>
      </c>
      <c r="K33">
        <f t="shared" si="8"/>
        <v>104.56150418694534</v>
      </c>
      <c r="L33">
        <f t="shared" si="9"/>
        <v>106.37293565238024</v>
      </c>
      <c r="N33">
        <f t="shared" si="4"/>
        <v>0.826555972428283</v>
      </c>
      <c r="O33">
        <f t="shared" si="0"/>
        <v>0.6730730376695883</v>
      </c>
      <c r="P33">
        <f t="shared" si="1"/>
        <v>0.06435180052522535</v>
      </c>
      <c r="Q33">
        <f t="shared" si="2"/>
        <v>0.08913113423347287</v>
      </c>
    </row>
    <row r="34" spans="1:17" ht="12.75">
      <c r="A34">
        <f t="shared" si="10"/>
        <v>1995</v>
      </c>
      <c r="B34" s="1">
        <f>'raw data'!C71</f>
        <v>10174.8</v>
      </c>
      <c r="C34" s="1">
        <f>'capital stock data'!M34</f>
        <v>25876.12385564219</v>
      </c>
      <c r="D34" s="1">
        <f>'hours data'!H33</f>
        <v>222.77164</v>
      </c>
      <c r="E34" s="19">
        <f>'raw data'!R71</f>
        <v>174836.940104109</v>
      </c>
      <c r="G34">
        <f t="shared" si="3"/>
        <v>26.907595710037114</v>
      </c>
      <c r="I34">
        <f t="shared" si="6"/>
        <v>179.79200781169163</v>
      </c>
      <c r="J34">
        <f t="shared" si="7"/>
        <v>162.3129352623754</v>
      </c>
      <c r="K34">
        <f t="shared" si="8"/>
        <v>104.56038533158754</v>
      </c>
      <c r="L34">
        <f t="shared" si="9"/>
        <v>105.93758680388316</v>
      </c>
      <c r="N34">
        <f t="shared" si="4"/>
        <v>0.8463288910041447</v>
      </c>
      <c r="O34">
        <f t="shared" si="0"/>
        <v>0.6987779776755179</v>
      </c>
      <c r="P34">
        <f t="shared" si="1"/>
        <v>0.06433636295357839</v>
      </c>
      <c r="Q34">
        <f t="shared" si="2"/>
        <v>0.08321455037505085</v>
      </c>
    </row>
    <row r="35" spans="1:17" ht="12.75">
      <c r="A35">
        <f t="shared" si="10"/>
        <v>1996</v>
      </c>
      <c r="B35" s="1">
        <f>'raw data'!C72</f>
        <v>10561</v>
      </c>
      <c r="C35" s="1">
        <f>'capital stock data'!M35</f>
        <v>26578.250148829313</v>
      </c>
      <c r="D35" s="1">
        <f>'hours data'!H34</f>
        <v>225.99638879999998</v>
      </c>
      <c r="E35" s="19">
        <f>'raw data'!R72</f>
        <v>177024.50401955252</v>
      </c>
      <c r="G35">
        <f t="shared" si="3"/>
        <v>27.694454548727126</v>
      </c>
      <c r="I35">
        <f t="shared" si="6"/>
        <v>184.31019327500815</v>
      </c>
      <c r="J35">
        <f t="shared" si="7"/>
        <v>167.0594525328604</v>
      </c>
      <c r="K35">
        <f t="shared" si="8"/>
        <v>103.9409822336956</v>
      </c>
      <c r="L35">
        <f t="shared" si="9"/>
        <v>106.14303076319158</v>
      </c>
      <c r="N35">
        <f t="shared" si="4"/>
        <v>0.8821358614224808</v>
      </c>
      <c r="O35">
        <f t="shared" si="0"/>
        <v>0.7403616153365616</v>
      </c>
      <c r="P35">
        <f t="shared" si="1"/>
        <v>0.0557645975318268</v>
      </c>
      <c r="Q35">
        <f t="shared" si="2"/>
        <v>0.08600964855409304</v>
      </c>
    </row>
    <row r="36" spans="1:17" ht="12.75">
      <c r="A36">
        <f t="shared" si="10"/>
        <v>1997</v>
      </c>
      <c r="B36" s="1">
        <f>'raw data'!C73</f>
        <v>11034.9</v>
      </c>
      <c r="C36" s="1">
        <f>'capital stock data'!M36</f>
        <v>27367.52914721137</v>
      </c>
      <c r="D36" s="1">
        <f>'hours data'!H35</f>
        <v>232.427052</v>
      </c>
      <c r="E36" s="19">
        <f>'raw data'!R73</f>
        <v>179544.2342290785</v>
      </c>
      <c r="G36">
        <f t="shared" si="3"/>
        <v>28.37088838183604</v>
      </c>
      <c r="I36">
        <f t="shared" si="6"/>
        <v>189.87799493743546</v>
      </c>
      <c r="J36">
        <f t="shared" si="7"/>
        <v>171.13986024174136</v>
      </c>
      <c r="K36">
        <f t="shared" si="8"/>
        <v>103.08248569155487</v>
      </c>
      <c r="L36">
        <f t="shared" si="9"/>
        <v>107.6312989563329</v>
      </c>
      <c r="N36">
        <f t="shared" si="4"/>
        <v>0.9250727204735602</v>
      </c>
      <c r="O36">
        <f t="shared" si="0"/>
        <v>0.7751758175460755</v>
      </c>
      <c r="P36">
        <f t="shared" si="1"/>
        <v>0.04379923132493736</v>
      </c>
      <c r="Q36">
        <f t="shared" si="2"/>
        <v>0.10609767160255011</v>
      </c>
    </row>
    <row r="37" spans="1:17" ht="12.75">
      <c r="A37">
        <f t="shared" si="10"/>
        <v>1998</v>
      </c>
      <c r="B37" s="1">
        <f>'raw data'!C74</f>
        <v>11525.9</v>
      </c>
      <c r="C37" s="1">
        <f>'capital stock data'!M37</f>
        <v>28295.874621785133</v>
      </c>
      <c r="D37" s="1">
        <f>'hours data'!H36</f>
        <v>235.844622</v>
      </c>
      <c r="E37" s="19">
        <f>'raw data'!R74</f>
        <v>182170.28729900214</v>
      </c>
      <c r="G37">
        <f t="shared" si="3"/>
        <v>29.3727760556155</v>
      </c>
      <c r="I37">
        <f t="shared" si="6"/>
        <v>195.46769973441525</v>
      </c>
      <c r="J37">
        <f t="shared" si="7"/>
        <v>177.18348193454378</v>
      </c>
      <c r="K37">
        <f t="shared" si="8"/>
        <v>102.48963943238563</v>
      </c>
      <c r="L37">
        <f t="shared" si="9"/>
        <v>107.639533018805</v>
      </c>
      <c r="N37">
        <f t="shared" si="4"/>
        <v>0.9669302275686756</v>
      </c>
      <c r="O37">
        <f t="shared" si="0"/>
        <v>0.8252441138145229</v>
      </c>
      <c r="P37">
        <f t="shared" si="1"/>
        <v>0.03547807660888975</v>
      </c>
      <c r="Q37">
        <f t="shared" si="2"/>
        <v>0.10620803714526363</v>
      </c>
    </row>
    <row r="38" spans="1:17" ht="12.75">
      <c r="A38">
        <f t="shared" si="10"/>
        <v>1999</v>
      </c>
      <c r="B38" s="1">
        <f>'raw data'!C75</f>
        <v>12065.9</v>
      </c>
      <c r="C38" s="1">
        <f>'capital stock data'!M38</f>
        <v>29337.729233817503</v>
      </c>
      <c r="D38" s="1">
        <f>'hours data'!H37</f>
        <v>238.0891968</v>
      </c>
      <c r="E38" s="19">
        <f>'raw data'!R75</f>
        <v>184824.4672062409</v>
      </c>
      <c r="G38">
        <f t="shared" si="3"/>
        <v>30.62573310591358</v>
      </c>
      <c r="I38">
        <f t="shared" si="6"/>
        <v>201.68702359356186</v>
      </c>
      <c r="J38">
        <f t="shared" si="7"/>
        <v>184.74161305793163</v>
      </c>
      <c r="K38">
        <f t="shared" si="8"/>
        <v>101.93178459664244</v>
      </c>
      <c r="L38">
        <f t="shared" si="9"/>
        <v>107.10348386032935</v>
      </c>
      <c r="N38">
        <f t="shared" si="4"/>
        <v>1.0121182649154155</v>
      </c>
      <c r="O38">
        <f t="shared" si="0"/>
        <v>0.8855088700581334</v>
      </c>
      <c r="P38">
        <f t="shared" si="1"/>
        <v>0.027603986045732897</v>
      </c>
      <c r="Q38">
        <f t="shared" si="2"/>
        <v>0.09900540881155062</v>
      </c>
    </row>
    <row r="39" spans="1:17" ht="12.75">
      <c r="A39">
        <f t="shared" si="10"/>
        <v>2000</v>
      </c>
      <c r="B39" s="1">
        <f>'raw data'!C76</f>
        <v>12559.7</v>
      </c>
      <c r="C39" s="1">
        <f>'capital stock data'!M39</f>
        <v>30501.122780301233</v>
      </c>
      <c r="D39" s="1">
        <f>'hours data'!H38</f>
        <v>244.15878759999998</v>
      </c>
      <c r="E39" s="19">
        <f>'raw data'!R76</f>
        <v>187421.41645150085</v>
      </c>
      <c r="G39">
        <f t="shared" si="3"/>
        <v>31.10813152978967</v>
      </c>
      <c r="I39">
        <f t="shared" si="6"/>
        <v>207.0321291124214</v>
      </c>
      <c r="J39">
        <f t="shared" si="7"/>
        <v>187.6515536185468</v>
      </c>
      <c r="K39">
        <f t="shared" si="8"/>
        <v>101.86126592259316</v>
      </c>
      <c r="L39">
        <f t="shared" si="9"/>
        <v>108.31198492035826</v>
      </c>
      <c r="N39">
        <f t="shared" si="4"/>
        <v>1.0498546755230167</v>
      </c>
      <c r="O39">
        <f t="shared" si="0"/>
        <v>0.9080562347412456</v>
      </c>
      <c r="P39">
        <f t="shared" si="1"/>
        <v>0.026605552142885666</v>
      </c>
      <c r="Q39">
        <f t="shared" si="2"/>
        <v>0.11519288863888542</v>
      </c>
    </row>
    <row r="40" spans="1:17" ht="12.75">
      <c r="A40">
        <f t="shared" si="10"/>
        <v>2001</v>
      </c>
      <c r="B40" s="1">
        <f>'raw data'!C77</f>
        <v>12682.2</v>
      </c>
      <c r="C40" s="1">
        <f>'capital stock data'!M40</f>
        <v>31745.66554970255</v>
      </c>
      <c r="D40" s="1">
        <f>'hours data'!H39</f>
        <v>242.097544</v>
      </c>
      <c r="E40" s="19">
        <f>'raw data'!R77</f>
        <v>189845.34852718556</v>
      </c>
      <c r="G40">
        <f t="shared" si="3"/>
        <v>31.139750577443262</v>
      </c>
      <c r="I40">
        <f t="shared" si="6"/>
        <v>206.38224634911256</v>
      </c>
      <c r="J40">
        <f t="shared" si="7"/>
        <v>187.8422871381879</v>
      </c>
      <c r="K40">
        <f t="shared" si="8"/>
        <v>103.62515042373856</v>
      </c>
      <c r="L40">
        <f t="shared" si="9"/>
        <v>106.02634579928598</v>
      </c>
      <c r="N40">
        <f t="shared" si="4"/>
        <v>1.0453188709272458</v>
      </c>
      <c r="O40">
        <f t="shared" si="0"/>
        <v>0.9095218796957896</v>
      </c>
      <c r="P40">
        <f t="shared" si="1"/>
        <v>0.051374195959135706</v>
      </c>
      <c r="Q40">
        <f t="shared" si="2"/>
        <v>0.0844227952723205</v>
      </c>
    </row>
    <row r="41" spans="1:17" ht="12.75">
      <c r="A41">
        <f t="shared" si="10"/>
        <v>2002</v>
      </c>
      <c r="B41" s="1">
        <f>'raw data'!C78</f>
        <v>12908.8</v>
      </c>
      <c r="C41" s="1">
        <f>'capital stock data'!M41</f>
        <v>32756.69534538472</v>
      </c>
      <c r="D41" s="1">
        <f>'hours data'!H40</f>
        <v>240.595758</v>
      </c>
      <c r="E41" s="19">
        <f>'raw data'!R78</f>
        <v>192053.37707845157</v>
      </c>
      <c r="G41">
        <f t="shared" si="3"/>
        <v>31.648309438429948</v>
      </c>
      <c r="I41">
        <f t="shared" si="6"/>
        <v>207.65463157534762</v>
      </c>
      <c r="J41">
        <f t="shared" si="7"/>
        <v>190.9100335979598</v>
      </c>
      <c r="K41">
        <f t="shared" si="8"/>
        <v>104.4295675566576</v>
      </c>
      <c r="L41">
        <f t="shared" si="9"/>
        <v>104.15722206639305</v>
      </c>
      <c r="N41">
        <f t="shared" si="4"/>
        <v>1.0541860503144398</v>
      </c>
      <c r="O41">
        <f t="shared" si="0"/>
        <v>0.9328929279991692</v>
      </c>
      <c r="P41">
        <f t="shared" si="1"/>
        <v>0.06253024570064356</v>
      </c>
      <c r="Q41">
        <f t="shared" si="2"/>
        <v>0.058762876614628944</v>
      </c>
    </row>
    <row r="42" spans="1:17" ht="12.75">
      <c r="A42">
        <f t="shared" si="10"/>
        <v>2003</v>
      </c>
      <c r="B42" s="1">
        <f>'raw data'!C79</f>
        <v>13271.1</v>
      </c>
      <c r="C42" s="1">
        <f>'capital stock data'!M42</f>
        <v>33699.51514914666</v>
      </c>
      <c r="D42" s="1">
        <f>'hours data'!H41</f>
        <v>241.36856640000002</v>
      </c>
      <c r="E42" s="19">
        <f>'raw data'!R79</f>
        <v>194107.09970537375</v>
      </c>
      <c r="G42">
        <f t="shared" si="3"/>
        <v>32.419576136760014</v>
      </c>
      <c r="I42">
        <f t="shared" si="6"/>
        <v>211.22396917460858</v>
      </c>
      <c r="J42">
        <f t="shared" si="7"/>
        <v>195.56249541673822</v>
      </c>
      <c r="K42">
        <f t="shared" si="8"/>
        <v>104.47081140021581</v>
      </c>
      <c r="L42">
        <f t="shared" si="9"/>
        <v>103.38622101393395</v>
      </c>
      <c r="N42">
        <f t="shared" si="4"/>
        <v>1.0787735574578694</v>
      </c>
      <c r="O42">
        <f t="shared" si="0"/>
        <v>0.9676297196547604</v>
      </c>
      <c r="P42">
        <f t="shared" si="1"/>
        <v>0.06309991713579255</v>
      </c>
      <c r="Q42">
        <f t="shared" si="2"/>
        <v>0.04804392066731894</v>
      </c>
    </row>
    <row r="43" spans="1:17" ht="12.75">
      <c r="A43">
        <f t="shared" si="10"/>
        <v>2004</v>
      </c>
      <c r="B43" s="1">
        <f>'raw data'!C80</f>
        <v>13773.5</v>
      </c>
      <c r="C43" s="1">
        <f>'capital stock data'!M43</f>
        <v>34678.48936735672</v>
      </c>
      <c r="D43" s="1">
        <f>'hours data'!H42</f>
        <v>244.0252048</v>
      </c>
      <c r="E43" s="19">
        <f>'raw data'!R80</f>
        <v>196371.73678948174</v>
      </c>
      <c r="G43">
        <f t="shared" si="3"/>
        <v>33.44172234521953</v>
      </c>
      <c r="I43">
        <f t="shared" si="6"/>
        <v>216.69207600394412</v>
      </c>
      <c r="J43">
        <f t="shared" si="7"/>
        <v>201.72832134746176</v>
      </c>
      <c r="K43">
        <f t="shared" si="8"/>
        <v>103.96737530693241</v>
      </c>
      <c r="L43">
        <f t="shared" si="9"/>
        <v>103.3187338908605</v>
      </c>
      <c r="N43">
        <f t="shared" si="4"/>
        <v>1.115646397922439</v>
      </c>
      <c r="O43">
        <f t="shared" si="0"/>
        <v>1.0124136431934434</v>
      </c>
      <c r="P43">
        <f t="shared" si="1"/>
        <v>0.05613088541488744</v>
      </c>
      <c r="Q43">
        <f t="shared" si="2"/>
        <v>0.04710186931411087</v>
      </c>
    </row>
    <row r="44" spans="1:17" ht="12.75">
      <c r="A44">
        <f t="shared" si="10"/>
        <v>2005</v>
      </c>
      <c r="B44" s="1">
        <f>'raw data'!C81</f>
        <v>14234.2</v>
      </c>
      <c r="C44" s="1">
        <f>'capital stock data'!M44</f>
        <v>35830.57990815373</v>
      </c>
      <c r="D44" s="1">
        <f>'hours data'!H43</f>
        <v>249.104648</v>
      </c>
      <c r="E44" s="19">
        <f>'raw data'!R81</f>
        <v>198737.63554969997</v>
      </c>
      <c r="G44">
        <f t="shared" si="3"/>
        <v>33.859780745253424</v>
      </c>
      <c r="I44">
        <f t="shared" si="6"/>
        <v>221.27413071817435</v>
      </c>
      <c r="J44">
        <f t="shared" si="7"/>
        <v>204.25014777713724</v>
      </c>
      <c r="K44">
        <f t="shared" si="8"/>
        <v>103.95447288130626</v>
      </c>
      <c r="L44">
        <f t="shared" si="9"/>
        <v>104.21376429107949</v>
      </c>
      <c r="N44">
        <f t="shared" si="4"/>
        <v>1.145834794717081</v>
      </c>
      <c r="O44">
        <f t="shared" si="0"/>
        <v>1.0303371221764224</v>
      </c>
      <c r="P44">
        <f t="shared" si="1"/>
        <v>0.05595183481821013</v>
      </c>
      <c r="Q44">
        <f t="shared" si="2"/>
        <v>0.05954583772245019</v>
      </c>
    </row>
    <row r="45" spans="1:17" ht="12.75">
      <c r="A45">
        <f t="shared" si="10"/>
        <v>2006</v>
      </c>
      <c r="B45" s="1">
        <f>'raw data'!C82</f>
        <v>14613.8</v>
      </c>
      <c r="C45" s="1">
        <f>'capital stock data'!M45</f>
        <v>37120.84901590461</v>
      </c>
      <c r="D45" s="1">
        <f>'hours data'!H44</f>
        <v>254.59591559999998</v>
      </c>
      <c r="E45" s="19">
        <f>'raw data'!R82</f>
        <v>200635.7795954058</v>
      </c>
      <c r="G45">
        <f t="shared" si="3"/>
        <v>33.83877370213948</v>
      </c>
      <c r="I45">
        <f t="shared" si="6"/>
        <v>225.025882624835</v>
      </c>
      <c r="J45">
        <f t="shared" si="7"/>
        <v>204.12342836059207</v>
      </c>
      <c r="K45">
        <f t="shared" si="8"/>
        <v>104.48963226879715</v>
      </c>
      <c r="L45">
        <f t="shared" si="9"/>
        <v>105.50339113346354</v>
      </c>
      <c r="N45">
        <f t="shared" si="4"/>
        <v>1.1700909507175763</v>
      </c>
      <c r="O45">
        <f t="shared" si="0"/>
        <v>1.0294417778623715</v>
      </c>
      <c r="P45">
        <f t="shared" si="1"/>
        <v>0.06335980147910829</v>
      </c>
      <c r="Q45">
        <f t="shared" si="2"/>
        <v>0.07728937137609734</v>
      </c>
    </row>
    <row r="46" spans="1:17" ht="12.75">
      <c r="A46">
        <f t="shared" si="10"/>
        <v>2007</v>
      </c>
      <c r="B46" s="1">
        <f>'raw data'!C83</f>
        <v>14873.7</v>
      </c>
      <c r="C46" s="1">
        <f>'capital stock data'!M46</f>
        <v>38442.721531684816</v>
      </c>
      <c r="D46" s="1">
        <f>'hours data'!H45</f>
        <v>256.6922072</v>
      </c>
      <c r="E46" s="19">
        <f>'raw data'!R83</f>
        <v>202645.9404979002</v>
      </c>
      <c r="G46">
        <f t="shared" si="3"/>
        <v>33.82477124798582</v>
      </c>
      <c r="I46">
        <f t="shared" si="6"/>
        <v>226.75601056249585</v>
      </c>
      <c r="J46">
        <f t="shared" si="7"/>
        <v>204.03896226934228</v>
      </c>
      <c r="K46">
        <f t="shared" si="8"/>
        <v>105.52310325545875</v>
      </c>
      <c r="L46">
        <f t="shared" si="9"/>
        <v>105.31691934710923</v>
      </c>
      <c r="N46">
        <f t="shared" si="4"/>
        <v>1.1811407924022181</v>
      </c>
      <c r="O46">
        <f t="shared" si="0"/>
        <v>1.0288446684005181</v>
      </c>
      <c r="P46">
        <f t="shared" si="1"/>
        <v>0.07755889753974755</v>
      </c>
      <c r="Q46">
        <f t="shared" si="2"/>
        <v>0.07473722646195373</v>
      </c>
    </row>
    <row r="47" spans="1:17" ht="12.75">
      <c r="A47">
        <f t="shared" si="10"/>
        <v>2008</v>
      </c>
      <c r="B47" s="1">
        <f>'raw data'!C84</f>
        <v>14830.4</v>
      </c>
      <c r="C47" s="1">
        <f>'capital stock data'!M47</f>
        <v>39604.93594459704</v>
      </c>
      <c r="D47" s="1">
        <f>'hours data'!H46</f>
        <v>253.9764864</v>
      </c>
      <c r="E47" s="19">
        <f>'raw data'!R84</f>
        <v>204680.5932647283</v>
      </c>
      <c r="G47">
        <f t="shared" si="3"/>
        <v>33.46090444565234</v>
      </c>
      <c r="I47">
        <f t="shared" si="6"/>
        <v>223.84834916623612</v>
      </c>
      <c r="J47">
        <f t="shared" si="7"/>
        <v>201.84403228125527</v>
      </c>
      <c r="K47">
        <f t="shared" si="8"/>
        <v>107.49735238674512</v>
      </c>
      <c r="L47">
        <f t="shared" si="9"/>
        <v>103.1668604549083</v>
      </c>
      <c r="N47">
        <f t="shared" si="4"/>
        <v>1.1625216787129045</v>
      </c>
      <c r="O47">
        <f t="shared" si="0"/>
        <v>1.0132409327410743</v>
      </c>
      <c r="P47">
        <f t="shared" si="1"/>
        <v>0.1043011272979785</v>
      </c>
      <c r="Q47">
        <f t="shared" si="2"/>
        <v>0.04497961867385338</v>
      </c>
    </row>
    <row r="48" spans="1:17" ht="12.75">
      <c r="A48">
        <f t="shared" si="10"/>
        <v>2009</v>
      </c>
      <c r="B48" s="1">
        <f>'raw data'!C85</f>
        <v>14418.7</v>
      </c>
      <c r="C48" s="1">
        <f>'capital stock data'!M48</f>
        <v>40459.8816006578</v>
      </c>
      <c r="D48" s="1">
        <f>'hours data'!H47</f>
        <v>240.7562924</v>
      </c>
      <c r="E48" s="19">
        <f>'raw data'!R85</f>
        <v>206462.51434628206</v>
      </c>
      <c r="G48">
        <f t="shared" si="3"/>
        <v>33.36860621454408</v>
      </c>
      <c r="I48">
        <f t="shared" si="6"/>
        <v>215.75585599829924</v>
      </c>
      <c r="J48">
        <f t="shared" si="7"/>
        <v>201.28726767946225</v>
      </c>
      <c r="K48">
        <f t="shared" si="8"/>
        <v>110.55706018885812</v>
      </c>
      <c r="L48">
        <f t="shared" si="9"/>
        <v>96.95267709325994</v>
      </c>
      <c r="N48">
        <f t="shared" si="4"/>
        <v>1.1093997172491996</v>
      </c>
      <c r="O48">
        <f t="shared" si="0"/>
        <v>1.009255918227247</v>
      </c>
      <c r="P48">
        <f t="shared" si="1"/>
        <v>0.1447911587969823</v>
      </c>
      <c r="Q48">
        <f t="shared" si="2"/>
        <v>-0.04464735977502687</v>
      </c>
    </row>
    <row r="49" spans="1:17" ht="12.75">
      <c r="A49">
        <f t="shared" si="10"/>
        <v>2010</v>
      </c>
      <c r="B49" s="1">
        <f>'raw data'!C86</f>
        <v>14783.8</v>
      </c>
      <c r="C49" s="1">
        <f>'capital stock data'!M49</f>
        <v>40709.19970443904</v>
      </c>
      <c r="D49" s="1">
        <f>'hours data'!H48</f>
        <v>241.52635519999998</v>
      </c>
      <c r="E49" s="19">
        <f>'raw data'!R86</f>
        <v>207986.63111351425</v>
      </c>
      <c r="G49">
        <f t="shared" si="3"/>
        <v>34.471081397471245</v>
      </c>
      <c r="I49">
        <f t="shared" si="6"/>
        <v>219.597987838736</v>
      </c>
      <c r="J49">
        <f t="shared" si="7"/>
        <v>207.93765684552517</v>
      </c>
      <c r="K49">
        <f t="shared" si="8"/>
        <v>109.3812123412115</v>
      </c>
      <c r="L49">
        <f t="shared" si="9"/>
        <v>96.55004442890844</v>
      </c>
      <c r="N49">
        <f t="shared" si="4"/>
        <v>1.1348648350882087</v>
      </c>
      <c r="O49">
        <f t="shared" si="0"/>
        <v>1.05615104932059</v>
      </c>
      <c r="P49">
        <f t="shared" si="1"/>
        <v>0.12936495760177916</v>
      </c>
      <c r="Q49">
        <f t="shared" si="2"/>
        <v>-0.050651171834159466</v>
      </c>
    </row>
    <row r="50" spans="1:17" ht="12.75">
      <c r="A50">
        <f t="shared" si="10"/>
        <v>2011</v>
      </c>
      <c r="B50" s="1">
        <f>'raw data'!C87</f>
        <v>15020.6</v>
      </c>
      <c r="C50" s="1">
        <f>'capital stock data'!M50</f>
        <v>41138.77405107762</v>
      </c>
      <c r="D50" s="1">
        <f>'hours data'!H49</f>
        <v>244.37911680000002</v>
      </c>
      <c r="E50" s="19">
        <f>'raw data'!R87</f>
        <v>209330.6128046829</v>
      </c>
      <c r="G50">
        <f>(B50/(C50^$C$1*D50^(1-$C$1)))^(1/(1-$C$1))</f>
        <v>34.72037272980201</v>
      </c>
      <c r="I50">
        <f>B50/E50/$B$3*$E$3*100</f>
        <v>221.68292051606673</v>
      </c>
      <c r="J50">
        <f>G50/$G$3*100</f>
        <v>209.44144069608234</v>
      </c>
      <c r="K50">
        <f>(C50/B50/$C$3*$B$3)^($C$1/(1-$C$1))*100</f>
        <v>109.0472959496946</v>
      </c>
      <c r="L50">
        <f>D50/E50/$D$3*$E$3*100</f>
        <v>97.06322497713208</v>
      </c>
      <c r="N50">
        <f t="shared" si="4"/>
        <v>1.14849762254642</v>
      </c>
      <c r="O50">
        <f t="shared" si="0"/>
        <v>1.066546926373755</v>
      </c>
      <c r="P50">
        <f t="shared" si="1"/>
        <v>0.12495399585364166</v>
      </c>
      <c r="Q50">
        <f t="shared" si="2"/>
        <v>-0.04300329968097516</v>
      </c>
    </row>
    <row r="51" spans="1:17" ht="12.75">
      <c r="A51">
        <f t="shared" si="10"/>
        <v>2012</v>
      </c>
      <c r="B51" s="1">
        <f>'raw data'!C88</f>
        <v>15354.6</v>
      </c>
      <c r="C51" s="1">
        <f>'capital stock data'!M51</f>
        <v>41610.381445502804</v>
      </c>
      <c r="D51" s="1">
        <f>'hours data'!H50</f>
        <v>249.66267560000003</v>
      </c>
      <c r="E51" s="19">
        <f>'raw data'!R88</f>
        <v>210506.72924849228</v>
      </c>
      <c r="G51">
        <f>(B51/(C51^$C$1*D51^(1-$C$1)))^(1/(1-$C$1))</f>
        <v>34.95056013211903</v>
      </c>
      <c r="I51">
        <f>B51/E51/$B$3*$E$3*100</f>
        <v>225.34619115573244</v>
      </c>
      <c r="J51">
        <f>G51/$G$3*100</f>
        <v>210.82998515516826</v>
      </c>
      <c r="K51">
        <f>(C51/B51/$C$3*$B$3)^($C$1/(1-$C$1))*100</f>
        <v>108.3943975509769</v>
      </c>
      <c r="L51">
        <f>D51/E51/$D$3*$E$3*100</f>
        <v>98.60774057884979</v>
      </c>
      <c r="N51">
        <f t="shared" si="4"/>
        <v>1.1721430655528289</v>
      </c>
      <c r="O51">
        <f t="shared" si="0"/>
        <v>1.0760800679155613</v>
      </c>
      <c r="P51">
        <f t="shared" si="1"/>
        <v>0.11629019179974344</v>
      </c>
      <c r="Q51">
        <f t="shared" si="2"/>
        <v>-0.020227194162474635</v>
      </c>
    </row>
    <row r="52" spans="1:17" ht="12.75">
      <c r="A52">
        <f t="shared" si="10"/>
        <v>2013</v>
      </c>
      <c r="B52" s="1">
        <f>'raw data'!C89</f>
        <v>15612.2</v>
      </c>
      <c r="C52" s="1">
        <f>'capital stock data'!M52</f>
        <v>42241.04849021623</v>
      </c>
      <c r="D52" s="1">
        <f>'hours data'!H51</f>
        <v>252.22117960000003</v>
      </c>
      <c r="E52" s="19">
        <f>'raw data'!R89</f>
        <v>211414.94815961638</v>
      </c>
      <c r="G52">
        <f>(B52/(C52^$C$1*D52^(1-$C$1)))^(1/(1-$C$1))</f>
        <v>35.20824844575842</v>
      </c>
      <c r="I52">
        <f>B52/E52/$B$3*$E$3*100</f>
        <v>228.1424564577788</v>
      </c>
      <c r="J52">
        <f>G52/$G$3*100</f>
        <v>212.38442156860148</v>
      </c>
      <c r="K52">
        <f>(C52/B52/$C$3*$B$3)^($C$1/(1-$C$1))*100</f>
        <v>108.29645063605547</v>
      </c>
      <c r="L52">
        <f>D52/E52/$D$3*$E$3*100</f>
        <v>99.19030651370082</v>
      </c>
      <c r="N52">
        <f aca="true" t="shared" si="11" ref="N52:Q54">LOG(I52/100,2)</f>
        <v>1.1899349517854274</v>
      </c>
      <c r="O52">
        <f t="shared" si="11"/>
        <v>1.0866779481101787</v>
      </c>
      <c r="P52">
        <f t="shared" si="11"/>
        <v>0.11498596008683486</v>
      </c>
      <c r="Q52">
        <f t="shared" si="11"/>
        <v>-0.011728956411583641</v>
      </c>
    </row>
    <row r="53" spans="1:17" ht="12.75">
      <c r="A53">
        <f t="shared" si="10"/>
        <v>2014</v>
      </c>
      <c r="B53" s="1">
        <f>'raw data'!C90</f>
        <v>15982.3</v>
      </c>
      <c r="C53" s="1">
        <f>'capital stock data'!M53</f>
        <v>42950.386829648436</v>
      </c>
      <c r="D53" s="1">
        <f>'hours data'!H52</f>
        <v>257.1301868895349</v>
      </c>
      <c r="E53" s="19">
        <f>'raw data'!R90</f>
        <v>212242.1576850316</v>
      </c>
      <c r="G53">
        <f>(B53/(C53^$C$1*D53^(1-$C$1)))^(1/(1-$C$1))</f>
        <v>35.49083631735825</v>
      </c>
      <c r="I53">
        <f>B53/E53/$B$3*$E$3*100</f>
        <v>232.64050104656783</v>
      </c>
      <c r="J53">
        <f>G53/$G$3*100</f>
        <v>214.08905796210158</v>
      </c>
      <c r="K53">
        <f>(C53/B53/$C$3*$B$3)^($C$1/(1-$C$1))*100</f>
        <v>107.88127466110413</v>
      </c>
      <c r="L53">
        <f>D53/E53/$D$3*$E$3*100</f>
        <v>100.72674135718687</v>
      </c>
      <c r="N53">
        <f t="shared" si="11"/>
        <v>1.2181022815598812</v>
      </c>
      <c r="O53">
        <f t="shared" si="11"/>
        <v>1.0982110618270364</v>
      </c>
      <c r="P53">
        <f t="shared" si="11"/>
        <v>0.10944447281509136</v>
      </c>
      <c r="Q53">
        <f t="shared" si="11"/>
        <v>0.010446746917754964</v>
      </c>
    </row>
    <row r="54" spans="1:17" ht="12.75">
      <c r="A54">
        <f t="shared" si="10"/>
        <v>2015</v>
      </c>
      <c r="B54" s="1">
        <f>'raw data'!C91</f>
        <v>16397.2</v>
      </c>
      <c r="C54" s="1">
        <f>'capital stock data'!M54</f>
        <v>43733.16628729444</v>
      </c>
      <c r="D54" s="1">
        <f>'hours data'!H53</f>
        <v>261.57488968604656</v>
      </c>
      <c r="E54" s="19">
        <f>'raw data'!R91</f>
        <v>212983.63351085814</v>
      </c>
      <c r="G54">
        <f>(B54/(C54^$C$1*D54^(1-$C$1)))^(1/(1-$C$1))</f>
        <v>35.947335075061446</v>
      </c>
      <c r="I54">
        <f>B54/E54/$B$3*$E$3*100</f>
        <v>237.84890710744116</v>
      </c>
      <c r="J54">
        <f>G54/$G$3*100</f>
        <v>216.84276565508563</v>
      </c>
      <c r="K54">
        <f>(C54/B54/$C$3*$B$3)^($C$1/(1-$C$1))*100</f>
        <v>107.41947678828048</v>
      </c>
      <c r="L54">
        <f>D54/E54/$D$3*$E$3*100</f>
        <v>102.1111552760911</v>
      </c>
      <c r="N54">
        <f t="shared" si="11"/>
        <v>1.2500453962724203</v>
      </c>
      <c r="O54">
        <f t="shared" si="11"/>
        <v>1.116649312568644</v>
      </c>
      <c r="P54">
        <f t="shared" si="11"/>
        <v>0.1032555996391195</v>
      </c>
      <c r="Q54">
        <f t="shared" si="11"/>
        <v>0.030140484064657275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C4" sqref="C4:C54"/>
    </sheetView>
  </sheetViews>
  <sheetFormatPr defaultColWidth="9.140625" defaultRowHeight="12.75"/>
  <cols>
    <col min="6" max="6" width="9.140625" style="13" customWidth="1"/>
  </cols>
  <sheetData>
    <row r="1" spans="2:11" ht="12.75">
      <c r="B1" s="36" t="s">
        <v>73</v>
      </c>
      <c r="C1" s="36" t="s">
        <v>74</v>
      </c>
      <c r="D1" t="s">
        <v>37</v>
      </c>
      <c r="F1" s="13" t="s">
        <v>41</v>
      </c>
      <c r="H1" t="s">
        <v>32</v>
      </c>
      <c r="I1" t="s">
        <v>22</v>
      </c>
      <c r="K1" t="s">
        <v>38</v>
      </c>
    </row>
    <row r="2" spans="1:3" ht="12.75">
      <c r="A2">
        <v>1963</v>
      </c>
      <c r="B2">
        <f>'raw data'!G39/'raw data'!C39</f>
        <v>0.18088601858146386</v>
      </c>
      <c r="C2" s="36"/>
    </row>
    <row r="3" spans="1:11" ht="12.75">
      <c r="A3">
        <v>1964</v>
      </c>
      <c r="B3">
        <f>'raw data'!G40/'raw data'!C40</f>
        <v>0.18366363149437598</v>
      </c>
      <c r="C3" s="1">
        <f>(B3-B2)/B2*100</f>
        <v>1.53555976006028</v>
      </c>
      <c r="D3" s="21">
        <f>'raw data'!P40</f>
        <v>4.405833333333333</v>
      </c>
      <c r="F3" s="13">
        <f aca="true" t="shared" si="0" ref="F3:F50">((1+D3/100)/(1+C3/100)-1)*100</f>
        <v>2.8268653662380183</v>
      </c>
      <c r="H3">
        <f>'capital stock data'!E3</f>
        <v>3734</v>
      </c>
      <c r="I3">
        <f>'capital stock data'!M3</f>
        <v>8777.727896499939</v>
      </c>
      <c r="K3">
        <f>(alpha!$I$1*H3/I3-'capital stock data'!$P$8)*100</f>
        <v>9.765234585372848</v>
      </c>
    </row>
    <row r="4" spans="1:11" ht="12.75">
      <c r="A4">
        <f aca="true" t="shared" si="1" ref="A4:A54">A3+1</f>
        <v>1965</v>
      </c>
      <c r="B4">
        <f>'raw data'!G41/'raw data'!C41</f>
        <v>0.18701435863907262</v>
      </c>
      <c r="C4" s="1">
        <f aca="true" t="shared" si="2" ref="C4:C54">(B4-B3)/B3*100</f>
        <v>1.8243824961063373</v>
      </c>
      <c r="D4" s="21">
        <f>'raw data'!P41</f>
        <v>4.493333333333333</v>
      </c>
      <c r="F4" s="13">
        <f t="shared" si="0"/>
        <v>2.621131375217556</v>
      </c>
      <c r="H4">
        <f>'capital stock data'!E4</f>
        <v>3976.7</v>
      </c>
      <c r="I4">
        <f>'capital stock data'!M4</f>
        <v>9146.99012404861</v>
      </c>
      <c r="K4">
        <f>(alpha!$I$1*H4/I4-'capital stock data'!$P$8)*100</f>
        <v>10.103870224930967</v>
      </c>
    </row>
    <row r="5" spans="1:11" ht="12.75">
      <c r="A5">
        <f t="shared" si="1"/>
        <v>1966</v>
      </c>
      <c r="B5">
        <f>'raw data'!G42/'raw data'!C42</f>
        <v>0.19226686168581472</v>
      </c>
      <c r="C5" s="1">
        <f t="shared" si="2"/>
        <v>2.808609501946929</v>
      </c>
      <c r="D5" s="21">
        <f>'raw data'!P42</f>
        <v>5.130000000000001</v>
      </c>
      <c r="F5" s="13">
        <f t="shared" si="0"/>
        <v>2.2579728578170366</v>
      </c>
      <c r="H5">
        <f>'capital stock data'!E5</f>
        <v>4238.9</v>
      </c>
      <c r="I5">
        <f>'capital stock data'!M5</f>
        <v>9581.61645559707</v>
      </c>
      <c r="K5">
        <f>(alpha!$I$1*H5/I5-'capital stock data'!$P$8)*100</f>
        <v>10.380424495142446</v>
      </c>
    </row>
    <row r="6" spans="1:11" ht="12.75">
      <c r="A6">
        <f t="shared" si="1"/>
        <v>1967</v>
      </c>
      <c r="B6">
        <f>'raw data'!G43/'raw data'!C43</f>
        <v>0.1978554371785452</v>
      </c>
      <c r="C6" s="1">
        <f t="shared" si="2"/>
        <v>2.906676399525795</v>
      </c>
      <c r="D6" s="21">
        <f>'raw data'!P43</f>
        <v>5.506666666666667</v>
      </c>
      <c r="F6" s="13">
        <f t="shared" si="0"/>
        <v>2.5265515883990286</v>
      </c>
      <c r="H6">
        <f>'capital stock data'!E6</f>
        <v>4355.2</v>
      </c>
      <c r="I6">
        <f>'capital stock data'!M6</f>
        <v>10071.449430844556</v>
      </c>
      <c r="K6">
        <f>(alpha!$I$1*H6/I6-'capital stock data'!$P$8)*100</f>
        <v>10.019765895463154</v>
      </c>
    </row>
    <row r="7" spans="1:11" ht="12.75">
      <c r="A7">
        <f t="shared" si="1"/>
        <v>1968</v>
      </c>
      <c r="B7">
        <f>'raw data'!G44/'raw data'!C44</f>
        <v>0.2062814620267017</v>
      </c>
      <c r="C7" s="1">
        <f t="shared" si="2"/>
        <v>4.258677430508432</v>
      </c>
      <c r="D7" s="21">
        <f>'raw data'!P44</f>
        <v>6.175000000000001</v>
      </c>
      <c r="F7" s="13">
        <f t="shared" si="0"/>
        <v>1.838046114453018</v>
      </c>
      <c r="H7">
        <f>'capital stock data'!E7</f>
        <v>4569</v>
      </c>
      <c r="I7">
        <f>'capital stock data'!M7</f>
        <v>10517.812635517135</v>
      </c>
      <c r="K7">
        <f>(alpha!$I$1*H7/I7-'capital stock data'!$P$8)*100</f>
        <v>10.091239660971954</v>
      </c>
    </row>
    <row r="8" spans="1:11" ht="12.75">
      <c r="A8">
        <f t="shared" si="1"/>
        <v>1969</v>
      </c>
      <c r="B8">
        <f>'raw data'!G45/'raw data'!C45</f>
        <v>0.21642440318302386</v>
      </c>
      <c r="C8" s="1">
        <f t="shared" si="2"/>
        <v>4.917039590794268</v>
      </c>
      <c r="D8" s="21">
        <f>'raw data'!P45</f>
        <v>7.029166666666666</v>
      </c>
      <c r="F8" s="13">
        <f t="shared" si="0"/>
        <v>2.013140176381545</v>
      </c>
      <c r="H8">
        <f>'capital stock data'!E8</f>
        <v>4712.5</v>
      </c>
      <c r="I8">
        <f>'capital stock data'!M8</f>
        <v>10974.290692828146</v>
      </c>
      <c r="K8">
        <f>(alpha!$I$1*H8/I8-'capital stock data'!$P$8)*100</f>
        <v>9.910594850960852</v>
      </c>
    </row>
    <row r="9" spans="1:11" ht="12.75">
      <c r="A9">
        <f t="shared" si="1"/>
        <v>1970</v>
      </c>
      <c r="B9">
        <f>'raw data'!G46/'raw data'!C46</f>
        <v>0.22784836933502756</v>
      </c>
      <c r="C9" s="1">
        <f t="shared" si="2"/>
        <v>5.27850186207642</v>
      </c>
      <c r="D9" s="21">
        <f>'raw data'!P46</f>
        <v>8.04</v>
      </c>
      <c r="F9" s="13">
        <f t="shared" si="0"/>
        <v>2.623040876418803</v>
      </c>
      <c r="H9">
        <f>'capital stock data'!E9</f>
        <v>4722</v>
      </c>
      <c r="I9">
        <f>'capital stock data'!M9</f>
        <v>11434.060734398307</v>
      </c>
      <c r="K9">
        <f>(alpha!$I$1*H9/I9-'capital stock data'!$P$8)*100</f>
        <v>9.31596709157348</v>
      </c>
    </row>
    <row r="10" spans="1:11" ht="12.75">
      <c r="A10">
        <f t="shared" si="1"/>
        <v>1971</v>
      </c>
      <c r="B10">
        <f>'raw data'!G47/'raw data'!C47</f>
        <v>0.23942102673445953</v>
      </c>
      <c r="C10" s="1">
        <f t="shared" si="2"/>
        <v>5.079104771829889</v>
      </c>
      <c r="D10" s="21">
        <f>'raw data'!P47</f>
        <v>7.386666666666667</v>
      </c>
      <c r="F10" s="13">
        <f t="shared" si="0"/>
        <v>2.196023557535498</v>
      </c>
      <c r="H10">
        <f>'capital stock data'!E10</f>
        <v>4877.6</v>
      </c>
      <c r="I10">
        <f>'capital stock data'!M10</f>
        <v>11799.484727384435</v>
      </c>
      <c r="K10">
        <f>(alpha!$I$1*H10/I10-'capital stock data'!$P$8)*100</f>
        <v>9.330342198932806</v>
      </c>
    </row>
    <row r="11" spans="1:11" ht="12.75">
      <c r="A11">
        <f t="shared" si="1"/>
        <v>1972</v>
      </c>
      <c r="B11">
        <f>'raw data'!G48/'raw data'!C48</f>
        <v>0.24977114699180025</v>
      </c>
      <c r="C11" s="1">
        <f t="shared" si="2"/>
        <v>4.322978812057297</v>
      </c>
      <c r="D11" s="21">
        <f>'raw data'!P48</f>
        <v>7.213333333333334</v>
      </c>
      <c r="F11" s="13">
        <f t="shared" si="0"/>
        <v>2.7705828132871257</v>
      </c>
      <c r="H11">
        <f>'capital stock data'!E11</f>
        <v>5134.3</v>
      </c>
      <c r="I11">
        <f>'capital stock data'!M11</f>
        <v>12202.111305411681</v>
      </c>
      <c r="K11">
        <f>(alpha!$I$1*H11/I11-'capital stock data'!$P$8)*100</f>
        <v>9.597969072249244</v>
      </c>
    </row>
    <row r="12" spans="1:11" ht="12.75">
      <c r="A12">
        <f t="shared" si="1"/>
        <v>1973</v>
      </c>
      <c r="B12">
        <f>'raw data'!G49/'raw data'!C49</f>
        <v>0.26336166368614145</v>
      </c>
      <c r="C12" s="1">
        <f t="shared" si="2"/>
        <v>5.441187606344041</v>
      </c>
      <c r="D12" s="21">
        <f>'raw data'!P49</f>
        <v>7.440833333333333</v>
      </c>
      <c r="F12" s="13">
        <f t="shared" si="0"/>
        <v>1.8964559982526108</v>
      </c>
      <c r="H12">
        <f>'capital stock data'!E12</f>
        <v>5424.1</v>
      </c>
      <c r="I12">
        <f>'capital stock data'!M12</f>
        <v>12672.02706758028</v>
      </c>
      <c r="K12">
        <f>(alpha!$I$1*H12/I12-'capital stock data'!$P$8)*100</f>
        <v>9.860833960958573</v>
      </c>
    </row>
    <row r="13" spans="1:11" ht="12.75">
      <c r="A13">
        <f t="shared" si="1"/>
        <v>1974</v>
      </c>
      <c r="B13">
        <f>'raw data'!G50/'raw data'!C50</f>
        <v>0.28702742772424017</v>
      </c>
      <c r="C13" s="1">
        <f t="shared" si="2"/>
        <v>8.986032251946188</v>
      </c>
      <c r="D13" s="21">
        <f>'raw data'!P50</f>
        <v>8.565833333333332</v>
      </c>
      <c r="F13" s="13">
        <f t="shared" si="0"/>
        <v>-0.3855530015456132</v>
      </c>
      <c r="H13">
        <f>'capital stock data'!E13</f>
        <v>5396</v>
      </c>
      <c r="I13">
        <f>'capital stock data'!M13</f>
        <v>13222.154726321347</v>
      </c>
      <c r="K13">
        <f>(alpha!$I$1*H13/I13-'capital stock data'!$P$8)*100</f>
        <v>9.139644730354737</v>
      </c>
    </row>
    <row r="14" spans="1:11" ht="12.75">
      <c r="A14">
        <f t="shared" si="1"/>
        <v>1975</v>
      </c>
      <c r="B14">
        <f>'raw data'!G51/'raw data'!C51</f>
        <v>0.3136071600995284</v>
      </c>
      <c r="C14" s="1">
        <f t="shared" si="2"/>
        <v>9.260345809468957</v>
      </c>
      <c r="D14" s="21">
        <f>'raw data'!P51</f>
        <v>8.825833333333334</v>
      </c>
      <c r="F14" s="13">
        <f t="shared" si="0"/>
        <v>-0.39768543007664414</v>
      </c>
      <c r="H14">
        <f>'capital stock data'!E14</f>
        <v>5385.4</v>
      </c>
      <c r="I14">
        <f>'capital stock data'!M14</f>
        <v>13700.271224997374</v>
      </c>
      <c r="K14">
        <f>(alpha!$I$1*H14/I14-'capital stock data'!$P$8)*100</f>
        <v>8.596399495399194</v>
      </c>
    </row>
    <row r="15" spans="1:11" ht="12.75">
      <c r="A15">
        <f t="shared" si="1"/>
        <v>1976</v>
      </c>
      <c r="B15">
        <f>'raw data'!G52/'raw data'!C52</f>
        <v>0.3308313070444374</v>
      </c>
      <c r="C15" s="1">
        <f t="shared" si="2"/>
        <v>5.4922683970106645</v>
      </c>
      <c r="D15" s="21">
        <f>'raw data'!P52</f>
        <v>8.434166666666666</v>
      </c>
      <c r="F15" s="13">
        <f t="shared" si="0"/>
        <v>2.788733538826227</v>
      </c>
      <c r="H15">
        <f>'capital stock data'!E15</f>
        <v>5675.4</v>
      </c>
      <c r="I15">
        <f>'capital stock data'!M15</f>
        <v>14019.239954261715</v>
      </c>
      <c r="K15">
        <f>(alpha!$I$1*H15/I15-'capital stock data'!$P$8)*100</f>
        <v>9.02121323591091</v>
      </c>
    </row>
    <row r="16" spans="1:11" ht="12.75">
      <c r="A16">
        <f t="shared" si="1"/>
        <v>1977</v>
      </c>
      <c r="B16">
        <f>'raw data'!G53/'raw data'!C53</f>
        <v>0.35135590365504465</v>
      </c>
      <c r="C16" s="1">
        <f t="shared" si="2"/>
        <v>6.203946293344711</v>
      </c>
      <c r="D16" s="21">
        <f>'raw data'!P53</f>
        <v>8.024166666666668</v>
      </c>
      <c r="F16" s="13">
        <f t="shared" si="0"/>
        <v>1.7138914671723793</v>
      </c>
      <c r="H16">
        <f>'capital stock data'!E16</f>
        <v>5937</v>
      </c>
      <c r="I16">
        <f>'capital stock data'!M16</f>
        <v>14478.755756955956</v>
      </c>
      <c r="K16">
        <f>(alpha!$I$1*H16/I16-'capital stock data'!$P$8)*100</f>
        <v>9.210051981511235</v>
      </c>
    </row>
    <row r="17" spans="1:11" ht="12.75">
      <c r="A17">
        <f t="shared" si="1"/>
        <v>1978</v>
      </c>
      <c r="B17">
        <f>'raw data'!G54/'raw data'!C54</f>
        <v>0.3760211896859842</v>
      </c>
      <c r="C17" s="1">
        <f t="shared" si="2"/>
        <v>7.020028914941899</v>
      </c>
      <c r="D17" s="21">
        <f>'raw data'!P54</f>
        <v>8.725</v>
      </c>
      <c r="F17" s="13">
        <f t="shared" si="0"/>
        <v>1.5931327082832292</v>
      </c>
      <c r="H17">
        <f>'capital stock data'!E17</f>
        <v>6267.2</v>
      </c>
      <c r="I17">
        <f>'capital stock data'!M17</f>
        <v>15058.384771989528</v>
      </c>
      <c r="K17">
        <f>(alpha!$I$1*H17/I17-'capital stock data'!$P$8)*100</f>
        <v>9.432342784206277</v>
      </c>
    </row>
    <row r="18" spans="1:11" ht="12.75">
      <c r="A18">
        <f t="shared" si="1"/>
        <v>1979</v>
      </c>
      <c r="B18">
        <f>'raw data'!G55/'raw data'!C55</f>
        <v>0.4070551483096718</v>
      </c>
      <c r="C18" s="1">
        <f t="shared" si="2"/>
        <v>8.253247283644875</v>
      </c>
      <c r="D18" s="21">
        <f>'raw data'!P55</f>
        <v>9.629166666666666</v>
      </c>
      <c r="F18" s="13">
        <f t="shared" si="0"/>
        <v>1.2710190387329678</v>
      </c>
      <c r="H18">
        <f>'capital stock data'!E18</f>
        <v>6466.2</v>
      </c>
      <c r="I18">
        <f>'capital stock data'!M18</f>
        <v>15764.220822158553</v>
      </c>
      <c r="K18">
        <f>(alpha!$I$1*H18/I18-'capital stock data'!$P$8)*100</f>
        <v>9.21486284204307</v>
      </c>
    </row>
    <row r="19" spans="1:11" ht="12.75">
      <c r="A19">
        <f t="shared" si="1"/>
        <v>1980</v>
      </c>
      <c r="B19">
        <f>'raw data'!G56/'raw data'!C56</f>
        <v>0.44377092893463976</v>
      </c>
      <c r="C19" s="1">
        <f t="shared" si="2"/>
        <v>9.01985413461372</v>
      </c>
      <c r="D19" s="21">
        <f>'raw data'!P56</f>
        <v>11.938333333333334</v>
      </c>
      <c r="F19" s="13">
        <f t="shared" si="0"/>
        <v>2.677016238818286</v>
      </c>
      <c r="H19">
        <f>'capital stock data'!E19</f>
        <v>6450.4</v>
      </c>
      <c r="I19">
        <f>'capital stock data'!M19</f>
        <v>16498.427670172587</v>
      </c>
      <c r="K19">
        <f>(alpha!$I$1*H19/I19-'capital stock data'!$P$8)*100</f>
        <v>8.519827659364282</v>
      </c>
    </row>
    <row r="20" spans="1:11" ht="12.75">
      <c r="A20">
        <f t="shared" si="1"/>
        <v>1981</v>
      </c>
      <c r="B20">
        <f>'raw data'!G57/'raw data'!C57</f>
        <v>0.48521389606660925</v>
      </c>
      <c r="C20" s="1">
        <f t="shared" si="2"/>
        <v>9.338819744560906</v>
      </c>
      <c r="D20" s="21">
        <f>'raw data'!P57</f>
        <v>14.170833333333333</v>
      </c>
      <c r="F20" s="13">
        <f t="shared" si="0"/>
        <v>4.419302860650087</v>
      </c>
      <c r="H20">
        <f>'capital stock data'!E20</f>
        <v>6617.7</v>
      </c>
      <c r="I20">
        <f>'capital stock data'!M20</f>
        <v>17071.425992832857</v>
      </c>
      <c r="K20">
        <f>(alpha!$I$1*H20/I20-'capital stock data'!$P$8)*100</f>
        <v>8.399613538553899</v>
      </c>
    </row>
    <row r="21" spans="1:11" ht="12.75">
      <c r="A21">
        <f t="shared" si="1"/>
        <v>1982</v>
      </c>
      <c r="B21">
        <f>'raw data'!G58/'raw data'!C58</f>
        <v>0.5153051006732088</v>
      </c>
      <c r="C21" s="1">
        <f t="shared" si="2"/>
        <v>6.201637020401548</v>
      </c>
      <c r="D21" s="21">
        <f>'raw data'!P58</f>
        <v>13.787500000000001</v>
      </c>
      <c r="F21" s="13">
        <f t="shared" si="0"/>
        <v>7.142887051864544</v>
      </c>
      <c r="H21">
        <f>'capital stock data'!E21</f>
        <v>6491.3</v>
      </c>
      <c r="I21">
        <f>'capital stock data'!M21</f>
        <v>17715.847890472898</v>
      </c>
      <c r="K21">
        <f>(alpha!$I$1*H21/I21-'capital stock data'!$P$8)*100</f>
        <v>7.63134348250197</v>
      </c>
    </row>
    <row r="22" spans="1:11" ht="12.75">
      <c r="A22">
        <f t="shared" si="1"/>
        <v>1983</v>
      </c>
      <c r="B22">
        <f>'raw data'!G59/'raw data'!C59</f>
        <v>0.5356448763250883</v>
      </c>
      <c r="C22" s="1">
        <f t="shared" si="2"/>
        <v>3.9471326065484416</v>
      </c>
      <c r="D22" s="21">
        <f>'raw data'!P59</f>
        <v>12.041666666666666</v>
      </c>
      <c r="F22" s="13">
        <f t="shared" si="0"/>
        <v>7.787164356670551</v>
      </c>
      <c r="H22">
        <f>'capital stock data'!E22</f>
        <v>6792</v>
      </c>
      <c r="I22">
        <f>'capital stock data'!M22</f>
        <v>18151.530552709184</v>
      </c>
      <c r="K22">
        <f>(alpha!$I$1*H22/I22-'capital stock data'!$P$8)*100</f>
        <v>7.9124944400197545</v>
      </c>
    </row>
    <row r="23" spans="1:11" ht="12.75">
      <c r="A23">
        <f t="shared" si="1"/>
        <v>1984</v>
      </c>
      <c r="B23">
        <f>'raw data'!G60/'raw data'!C60</f>
        <v>0.5546602608098833</v>
      </c>
      <c r="C23" s="1">
        <f t="shared" si="2"/>
        <v>3.5499983898388634</v>
      </c>
      <c r="D23" s="21">
        <f>'raw data'!P60</f>
        <v>12.709166666666667</v>
      </c>
      <c r="F23" s="13">
        <f t="shared" si="0"/>
        <v>8.845165059632244</v>
      </c>
      <c r="H23">
        <f>'capital stock data'!E23</f>
        <v>7285</v>
      </c>
      <c r="I23">
        <f>'capital stock data'!M23</f>
        <v>18640.31468576771</v>
      </c>
      <c r="K23">
        <f>(alpha!$I$1*H23/I23-'capital stock data'!$P$8)*100</f>
        <v>8.51436447360913</v>
      </c>
    </row>
    <row r="24" spans="1:11" ht="12.75">
      <c r="A24">
        <f t="shared" si="1"/>
        <v>1985</v>
      </c>
      <c r="B24">
        <f>'raw data'!G61/'raw data'!C61</f>
        <v>0.5724011693750164</v>
      </c>
      <c r="C24" s="1">
        <f t="shared" si="2"/>
        <v>3.198518051253364</v>
      </c>
      <c r="D24" s="21">
        <f>'raw data'!P61</f>
        <v>11.373333333333333</v>
      </c>
      <c r="F24" s="13">
        <f t="shared" si="0"/>
        <v>7.921446389394804</v>
      </c>
      <c r="H24">
        <f>'capital stock data'!E24</f>
        <v>7593.8</v>
      </c>
      <c r="I24">
        <f>'capital stock data'!M24</f>
        <v>19418.720889807042</v>
      </c>
      <c r="K24">
        <f>(alpha!$I$1*H24/I24-'capital stock data'!$P$8)*100</f>
        <v>8.522904009771871</v>
      </c>
    </row>
    <row r="25" spans="1:11" ht="12.75">
      <c r="A25">
        <f t="shared" si="1"/>
        <v>1986</v>
      </c>
      <c r="B25">
        <f>'raw data'!G62/'raw data'!C62</f>
        <v>0.5839577635010496</v>
      </c>
      <c r="C25" s="1">
        <f t="shared" si="2"/>
        <v>2.0189675955154627</v>
      </c>
      <c r="D25" s="21">
        <f>'raw data'!P62</f>
        <v>9.020833333333332</v>
      </c>
      <c r="F25" s="13">
        <f t="shared" si="0"/>
        <v>6.86329797570473</v>
      </c>
      <c r="H25">
        <f>'capital stock data'!E25</f>
        <v>7860.5</v>
      </c>
      <c r="I25">
        <f>'capital stock data'!M25</f>
        <v>20159.963619078757</v>
      </c>
      <c r="K25">
        <f>(alpha!$I$1*H25/I25-'capital stock data'!$P$8)*100</f>
        <v>8.481329260156423</v>
      </c>
    </row>
    <row r="26" spans="1:11" ht="12.75">
      <c r="A26">
        <f t="shared" si="1"/>
        <v>1987</v>
      </c>
      <c r="B26">
        <f>'raw data'!G63/'raw data'!C63</f>
        <v>0.5988490765560829</v>
      </c>
      <c r="C26" s="1">
        <f t="shared" si="2"/>
        <v>2.5500668003374467</v>
      </c>
      <c r="D26" s="21">
        <f>'raw data'!P63</f>
        <v>9.375833333333334</v>
      </c>
      <c r="F26" s="13">
        <f t="shared" si="0"/>
        <v>6.656033239145032</v>
      </c>
      <c r="H26">
        <f>'capital stock data'!E26</f>
        <v>8132.6</v>
      </c>
      <c r="I26">
        <f>'capital stock data'!M26</f>
        <v>20887.78722250385</v>
      </c>
      <c r="K26">
        <f>(alpha!$I$1*H26/I26-'capital stock data'!$P$8)*100</f>
        <v>8.461093779545708</v>
      </c>
    </row>
    <row r="27" spans="1:11" ht="12.75">
      <c r="A27">
        <f t="shared" si="1"/>
        <v>1988</v>
      </c>
      <c r="B27">
        <f>'raw data'!G64/'raw data'!C64</f>
        <v>0.6198123783114049</v>
      </c>
      <c r="C27" s="1">
        <f t="shared" si="2"/>
        <v>3.5005984940111667</v>
      </c>
      <c r="D27" s="21">
        <f>'raw data'!P64</f>
        <v>9.71</v>
      </c>
      <c r="F27" s="13">
        <f t="shared" si="0"/>
        <v>5.999387053156147</v>
      </c>
      <c r="H27">
        <f>'capital stock data'!E27</f>
        <v>8474.5</v>
      </c>
      <c r="I27">
        <f>'capital stock data'!M27</f>
        <v>21627.900528853548</v>
      </c>
      <c r="K27">
        <f>(alpha!$I$1*H27/I27-'capital stock data'!$P$8)*100</f>
        <v>8.550986039084213</v>
      </c>
    </row>
    <row r="28" spans="1:11" ht="12.75">
      <c r="A28">
        <f t="shared" si="1"/>
        <v>1989</v>
      </c>
      <c r="B28">
        <f>'raw data'!G65/'raw data'!C65</f>
        <v>0.6439155968314668</v>
      </c>
      <c r="C28" s="1">
        <f t="shared" si="2"/>
        <v>3.8887926997727735</v>
      </c>
      <c r="D28" s="21">
        <f>'raw data'!P65</f>
        <v>9.2575</v>
      </c>
      <c r="F28" s="13">
        <f t="shared" si="0"/>
        <v>5.167744432012222</v>
      </c>
      <c r="H28">
        <f>'capital stock data'!E28</f>
        <v>8786.4</v>
      </c>
      <c r="I28">
        <f>'capital stock data'!M28</f>
        <v>22340.025487999214</v>
      </c>
      <c r="K28">
        <f>(alpha!$I$1*H28/I28-'capital stock data'!$P$8)*100</f>
        <v>8.604211613582546</v>
      </c>
    </row>
    <row r="29" spans="1:11" ht="12.75">
      <c r="A29">
        <f t="shared" si="1"/>
        <v>1990</v>
      </c>
      <c r="B29">
        <f>'raw data'!G66/'raw data'!C66</f>
        <v>0.6677386934673367</v>
      </c>
      <c r="C29" s="1">
        <f t="shared" si="2"/>
        <v>3.6997234968522066</v>
      </c>
      <c r="D29" s="21">
        <f>'raw data'!P66</f>
        <v>9.321666666666665</v>
      </c>
      <c r="F29" s="13">
        <f t="shared" si="0"/>
        <v>5.421367560334045</v>
      </c>
      <c r="H29">
        <f>'capital stock data'!E29</f>
        <v>8955</v>
      </c>
      <c r="I29">
        <f>'capital stock data'!M29</f>
        <v>23055.910266097937</v>
      </c>
      <c r="K29">
        <f>(alpha!$I$1*H29/I29-'capital stock data'!$P$8)*100</f>
        <v>8.426960847910639</v>
      </c>
    </row>
    <row r="30" spans="1:11" ht="12.75">
      <c r="A30">
        <f t="shared" si="1"/>
        <v>1991</v>
      </c>
      <c r="B30">
        <f>'raw data'!G67/'raw data'!C67</f>
        <v>0.6899557462786644</v>
      </c>
      <c r="C30" s="1">
        <f t="shared" si="2"/>
        <v>3.3272076380600613</v>
      </c>
      <c r="D30" s="21">
        <f>'raw data'!P67</f>
        <v>8.769166666666667</v>
      </c>
      <c r="F30" s="13">
        <f t="shared" si="0"/>
        <v>5.266724179432947</v>
      </c>
      <c r="H30">
        <f>'capital stock data'!E30</f>
        <v>8948.4</v>
      </c>
      <c r="I30">
        <f>'capital stock data'!M30</f>
        <v>23681.67294176504</v>
      </c>
      <c r="K30">
        <f>(alpha!$I$1*H30/I30-'capital stock data'!$P$8)*100</f>
        <v>8.045575837860625</v>
      </c>
    </row>
    <row r="31" spans="1:11" ht="12.75">
      <c r="A31">
        <f t="shared" si="1"/>
        <v>1992</v>
      </c>
      <c r="B31">
        <f>'raw data'!G68/'raw data'!C68</f>
        <v>0.7056849329851294</v>
      </c>
      <c r="C31" s="1">
        <f t="shared" si="2"/>
        <v>2.2797384892149486</v>
      </c>
      <c r="D31" s="21">
        <f>'raw data'!P68</f>
        <v>8.139999999999999</v>
      </c>
      <c r="F31" s="13">
        <f t="shared" si="0"/>
        <v>5.729640686755366</v>
      </c>
      <c r="H31">
        <f>'capital stock data'!E31</f>
        <v>9266.6</v>
      </c>
      <c r="I31">
        <f>'capital stock data'!M31</f>
        <v>24144.52716138242</v>
      </c>
      <c r="K31">
        <f>(alpha!$I$1*H31/I31-'capital stock data'!$P$8)*100</f>
        <v>8.260304411987487</v>
      </c>
    </row>
    <row r="32" spans="1:11" ht="12.75">
      <c r="A32">
        <f t="shared" si="1"/>
        <v>1993</v>
      </c>
      <c r="B32">
        <f>'raw data'!G69/'raw data'!C69</f>
        <v>0.7224766306060287</v>
      </c>
      <c r="C32" s="1">
        <f t="shared" si="2"/>
        <v>2.379489321086756</v>
      </c>
      <c r="D32" s="21">
        <f>'raw data'!P69</f>
        <v>7.219166666666669</v>
      </c>
      <c r="F32" s="13">
        <f t="shared" si="0"/>
        <v>4.72719426290702</v>
      </c>
      <c r="H32">
        <f>'capital stock data'!E32</f>
        <v>9521</v>
      </c>
      <c r="I32">
        <f>'capital stock data'!M32</f>
        <v>24641.526252207103</v>
      </c>
      <c r="K32">
        <f>(alpha!$I$1*H32/I32-'capital stock data'!$P$8)*100</f>
        <v>8.353758760127683</v>
      </c>
    </row>
    <row r="33" spans="1:11" ht="12.75">
      <c r="A33">
        <f t="shared" si="1"/>
        <v>1994</v>
      </c>
      <c r="B33">
        <f>'raw data'!G70/'raw data'!C70</f>
        <v>0.7378601570860339</v>
      </c>
      <c r="C33" s="1">
        <f t="shared" si="2"/>
        <v>2.1292766891437243</v>
      </c>
      <c r="D33" s="21">
        <f>'raw data'!P70</f>
        <v>7.962500000000001</v>
      </c>
      <c r="F33" s="13">
        <f t="shared" si="0"/>
        <v>5.711607386206374</v>
      </c>
      <c r="H33">
        <f>'capital stock data'!E33</f>
        <v>9905.4</v>
      </c>
      <c r="I33">
        <f>'capital stock data'!M33</f>
        <v>25191.472622550515</v>
      </c>
      <c r="K33">
        <f>(alpha!$I$1*H33/I33-'capital stock data'!$P$8)*100</f>
        <v>8.600645943192605</v>
      </c>
    </row>
    <row r="34" spans="1:11" ht="12.75">
      <c r="A34">
        <f t="shared" si="1"/>
        <v>1995</v>
      </c>
      <c r="B34">
        <f>'raw data'!G71/'raw data'!C71</f>
        <v>0.7532433069937493</v>
      </c>
      <c r="C34" s="1">
        <f t="shared" si="2"/>
        <v>2.08483270982766</v>
      </c>
      <c r="D34" s="21">
        <f>'raw data'!P71</f>
        <v>7.589999999999999</v>
      </c>
      <c r="F34" s="13">
        <f t="shared" si="0"/>
        <v>5.392737730021624</v>
      </c>
      <c r="H34">
        <f>'capital stock data'!E34</f>
        <v>10174.8</v>
      </c>
      <c r="I34">
        <f>'capital stock data'!M34</f>
        <v>25876.12385564219</v>
      </c>
      <c r="K34">
        <f>(alpha!$I$1*H34/I34-'capital stock data'!$P$8)*100</f>
        <v>8.600914475179675</v>
      </c>
    </row>
    <row r="35" spans="1:11" ht="12.75">
      <c r="A35">
        <f t="shared" si="1"/>
        <v>1996</v>
      </c>
      <c r="B35">
        <f>'raw data'!G72/'raw data'!C72</f>
        <v>0.7669917621437363</v>
      </c>
      <c r="C35" s="1">
        <f t="shared" si="2"/>
        <v>1.8252342931340653</v>
      </c>
      <c r="D35" s="21">
        <f>'raw data'!P72</f>
        <v>7.37</v>
      </c>
      <c r="F35" s="13">
        <f t="shared" si="0"/>
        <v>5.445374857575769</v>
      </c>
      <c r="H35">
        <f>'capital stock data'!E35</f>
        <v>10561</v>
      </c>
      <c r="I35">
        <f>'capital stock data'!M35</f>
        <v>26578.250148829313</v>
      </c>
      <c r="K35">
        <f>(alpha!$I$1*H35/I35-'capital stock data'!$P$8)*100</f>
        <v>8.750803351127454</v>
      </c>
    </row>
    <row r="36" spans="1:11" ht="12.75">
      <c r="A36">
        <f t="shared" si="1"/>
        <v>1997</v>
      </c>
      <c r="B36">
        <f>'raw data'!G73/'raw data'!C73</f>
        <v>0.7801158143707692</v>
      </c>
      <c r="C36" s="1">
        <f t="shared" si="2"/>
        <v>1.7111073253709017</v>
      </c>
      <c r="D36" s="21">
        <f>'raw data'!P73</f>
        <v>7.261666666666668</v>
      </c>
      <c r="F36" s="13">
        <f t="shared" si="0"/>
        <v>5.457181115470222</v>
      </c>
      <c r="H36">
        <f>'capital stock data'!E36</f>
        <v>11034.9</v>
      </c>
      <c r="I36">
        <f>'capital stock data'!M36</f>
        <v>27367.52914721137</v>
      </c>
      <c r="K36">
        <f>(alpha!$I$1*H36/I36-'capital stock data'!$P$8)*100</f>
        <v>8.962678529991905</v>
      </c>
    </row>
    <row r="37" spans="1:11" ht="12.75">
      <c r="A37">
        <f t="shared" si="1"/>
        <v>1998</v>
      </c>
      <c r="B37">
        <f>'raw data'!G74/'raw data'!C74</f>
        <v>0.7885891774178156</v>
      </c>
      <c r="C37" s="1">
        <f t="shared" si="2"/>
        <v>1.0861673216919707</v>
      </c>
      <c r="D37" s="21">
        <f>'raw data'!P74</f>
        <v>6.531666666666666</v>
      </c>
      <c r="F37" s="13">
        <f t="shared" si="0"/>
        <v>5.386987645545194</v>
      </c>
      <c r="H37">
        <f>'capital stock data'!E37</f>
        <v>11525.9</v>
      </c>
      <c r="I37">
        <f>'capital stock data'!M37</f>
        <v>28295.874621785133</v>
      </c>
      <c r="K37">
        <f>(alpha!$I$1*H37/I37-'capital stock data'!$P$8)*100</f>
        <v>9.111862519625852</v>
      </c>
    </row>
    <row r="38" spans="1:11" ht="12.75">
      <c r="A38">
        <f t="shared" si="1"/>
        <v>1999</v>
      </c>
      <c r="B38">
        <f>'raw data'!G75/'raw data'!C75</f>
        <v>0.800653080168077</v>
      </c>
      <c r="C38" s="1">
        <f t="shared" si="2"/>
        <v>1.5298083077634719</v>
      </c>
      <c r="D38" s="21">
        <f>'raw data'!P75</f>
        <v>7.041666666666667</v>
      </c>
      <c r="F38" s="13">
        <f t="shared" si="0"/>
        <v>5.4288080030598485</v>
      </c>
      <c r="H38">
        <f>'capital stock data'!E38</f>
        <v>12065.9</v>
      </c>
      <c r="I38">
        <f>'capital stock data'!M38</f>
        <v>29337.729233817503</v>
      </c>
      <c r="K38">
        <f>(alpha!$I$1*H38/I38-'capital stock data'!$P$8)*100</f>
        <v>9.254436093604939</v>
      </c>
    </row>
    <row r="39" spans="1:11" ht="12.75">
      <c r="A39">
        <f t="shared" si="1"/>
        <v>2000</v>
      </c>
      <c r="B39">
        <f>'raw data'!G76/'raw data'!C76</f>
        <v>0.8188730622546716</v>
      </c>
      <c r="C39" s="1">
        <f t="shared" si="2"/>
        <v>2.2756400415982614</v>
      </c>
      <c r="D39" s="21">
        <f>'raw data'!P76</f>
        <v>7.6225</v>
      </c>
      <c r="F39" s="13">
        <f t="shared" si="0"/>
        <v>5.22789195572575</v>
      </c>
      <c r="H39">
        <f>'capital stock data'!E39</f>
        <v>12559.7</v>
      </c>
      <c r="I39">
        <f>'capital stock data'!M39</f>
        <v>30501.122780301233</v>
      </c>
      <c r="K39">
        <f>(alpha!$I$1*H39/I39-'capital stock data'!$P$8)*100</f>
        <v>9.27261267297881</v>
      </c>
    </row>
    <row r="40" spans="1:11" ht="12.75">
      <c r="A40">
        <f t="shared" si="1"/>
        <v>2001</v>
      </c>
      <c r="B40">
        <f>'raw data'!G77/'raw data'!C77</f>
        <v>0.8375360741827127</v>
      </c>
      <c r="C40" s="1">
        <f t="shared" si="2"/>
        <v>2.27910927691951</v>
      </c>
      <c r="D40" s="21">
        <f>'raw data'!P77</f>
        <v>7.0825</v>
      </c>
      <c r="F40" s="13">
        <f t="shared" si="0"/>
        <v>4.696355645878159</v>
      </c>
      <c r="H40">
        <f>'capital stock data'!E40</f>
        <v>12682.2</v>
      </c>
      <c r="I40">
        <f>'capital stock data'!M40</f>
        <v>31745.66554970255</v>
      </c>
      <c r="K40">
        <f>(alpha!$I$1*H40/I40-'capital stock data'!$P$8)*100</f>
        <v>8.828186011187164</v>
      </c>
    </row>
    <row r="41" spans="1:11" ht="12.75">
      <c r="A41">
        <f t="shared" si="1"/>
        <v>2002</v>
      </c>
      <c r="B41">
        <f>'raw data'!G78/'raw data'!C78</f>
        <v>0.8503888820029748</v>
      </c>
      <c r="C41" s="1">
        <f t="shared" si="2"/>
        <v>1.5345975196118178</v>
      </c>
      <c r="D41" s="21">
        <f>'raw data'!P78</f>
        <v>6.491666666666666</v>
      </c>
      <c r="F41" s="13">
        <f t="shared" si="0"/>
        <v>4.88214782758889</v>
      </c>
      <c r="H41">
        <f>'capital stock data'!E41</f>
        <v>12908.8</v>
      </c>
      <c r="I41">
        <f>'capital stock data'!M41</f>
        <v>32756.69534538472</v>
      </c>
      <c r="K41">
        <f>(alpha!$I$1*H41/I41-'capital stock data'!$P$8)*100</f>
        <v>8.632366364095187</v>
      </c>
    </row>
    <row r="42" spans="1:11" ht="12.75">
      <c r="A42">
        <f t="shared" si="1"/>
        <v>2003</v>
      </c>
      <c r="B42">
        <f>'raw data'!G79/'raw data'!C79</f>
        <v>0.8673508601397021</v>
      </c>
      <c r="C42" s="1">
        <f t="shared" si="2"/>
        <v>1.9946142871453896</v>
      </c>
      <c r="D42" s="21">
        <f>'raw data'!P79</f>
        <v>5.666666666666667</v>
      </c>
      <c r="F42" s="13">
        <f t="shared" si="0"/>
        <v>3.600241449203745</v>
      </c>
      <c r="H42">
        <f>'capital stock data'!E42</f>
        <v>13271.1</v>
      </c>
      <c r="I42">
        <f>'capital stock data'!M42</f>
        <v>33699.51514914666</v>
      </c>
      <c r="K42">
        <f>(alpha!$I$1*H42/I42-'capital stock data'!$P$8)*100</f>
        <v>8.622438554020533</v>
      </c>
    </row>
    <row r="43" spans="1:11" ht="12.75">
      <c r="A43">
        <f t="shared" si="1"/>
        <v>2004</v>
      </c>
      <c r="B43">
        <f>'raw data'!G80/'raw data'!C80</f>
        <v>0.8911968635423095</v>
      </c>
      <c r="C43" s="1">
        <f t="shared" si="2"/>
        <v>2.749291491884453</v>
      </c>
      <c r="D43" s="21">
        <f>'raw data'!P80</f>
        <v>5.628333333333333</v>
      </c>
      <c r="F43" s="13">
        <f t="shared" si="0"/>
        <v>2.802006514737143</v>
      </c>
      <c r="H43">
        <f>'capital stock data'!E43</f>
        <v>13773.5</v>
      </c>
      <c r="I43">
        <f>'capital stock data'!M43</f>
        <v>34678.48936735672</v>
      </c>
      <c r="K43">
        <f>(alpha!$I$1*H43/I43-'capital stock data'!$P$8)*100</f>
        <v>8.744366129904979</v>
      </c>
    </row>
    <row r="44" spans="1:11" ht="12.75">
      <c r="A44">
        <f t="shared" si="1"/>
        <v>2005</v>
      </c>
      <c r="B44">
        <f>'raw data'!G81/'raw data'!C81</f>
        <v>0.9198760731196696</v>
      </c>
      <c r="C44" s="1">
        <f t="shared" si="2"/>
        <v>3.218055488140583</v>
      </c>
      <c r="D44" s="21">
        <f>'raw data'!P81</f>
        <v>5.235</v>
      </c>
      <c r="F44" s="13">
        <f t="shared" si="0"/>
        <v>1.954061721392475</v>
      </c>
      <c r="H44">
        <f>'capital stock data'!E44</f>
        <v>14234.2</v>
      </c>
      <c r="I44">
        <f>'capital stock data'!M44</f>
        <v>35830.57990815373</v>
      </c>
      <c r="K44">
        <f>(alpha!$I$1*H44/I44-'capital stock data'!$P$8)*100</f>
        <v>8.747512442988366</v>
      </c>
    </row>
    <row r="45" spans="1:11" ht="12.75">
      <c r="A45">
        <f t="shared" si="1"/>
        <v>2006</v>
      </c>
      <c r="B45">
        <f>'raw data'!G82/'raw data'!C82</f>
        <v>0.9481380612845393</v>
      </c>
      <c r="C45" s="1">
        <f t="shared" si="2"/>
        <v>3.0723690930477106</v>
      </c>
      <c r="D45" s="21">
        <f>'raw data'!P82</f>
        <v>5.5874999999999995</v>
      </c>
      <c r="F45" s="13">
        <f t="shared" si="0"/>
        <v>2.440160179768225</v>
      </c>
      <c r="H45">
        <f>'capital stock data'!E45</f>
        <v>14613.8</v>
      </c>
      <c r="I45">
        <f>'capital stock data'!M45</f>
        <v>37120.84901590461</v>
      </c>
      <c r="K45">
        <f>(alpha!$I$1*H45/I45-'capital stock data'!$P$8)*100</f>
        <v>8.617911779525345</v>
      </c>
    </row>
    <row r="46" spans="1:11" ht="12.75">
      <c r="A46">
        <f t="shared" si="1"/>
        <v>2007</v>
      </c>
      <c r="B46">
        <f>'raw data'!G83/'raw data'!C83</f>
        <v>0.9733691011651439</v>
      </c>
      <c r="C46" s="1">
        <f t="shared" si="2"/>
        <v>2.6611145476452593</v>
      </c>
      <c r="D46" s="21">
        <f>'raw data'!P83</f>
        <v>5.555833333333332</v>
      </c>
      <c r="F46" s="13">
        <f t="shared" si="0"/>
        <v>2.8196837706692124</v>
      </c>
      <c r="H46">
        <f>'capital stock data'!E46</f>
        <v>14873.7</v>
      </c>
      <c r="I46">
        <f>'capital stock data'!M46</f>
        <v>38442.721531684816</v>
      </c>
      <c r="K46">
        <f>(alpha!$I$1*H46/I46-'capital stock data'!$P$8)*100</f>
        <v>8.372759629869162</v>
      </c>
    </row>
    <row r="47" spans="1:11" ht="12.75">
      <c r="A47">
        <f t="shared" si="1"/>
        <v>2008</v>
      </c>
      <c r="B47">
        <f>'raw data'!G84/'raw data'!C84</f>
        <v>0.9924614305750351</v>
      </c>
      <c r="C47" s="1">
        <f t="shared" si="2"/>
        <v>1.961468613194863</v>
      </c>
      <c r="D47" s="21">
        <f>'raw data'!P84</f>
        <v>5.631666666666667</v>
      </c>
      <c r="F47" s="13">
        <f t="shared" si="0"/>
        <v>3.5995931633695966</v>
      </c>
      <c r="H47">
        <f>'capital stock data'!E47</f>
        <v>14830.4</v>
      </c>
      <c r="I47">
        <f>'capital stock data'!M47</f>
        <v>39604.93594459704</v>
      </c>
      <c r="K47">
        <f>(alpha!$I$1*H47/I47-'capital stock data'!$P$8)*100</f>
        <v>7.922445407301707</v>
      </c>
    </row>
    <row r="48" spans="1:11" ht="12.75">
      <c r="A48">
        <f t="shared" si="1"/>
        <v>2009</v>
      </c>
      <c r="B48">
        <f>'raw data'!G85/'raw data'!C85</f>
        <v>1</v>
      </c>
      <c r="C48" s="1">
        <f t="shared" si="2"/>
        <v>0.7595831125242843</v>
      </c>
      <c r="D48" s="21">
        <f>'raw data'!P85</f>
        <v>5.313333333333333</v>
      </c>
      <c r="F48" s="13">
        <f t="shared" si="0"/>
        <v>4.519421458625517</v>
      </c>
      <c r="H48">
        <f>'capital stock data'!E48</f>
        <v>14418.7</v>
      </c>
      <c r="I48">
        <f>'capital stock data'!M48</f>
        <v>40459.8816006578</v>
      </c>
      <c r="K48">
        <f>(alpha!$I$1*H48/I48-'capital stock data'!$P$8)*100</f>
        <v>7.268051159570338</v>
      </c>
    </row>
    <row r="49" spans="1:11" ht="12.75">
      <c r="A49">
        <f t="shared" si="1"/>
        <v>2010</v>
      </c>
      <c r="B49">
        <f>'raw data'!G86/'raw data'!C86</f>
        <v>1.0122160743516553</v>
      </c>
      <c r="C49" s="1">
        <f t="shared" si="2"/>
        <v>1.2216074351655282</v>
      </c>
      <c r="D49" s="21">
        <f>'raw data'!P86</f>
        <v>4.9433333333333325</v>
      </c>
      <c r="F49" s="13">
        <f t="shared" si="0"/>
        <v>3.676809717284546</v>
      </c>
      <c r="H49">
        <f>'capital stock data'!E49</f>
        <v>14783.8</v>
      </c>
      <c r="I49">
        <f>'capital stock data'!M49</f>
        <v>40709.19970443904</v>
      </c>
      <c r="K49">
        <f>(alpha!$I$1*H49/I49-'capital stock data'!$P$8)*100</f>
        <v>7.513554504788714</v>
      </c>
    </row>
    <row r="50" spans="1:11" ht="12.75">
      <c r="A50">
        <f t="shared" si="1"/>
        <v>2011</v>
      </c>
      <c r="B50">
        <f>'raw data'!G87/'raw data'!C87</f>
        <v>1.0331078651984607</v>
      </c>
      <c r="C50" s="1">
        <f t="shared" si="2"/>
        <v>2.0639655283272376</v>
      </c>
      <c r="D50" s="21">
        <f>'raw data'!P87</f>
        <v>4.639166666666666</v>
      </c>
      <c r="F50" s="13">
        <f t="shared" si="0"/>
        <v>2.5231247140056423</v>
      </c>
      <c r="H50">
        <f>'capital stock data'!E50</f>
        <v>15020.6</v>
      </c>
      <c r="I50">
        <f>'capital stock data'!M50</f>
        <v>41138.77405107762</v>
      </c>
      <c r="K50">
        <f>(alpha!$I$1*H50/I50-'capital stock data'!$P$8)*100</f>
        <v>7.584609239282683</v>
      </c>
    </row>
    <row r="51" spans="1:11" ht="12.75">
      <c r="A51">
        <f>A50+1</f>
        <v>2012</v>
      </c>
      <c r="B51">
        <f>'raw data'!G88/'raw data'!C88</f>
        <v>1.0521472392638036</v>
      </c>
      <c r="C51" s="1">
        <f t="shared" si="2"/>
        <v>1.8429221871895705</v>
      </c>
      <c r="D51" s="21">
        <f>'raw data'!P88</f>
        <v>3.6733333333333333</v>
      </c>
      <c r="F51" s="13">
        <f>((1+D51/100)/(1+C51/100)-1)*100</f>
        <v>1.797288517290796</v>
      </c>
      <c r="H51">
        <f>'capital stock data'!E51</f>
        <v>15354.6</v>
      </c>
      <c r="I51">
        <f>'capital stock data'!M51</f>
        <v>41610.381445502804</v>
      </c>
      <c r="K51">
        <f>(alpha!$I$1*H51/I51-'capital stock data'!$P$8)*100</f>
        <v>7.725292201240955</v>
      </c>
    </row>
    <row r="52" spans="1:11" ht="12.75">
      <c r="A52">
        <f t="shared" si="1"/>
        <v>2013</v>
      </c>
      <c r="B52">
        <f>'raw data'!G89/'raw data'!C89</f>
        <v>1.0691318327974275</v>
      </c>
      <c r="C52" s="1">
        <f t="shared" si="2"/>
        <v>1.6142791521753341</v>
      </c>
      <c r="D52" s="21">
        <f>'raw data'!P89</f>
        <v>4.23</v>
      </c>
      <c r="F52" s="13">
        <f>((1+D52/100)/(1+C52/100)-1)*100</f>
        <v>2.5741666128511476</v>
      </c>
      <c r="H52">
        <f>'capital stock data'!E52</f>
        <v>15612.2</v>
      </c>
      <c r="I52">
        <f>'capital stock data'!M52</f>
        <v>42241.04849021623</v>
      </c>
      <c r="K52">
        <f>(alpha!$I$1*H52/I52-'capital stock data'!$P$8)*100</f>
        <v>7.746599696168061</v>
      </c>
    </row>
    <row r="53" spans="1:11" ht="12.75">
      <c r="A53">
        <f t="shared" si="1"/>
        <v>2014</v>
      </c>
      <c r="B53">
        <f>'raw data'!G90/'raw data'!C90</f>
        <v>1.0882726516208556</v>
      </c>
      <c r="C53" s="1">
        <f t="shared" si="2"/>
        <v>1.7903141816800427</v>
      </c>
      <c r="D53" s="21">
        <f>'raw data'!P90</f>
        <v>4.16</v>
      </c>
      <c r="F53" s="13">
        <f>((1+D53/100)/(1+C53/100)-1)*100</f>
        <v>2.3280071757028287</v>
      </c>
      <c r="H53">
        <f>'capital stock data'!E53</f>
        <v>15982.3</v>
      </c>
      <c r="I53">
        <f>'capital stock data'!M53</f>
        <v>42950.386829648436</v>
      </c>
      <c r="K53">
        <f>(alpha!$I$1*H53/I53-'capital stock data'!$P$8)*100</f>
        <v>7.837511956749416</v>
      </c>
    </row>
    <row r="54" spans="1:11" ht="12.75">
      <c r="A54">
        <f t="shared" si="1"/>
        <v>2015</v>
      </c>
      <c r="B54">
        <f>'raw data'!G91/'raw data'!C91</f>
        <v>1.0999804844729586</v>
      </c>
      <c r="C54" s="1">
        <f t="shared" si="2"/>
        <v>1.0758179794985674</v>
      </c>
      <c r="D54" s="21">
        <f>'raw data'!P91</f>
        <v>3.89</v>
      </c>
      <c r="F54" s="13">
        <f>((1+D54/100)/(1+C54/100)-1)*100</f>
        <v>2.784228786624543</v>
      </c>
      <c r="H54">
        <f>'capital stock data'!E54</f>
        <v>16397.2</v>
      </c>
      <c r="I54">
        <f>'capital stock data'!M54</f>
        <v>43733.16628729444</v>
      </c>
      <c r="K54">
        <f>(alpha!$I$1*H54/I54-'capital stock data'!$P$8)*100</f>
        <v>7.939775911391639</v>
      </c>
    </row>
    <row r="55" ht="12.75">
      <c r="C55" s="1"/>
    </row>
  </sheetData>
  <sheetProtection/>
  <printOptions/>
  <pageMargins left="0.75" right="0.75" top="1" bottom="1" header="0.5" footer="0.5"/>
  <pageSetup orientation="portrait" paperSize="9"/>
  <ignoredErrors>
    <ignoredError sqref="F41:F5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Kehoe</dc:creator>
  <cp:keywords/>
  <dc:description/>
  <cp:lastModifiedBy>Timothy Kehoe</cp:lastModifiedBy>
  <dcterms:created xsi:type="dcterms:W3CDTF">2002-03-30T18:16:23Z</dcterms:created>
  <dcterms:modified xsi:type="dcterms:W3CDTF">2016-08-18T17:23:43Z</dcterms:modified>
  <cp:category/>
  <cp:version/>
  <cp:contentType/>
  <cp:contentStatus/>
</cp:coreProperties>
</file>