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8" windowHeight="8052" tabRatio="990" activeTab="0"/>
  </bookViews>
  <sheets>
    <sheet name="raw data" sheetId="1" r:id="rId1"/>
    <sheet name="hours data" sheetId="2" r:id="rId2"/>
    <sheet name="capital stock data" sheetId="3" r:id="rId3"/>
    <sheet name="capital stock chart" sheetId="4" r:id="rId4"/>
    <sheet name="alpha" sheetId="5" r:id="rId5"/>
    <sheet name="gamma, beta" sheetId="6" r:id="rId6"/>
    <sheet name="parameter chart" sheetId="7" r:id="rId7"/>
    <sheet name="alpha chart" sheetId="8" r:id="rId8"/>
    <sheet name="growth accounting" sheetId="9" r:id="rId9"/>
    <sheet name="growth accounting chart" sheetId="10" r:id="rId10"/>
    <sheet name="growth accounting chart (log)" sheetId="11" r:id="rId11"/>
    <sheet name="interest rates" sheetId="12" r:id="rId12"/>
    <sheet name="interest rates chart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tkehoe</author>
    <author>CLA-oit</author>
  </authors>
  <commentList>
    <comment ref="V4" authorId="0">
      <text>
        <r>
          <rPr>
            <b/>
            <sz val="8"/>
            <rFont val="Tahoma"/>
            <family val="2"/>
          </rPr>
          <t>tkehoe:</t>
        </r>
        <r>
          <rPr>
            <sz val="8"/>
            <rFont val="Tahoma"/>
            <family val="2"/>
          </rPr>
          <t xml:space="preserve">
Sum of Population, 16-19, 20-24, 25-44, 45-64.
</t>
        </r>
      </text>
    </comment>
    <comment ref="V88" authorId="0">
      <text>
        <r>
          <rPr>
            <b/>
            <sz val="8"/>
            <rFont val="Tahoma"/>
            <family val="2"/>
          </rPr>
          <t>tkehoe:</t>
        </r>
        <r>
          <rPr>
            <sz val="8"/>
            <rFont val="Tahoma"/>
            <family val="2"/>
          </rPr>
          <t xml:space="preserve">
Projection using 2011 data and growth of total population 2011-2012.</t>
        </r>
      </text>
    </comment>
    <comment ref="V89" authorId="1">
      <text>
        <r>
          <rPr>
            <b/>
            <sz val="8"/>
            <rFont val="Tahoma"/>
            <family val="2"/>
          </rPr>
          <t xml:space="preserve">tkehoe:
</t>
        </r>
        <r>
          <rPr>
            <sz val="8"/>
            <rFont val="Tahoma"/>
            <family val="2"/>
          </rPr>
          <t>Projection using 2011 data and growth of total population 2011-2012.</t>
        </r>
      </text>
    </comment>
  </commentList>
</comments>
</file>

<file path=xl/comments2.xml><?xml version="1.0" encoding="utf-8"?>
<comments xmlns="http://schemas.openxmlformats.org/spreadsheetml/2006/main">
  <authors>
    <author>tkehoe</author>
  </authors>
  <commentList>
    <comment ref="D2" authorId="0">
      <text>
        <r>
          <rPr>
            <b/>
            <sz val="8"/>
            <rFont val="Tahoma"/>
            <family val="2"/>
          </rPr>
          <t xml:space="preserve">tkehoe:
</t>
        </r>
        <r>
          <rPr>
            <sz val="8"/>
            <rFont val="Tahoma"/>
            <family val="2"/>
          </rPr>
          <t>Using 1965 Private Hours</t>
        </r>
      </text>
    </comment>
    <comment ref="D3" authorId="0">
      <text>
        <r>
          <rPr>
            <b/>
            <sz val="8"/>
            <rFont val="Tahoma"/>
            <family val="2"/>
          </rPr>
          <t>tkehoe:</t>
        </r>
        <r>
          <rPr>
            <sz val="8"/>
            <rFont val="Tahoma"/>
            <family val="2"/>
          </rPr>
          <t xml:space="preserve">
Using 1965 Private Hours</t>
        </r>
      </text>
    </comment>
  </commentList>
</comments>
</file>

<file path=xl/sharedStrings.xml><?xml version="1.0" encoding="utf-8"?>
<sst xmlns="http://schemas.openxmlformats.org/spreadsheetml/2006/main" count="113" uniqueCount="74">
  <si>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</si>
  <si>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</si>
  <si>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</si>
  <si>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</si>
  <si>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</si>
  <si>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</si>
  <si>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</si>
  <si>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</si>
  <si>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Civilian Employment</t>
  </si>
  <si>
    <t>Proprietors' Income</t>
  </si>
  <si>
    <t>Taxes on Production and Imports</t>
  </si>
  <si>
    <t>Subsidies</t>
  </si>
  <si>
    <t>Private Investment</t>
  </si>
  <si>
    <t>Government Investment</t>
  </si>
  <si>
    <t>Consumption of Fixed Capital</t>
  </si>
  <si>
    <t>Population 16-64</t>
  </si>
  <si>
    <t>n.a.</t>
  </si>
  <si>
    <t>Private Hours</t>
  </si>
  <si>
    <t>weekly hours*52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</si>
  <si>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</si>
  <si>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</si>
  <si>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</si>
  <si>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</si>
  <si>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</si>
  <si>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</si>
  <si>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</si>
  <si>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</si>
  <si>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</si>
  <si>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</si>
  <si>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</si>
  <si>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</si>
  <si>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</si>
  <si>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</si>
  <si>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</si>
  <si>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</si>
  <si>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</si>
  <si>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</si>
  <si>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</si>
  <si>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A*(1/(1-alpha)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</si>
  <si>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</si>
  <si>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</si>
  <si>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</si>
  <si>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</si>
  <si>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</si>
  <si>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</si>
  <si>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</si>
  <si>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</si>
  <si>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</si>
  <si>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constant prices</t>
  </si>
  <si>
    <t>GDP current prices</t>
  </si>
  <si>
    <t>K1964=</t>
  </si>
  <si>
    <t>K1964/Y1964=</t>
  </si>
  <si>
    <t>average(K/Y1964-1974)=</t>
  </si>
  <si>
    <t>K1965/K1964=</t>
  </si>
  <si>
    <t>average(Kt+1/Kt1964-1974)=</t>
  </si>
  <si>
    <t>B11</t>
  </si>
  <si>
    <t>B15</t>
  </si>
  <si>
    <t>alpha</t>
  </si>
  <si>
    <t>Source</t>
  </si>
  <si>
    <t>Table</t>
  </si>
  <si>
    <t>BEA</t>
  </si>
  <si>
    <t>6.2A to 6.2D</t>
  </si>
  <si>
    <t>6.12A to 6.12D</t>
  </si>
  <si>
    <t>3.13.</t>
  </si>
  <si>
    <t>3.5.</t>
  </si>
  <si>
    <t>1.1.5.</t>
  </si>
  <si>
    <t>1.1.6.</t>
  </si>
  <si>
    <t>5.1.</t>
  </si>
  <si>
    <t>St. Louis FRED</t>
  </si>
  <si>
    <t>Yield on Corporate Bonds_period average</t>
  </si>
  <si>
    <t>Moody's Seasoned Aaa Corporate Bond Yield</t>
  </si>
  <si>
    <t>Economic Report of the President, 2013</t>
  </si>
  <si>
    <t>GDP deflator</t>
  </si>
  <si>
    <t>inflation rate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</si>
</sst>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  <numFmt numFmtId="170" formatCode="_(* #,##0.0_);_(* \(#,##0.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9" fontId="0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70" fontId="0" fillId="0" borderId="0" xfId="42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Capital Stock in the United States</a:t>
            </a:r>
          </a:p>
        </c:rich>
      </c:tx>
      <c:layout>
        <c:manualLayout>
          <c:xMode val="factor"/>
          <c:yMode val="factor"/>
          <c:x val="-0.009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825"/>
          <c:w val="0.9365"/>
          <c:h val="0.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data'!$M$1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'capital stock data'!$N$3:$N$52</c:f>
              <c:numCache>
                <c:ptCount val="50"/>
                <c:pt idx="0">
                  <c:v>8778.272182032584</c:v>
                </c:pt>
                <c:pt idx="1">
                  <c:v>9148.041290470921</c:v>
                </c:pt>
                <c:pt idx="2">
                  <c:v>9582.601224406264</c:v>
                </c:pt>
                <c:pt idx="3">
                  <c:v>10072.371191334256</c:v>
                </c:pt>
                <c:pt idx="4">
                  <c:v>10518.674542454171</c:v>
                </c:pt>
                <c:pt idx="5">
                  <c:v>10974.610983546114</c:v>
                </c:pt>
                <c:pt idx="6">
                  <c:v>11434.35428576579</c:v>
                </c:pt>
                <c:pt idx="7">
                  <c:v>11800.191566356865</c:v>
                </c:pt>
                <c:pt idx="8">
                  <c:v>12202.769006268916</c:v>
                </c:pt>
                <c:pt idx="9">
                  <c:v>12672.638074228842</c:v>
                </c:pt>
                <c:pt idx="10">
                  <c:v>13222.341585728045</c:v>
                </c:pt>
                <c:pt idx="11">
                  <c:v>13700.437063566158</c:v>
                </c:pt>
                <c:pt idx="12">
                  <c:v>14019.385574333295</c:v>
                </c:pt>
                <c:pt idx="13">
                  <c:v>14478.57977339263</c:v>
                </c:pt>
                <c:pt idx="14">
                  <c:v>15058.207178150553</c:v>
                </c:pt>
                <c:pt idx="15">
                  <c:v>15764.307190334068</c:v>
                </c:pt>
                <c:pt idx="16">
                  <c:v>16498.4966493272</c:v>
                </c:pt>
                <c:pt idx="17">
                  <c:v>17071.477977457078</c:v>
                </c:pt>
                <c:pt idx="18">
                  <c:v>17715.677286337235</c:v>
                </c:pt>
                <c:pt idx="19">
                  <c:v>18151.161402767742</c:v>
                </c:pt>
                <c:pt idx="20">
                  <c:v>18639.951871423713</c:v>
                </c:pt>
                <c:pt idx="21">
                  <c:v>19418.363666158744</c:v>
                </c:pt>
                <c:pt idx="22">
                  <c:v>20159.611052904515</c:v>
                </c:pt>
                <c:pt idx="23">
                  <c:v>20887.43846261561</c:v>
                </c:pt>
                <c:pt idx="24">
                  <c:v>21627.554782608255</c:v>
                </c:pt>
                <c:pt idx="25">
                  <c:v>22339.68199756988</c:v>
                </c:pt>
                <c:pt idx="26">
                  <c:v>23055.568338532175</c:v>
                </c:pt>
                <c:pt idx="27">
                  <c:v>23681.48167928064</c:v>
                </c:pt>
                <c:pt idx="28">
                  <c:v>24144.327832672803</c:v>
                </c:pt>
                <c:pt idx="29">
                  <c:v>24641.318943065333</c:v>
                </c:pt>
                <c:pt idx="30">
                  <c:v>25191.25738680226</c:v>
                </c:pt>
                <c:pt idx="31">
                  <c:v>25875.90070199788</c:v>
                </c:pt>
                <c:pt idx="32">
                  <c:v>26578.01897843299</c:v>
                </c:pt>
                <c:pt idx="33">
                  <c:v>27367.420232373515</c:v>
                </c:pt>
                <c:pt idx="34">
                  <c:v>28295.750078902536</c:v>
                </c:pt>
                <c:pt idx="35">
                  <c:v>29337.589204007974</c:v>
                </c:pt>
                <c:pt idx="36">
                  <c:v>30500.967306516857</c:v>
                </c:pt>
                <c:pt idx="37">
                  <c:v>31745.616694917982</c:v>
                </c:pt>
                <c:pt idx="38">
                  <c:v>32756.504606249702</c:v>
                </c:pt>
                <c:pt idx="39">
                  <c:v>33699.309100643484</c:v>
                </c:pt>
                <c:pt idx="40">
                  <c:v>34678.26812117246</c:v>
                </c:pt>
                <c:pt idx="41">
                  <c:v>35830.45574960764</c:v>
                </c:pt>
                <c:pt idx="42">
                  <c:v>37120.59464920511</c:v>
                </c:pt>
                <c:pt idx="43">
                  <c:v>38442.34649565896</c:v>
                </c:pt>
                <c:pt idx="44">
                  <c:v>39604.448709901786</c:v>
                </c:pt>
                <c:pt idx="45">
                  <c:v>40459.3902904281</c:v>
                </c:pt>
                <c:pt idx="46">
                  <c:v>40708.70386832476</c:v>
                </c:pt>
                <c:pt idx="47">
                  <c:v>41138.273745471575</c:v>
                </c:pt>
                <c:pt idx="48">
                  <c:v>41609.87658034068</c:v>
                </c:pt>
                <c:pt idx="49">
                  <c:v>42215.76142032432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'capital stock data'!$S$1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'capital stock data'!$T$3:$T$52</c:f>
              <c:numCache>
                <c:ptCount val="50"/>
                <c:pt idx="0">
                  <c:v>8778.904051424593</c:v>
                </c:pt>
                <c:pt idx="1">
                  <c:v>9139.251924681339</c:v>
                </c:pt>
                <c:pt idx="2">
                  <c:v>9564.535300505802</c:v>
                </c:pt>
                <c:pt idx="3">
                  <c:v>10045.095824721044</c:v>
                </c:pt>
                <c:pt idx="4">
                  <c:v>10482.193975524016</c:v>
                </c:pt>
                <c:pt idx="5">
                  <c:v>10928.975686516216</c:v>
                </c:pt>
                <c:pt idx="6">
                  <c:v>11379.601537092878</c:v>
                </c:pt>
                <c:pt idx="7">
                  <c:v>11736.35243779171</c:v>
                </c:pt>
                <c:pt idx="8">
                  <c:v>12129.973185313263</c:v>
                </c:pt>
                <c:pt idx="9">
                  <c:v>12590.968535381622</c:v>
                </c:pt>
                <c:pt idx="10">
                  <c:v>13131.804604814282</c:v>
                </c:pt>
                <c:pt idx="11">
                  <c:v>13600.953204171772</c:v>
                </c:pt>
                <c:pt idx="12">
                  <c:v>13910.956510674327</c:v>
                </c:pt>
                <c:pt idx="13">
                  <c:v>14361.377230773696</c:v>
                </c:pt>
                <c:pt idx="14">
                  <c:v>14932.243099629386</c:v>
                </c:pt>
                <c:pt idx="15">
                  <c:v>15629.46407698693</c:v>
                </c:pt>
                <c:pt idx="16">
                  <c:v>16354.528522736246</c:v>
                </c:pt>
                <c:pt idx="17">
                  <c:v>16918.122927178556</c:v>
                </c:pt>
                <c:pt idx="18">
                  <c:v>17552.860764732264</c:v>
                </c:pt>
                <c:pt idx="19">
                  <c:v>17978.736994603976</c:v>
                </c:pt>
                <c:pt idx="20">
                  <c:v>18458.00469504841</c:v>
                </c:pt>
                <c:pt idx="21">
                  <c:v>19226.91697028915</c:v>
                </c:pt>
                <c:pt idx="22">
                  <c:v>19958.37711402212</c:v>
                </c:pt>
                <c:pt idx="23">
                  <c:v>20676.18578205029</c:v>
                </c:pt>
                <c:pt idx="24">
                  <c:v>21406.07947823193</c:v>
                </c:pt>
                <c:pt idx="25">
                  <c:v>22107.778735017087</c:v>
                </c:pt>
                <c:pt idx="26">
                  <c:v>22813.073476431688</c:v>
                </c:pt>
                <c:pt idx="27">
                  <c:v>23428.236936867786</c:v>
                </c:pt>
                <c:pt idx="28">
                  <c:v>23880.28019333118</c:v>
                </c:pt>
                <c:pt idx="29">
                  <c:v>24366.592767206173</c:v>
                </c:pt>
                <c:pt idx="30">
                  <c:v>24905.933401751157</c:v>
                </c:pt>
                <c:pt idx="31">
                  <c:v>25579.998400967932</c:v>
                </c:pt>
                <c:pt idx="32">
                  <c:v>26271.412721788252</c:v>
                </c:pt>
                <c:pt idx="33">
                  <c:v>27049.97289904914</c:v>
                </c:pt>
                <c:pt idx="34">
                  <c:v>27967.239091416173</c:v>
                </c:pt>
                <c:pt idx="35">
                  <c:v>28997.65621132184</c:v>
                </c:pt>
                <c:pt idx="36">
                  <c:v>30149.15314254847</c:v>
                </c:pt>
                <c:pt idx="37">
                  <c:v>31381.358572330653</c:v>
                </c:pt>
                <c:pt idx="38">
                  <c:v>32379.185106747755</c:v>
                </c:pt>
                <c:pt idx="39">
                  <c:v>33308.596113819076</c:v>
                </c:pt>
                <c:pt idx="40">
                  <c:v>34273.9213617248</c:v>
                </c:pt>
                <c:pt idx="41">
                  <c:v>35412.21005136343</c:v>
                </c:pt>
                <c:pt idx="42">
                  <c:v>36688.01484272564</c:v>
                </c:pt>
                <c:pt idx="43">
                  <c:v>37994.874868121464</c:v>
                </c:pt>
                <c:pt idx="44">
                  <c:v>39141.52571733987</c:v>
                </c:pt>
                <c:pt idx="45">
                  <c:v>39980.65914515166</c:v>
                </c:pt>
                <c:pt idx="46">
                  <c:v>40214.1566241996</c:v>
                </c:pt>
                <c:pt idx="47">
                  <c:v>40628.5504002404</c:v>
                </c:pt>
                <c:pt idx="48">
                  <c:v>41085.3877330584</c:v>
                </c:pt>
                <c:pt idx="49">
                  <c:v>41676.849197185686</c:v>
                </c:pt>
              </c:numCache>
            </c:numRef>
          </c:yVal>
          <c:smooth val="0"/>
        </c:ser>
        <c:axId val="17950804"/>
        <c:axId val="32033861"/>
      </c:scatterChart>
      <c:valAx>
        <c:axId val="17950804"/>
        <c:scaling>
          <c:orientation val="minMax"/>
          <c:max val="2013"/>
          <c:min val="196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3861"/>
        <c:crosses val="autoZero"/>
        <c:crossBetween val="midCat"/>
        <c:dispUnits/>
        <c:majorUnit val="4"/>
      </c:valAx>
      <c:valAx>
        <c:axId val="32033861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2005 U.S. dollars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508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Parameter estimates</a:t>
            </a:r>
          </a:p>
        </c:rich>
      </c:tx>
      <c:layout>
        <c:manualLayout>
          <c:xMode val="factor"/>
          <c:yMode val="factor"/>
          <c:x val="-0.005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35"/>
          <c:w val="0.97825"/>
          <c:h val="0.8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alpha!$A$1</c:f>
              <c:strCache>
                <c:ptCount val="1"/>
                <c:pt idx="0">
                  <c:v>alpha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alpha!$A$37:$A$86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alpha!$I$37:$I$86</c:f>
              <c:numCache>
                <c:ptCount val="50"/>
                <c:pt idx="0">
                  <c:v>0.3523197794434867</c:v>
                </c:pt>
                <c:pt idx="1">
                  <c:v>0.35899931537750474</c:v>
                </c:pt>
                <c:pt idx="2">
                  <c:v>0.3568353544443015</c:v>
                </c:pt>
                <c:pt idx="3">
                  <c:v>0.34653453289294756</c:v>
                </c:pt>
                <c:pt idx="4">
                  <c:v>0.3408750823749759</c:v>
                </c:pt>
                <c:pt idx="5">
                  <c:v>0.33065373698608236</c:v>
                </c:pt>
                <c:pt idx="6">
                  <c:v>0.3229923983568582</c:v>
                </c:pt>
                <c:pt idx="7">
                  <c:v>0.3330833758261096</c:v>
                </c:pt>
                <c:pt idx="8">
                  <c:v>0.3343359473886214</c:v>
                </c:pt>
                <c:pt idx="9">
                  <c:v>0.337896349586997</c:v>
                </c:pt>
                <c:pt idx="10">
                  <c:v>0.33278226468231975</c:v>
                </c:pt>
                <c:pt idx="11">
                  <c:v>0.3488464369271761</c:v>
                </c:pt>
                <c:pt idx="12">
                  <c:v>0.3511225673284236</c:v>
                </c:pt>
                <c:pt idx="13">
                  <c:v>0.3515520515126116</c:v>
                </c:pt>
                <c:pt idx="14">
                  <c:v>0.3548107278644942</c:v>
                </c:pt>
                <c:pt idx="15">
                  <c:v>0.3564626181401991</c:v>
                </c:pt>
                <c:pt idx="16">
                  <c:v>0.35217691286054476</c:v>
                </c:pt>
                <c:pt idx="17">
                  <c:v>0.3655615302845252</c:v>
                </c:pt>
                <c:pt idx="18">
                  <c:v>0.3610483922650629</c:v>
                </c:pt>
                <c:pt idx="19">
                  <c:v>0.3761718227279711</c:v>
                </c:pt>
                <c:pt idx="20">
                  <c:v>0.38177404933363923</c:v>
                </c:pt>
                <c:pt idx="21">
                  <c:v>0.38283990803172374</c:v>
                </c:pt>
                <c:pt idx="22">
                  <c:v>0.37860648355441306</c:v>
                </c:pt>
                <c:pt idx="23">
                  <c:v>0.3700908108233091</c:v>
                </c:pt>
                <c:pt idx="24">
                  <c:v>0.36383079940153473</c:v>
                </c:pt>
                <c:pt idx="25">
                  <c:v>0.37223735302072847</c:v>
                </c:pt>
                <c:pt idx="26">
                  <c:v>0.3666612667456761</c:v>
                </c:pt>
                <c:pt idx="27">
                  <c:v>0.36443468715697036</c:v>
                </c:pt>
                <c:pt idx="28">
                  <c:v>0.36001285855467835</c:v>
                </c:pt>
                <c:pt idx="29">
                  <c:v>0.3664920901691534</c:v>
                </c:pt>
                <c:pt idx="30">
                  <c:v>0.3718858247335888</c:v>
                </c:pt>
                <c:pt idx="31">
                  <c:v>0.3719378478877685</c:v>
                </c:pt>
                <c:pt idx="32">
                  <c:v>0.37400589456041355</c:v>
                </c:pt>
                <c:pt idx="33">
                  <c:v>0.37176862843964076</c:v>
                </c:pt>
                <c:pt idx="34">
                  <c:v>0.357776249945299</c:v>
                </c:pt>
                <c:pt idx="35">
                  <c:v>0.35626267694477587</c:v>
                </c:pt>
                <c:pt idx="36">
                  <c:v>0.34548385636718093</c:v>
                </c:pt>
                <c:pt idx="37">
                  <c:v>0.34436605836068135</c:v>
                </c:pt>
                <c:pt idx="38">
                  <c:v>0.3530260165891925</c:v>
                </c:pt>
                <c:pt idx="39">
                  <c:v>0.36246370419506235</c:v>
                </c:pt>
                <c:pt idx="40">
                  <c:v>0.3666633055526137</c:v>
                </c:pt>
                <c:pt idx="41">
                  <c:v>0.37556460255029145</c:v>
                </c:pt>
                <c:pt idx="42">
                  <c:v>0.37311773518330216</c:v>
                </c:pt>
                <c:pt idx="43">
                  <c:v>0.3747463998837247</c:v>
                </c:pt>
                <c:pt idx="44">
                  <c:v>0.3733315325654418</c:v>
                </c:pt>
                <c:pt idx="45">
                  <c:v>0.3846272445832666</c:v>
                </c:pt>
                <c:pt idx="46">
                  <c:v>0.3931962384094694</c:v>
                </c:pt>
                <c:pt idx="47">
                  <c:v>0.39152109167592974</c:v>
                </c:pt>
                <c:pt idx="48">
                  <c:v>0.38776637060467745</c:v>
                </c:pt>
                <c:pt idx="49">
                  <c:v>0.393301299859382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beta'!$A$2:$A$51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'gamma, beta'!$K$2:$K$51</c:f>
              <c:numCache>
                <c:ptCount val="50"/>
                <c:pt idx="0">
                  <c:v>0.27526350008389605</c:v>
                </c:pt>
                <c:pt idx="1">
                  <c:v>0.27581679313869484</c:v>
                </c:pt>
                <c:pt idx="2">
                  <c:v>0.277202653147462</c:v>
                </c:pt>
                <c:pt idx="3">
                  <c:v>0.2765905141971596</c:v>
                </c:pt>
                <c:pt idx="4">
                  <c:v>0.2730600367865842</c:v>
                </c:pt>
                <c:pt idx="5">
                  <c:v>0.2729399310658482</c:v>
                </c:pt>
                <c:pt idx="6">
                  <c:v>0.2774141679332951</c:v>
                </c:pt>
                <c:pt idx="7">
                  <c:v>0.2704275159512433</c:v>
                </c:pt>
                <c:pt idx="8">
                  <c:v>0.2642722661843753</c:v>
                </c:pt>
                <c:pt idx="9">
                  <c:v>0.26780523142719637</c:v>
                </c:pt>
                <c:pt idx="10">
                  <c:v>0.27375896153339024</c:v>
                </c:pt>
                <c:pt idx="11">
                  <c:v>0.2770202680359418</c:v>
                </c:pt>
                <c:pt idx="12">
                  <c:v>0.26250048788396524</c:v>
                </c:pt>
                <c:pt idx="13">
                  <c:v>0.263361086980747</c:v>
                </c:pt>
                <c:pt idx="14">
                  <c:v>0.2633833293374978</c:v>
                </c:pt>
                <c:pt idx="15">
                  <c:v>0.2686153924918737</c:v>
                </c:pt>
                <c:pt idx="16">
                  <c:v>0.2749295033071969</c:v>
                </c:pt>
                <c:pt idx="17">
                  <c:v>0.2672584237759469</c:v>
                </c:pt>
                <c:pt idx="18">
                  <c:v>0.2727933373858649</c:v>
                </c:pt>
                <c:pt idx="19">
                  <c:v>0.26397770264603754</c:v>
                </c:pt>
                <c:pt idx="20">
                  <c:v>0.2591152767392022</c:v>
                </c:pt>
                <c:pt idx="21">
                  <c:v>0.27089700049465026</c:v>
                </c:pt>
                <c:pt idx="22">
                  <c:v>0.2733264415961324</c:v>
                </c:pt>
                <c:pt idx="23">
                  <c:v>0.2755691033308346</c:v>
                </c:pt>
                <c:pt idx="24">
                  <c:v>0.28222844096861355</c:v>
                </c:pt>
                <c:pt idx="25">
                  <c:v>0.28645771889931426</c:v>
                </c:pt>
                <c:pt idx="26">
                  <c:v>0.29176639566728735</c:v>
                </c:pt>
                <c:pt idx="27">
                  <c:v>0.2943075481828</c:v>
                </c:pt>
                <c:pt idx="28">
                  <c:v>0.2874391089009431</c:v>
                </c:pt>
                <c:pt idx="29">
                  <c:v>0.2861463700769476</c:v>
                </c:pt>
                <c:pt idx="30">
                  <c:v>0.2855655058706448</c:v>
                </c:pt>
                <c:pt idx="31">
                  <c:v>0.2902126923641696</c:v>
                </c:pt>
                <c:pt idx="32">
                  <c:v>0.28792040721121487</c:v>
                </c:pt>
                <c:pt idx="33">
                  <c:v>0.286004461419871</c:v>
                </c:pt>
                <c:pt idx="34">
                  <c:v>0.28840250908033194</c:v>
                </c:pt>
                <c:pt idx="35">
                  <c:v>0.2871936586302879</c:v>
                </c:pt>
                <c:pt idx="36">
                  <c:v>0.2858899900238869</c:v>
                </c:pt>
                <c:pt idx="37">
                  <c:v>0.29327920597865736</c:v>
                </c:pt>
                <c:pt idx="38">
                  <c:v>0.288796557554064</c:v>
                </c:pt>
                <c:pt idx="39">
                  <c:v>0.2840120506002549</c:v>
                </c:pt>
                <c:pt idx="40">
                  <c:v>0.27947056825268535</c:v>
                </c:pt>
                <c:pt idx="41">
                  <c:v>0.2775301041420209</c:v>
                </c:pt>
                <c:pt idx="42">
                  <c:v>0.27944318651041494</c:v>
                </c:pt>
                <c:pt idx="43">
                  <c:v>0.28506108065365754</c:v>
                </c:pt>
                <c:pt idx="44">
                  <c:v>0.2890108571364462</c:v>
                </c:pt>
                <c:pt idx="45">
                  <c:v>0.29213459024567184</c:v>
                </c:pt>
                <c:pt idx="46">
                  <c:v>0.27370877053841197</c:v>
                </c:pt>
                <c:pt idx="47">
                  <c:v>0.2723375291074649</c:v>
                </c:pt>
                <c:pt idx="48">
                  <c:v>0.2699346445243489</c:v>
                </c:pt>
                <c:pt idx="49">
                  <c:v>0.2744667699471483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beta'!$A$3:$A$51</c:f>
              <c:numCache>
                <c:ptCount val="4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</c:numCache>
            </c:numRef>
          </c:xVal>
          <c:yVal>
            <c:numRef>
              <c:f>'gamma, beta'!$O$3:$O$51</c:f>
              <c:numCache>
                <c:ptCount val="49"/>
                <c:pt idx="0">
                  <c:v>0.9579603540723935</c:v>
                </c:pt>
                <c:pt idx="1">
                  <c:v>0.9605971447836542</c:v>
                </c:pt>
                <c:pt idx="2">
                  <c:v>0.9463772728315155</c:v>
                </c:pt>
                <c:pt idx="3">
                  <c:v>0.9570127704978187</c:v>
                </c:pt>
                <c:pt idx="4">
                  <c:v>0.9393015419451185</c:v>
                </c:pt>
                <c:pt idx="5">
                  <c:v>0.9342961388000361</c:v>
                </c:pt>
                <c:pt idx="6">
                  <c:v>0.938878324489513</c:v>
                </c:pt>
                <c:pt idx="7">
                  <c:v>0.9523570260732047</c:v>
                </c:pt>
                <c:pt idx="8">
                  <c:v>0.9522457802490989</c:v>
                </c:pt>
                <c:pt idx="9">
                  <c:v>0.9190312582460232</c:v>
                </c:pt>
                <c:pt idx="10">
                  <c:v>0.9476806541766987</c:v>
                </c:pt>
                <c:pt idx="11">
                  <c:v>0.9453998695051039</c:v>
                </c:pt>
                <c:pt idx="12">
                  <c:v>0.939518434672486</c:v>
                </c:pt>
                <c:pt idx="13">
                  <c:v>0.9482269366057514</c:v>
                </c:pt>
                <c:pt idx="14">
                  <c:v>0.9411095741954592</c:v>
                </c:pt>
                <c:pt idx="15">
                  <c:v>0.9412919034279509</c:v>
                </c:pt>
                <c:pt idx="16">
                  <c:v>0.93441497098871</c:v>
                </c:pt>
                <c:pt idx="17">
                  <c:v>0.9376368645302724</c:v>
                </c:pt>
                <c:pt idx="18">
                  <c:v>0.9675014535147689</c:v>
                </c:pt>
                <c:pt idx="19">
                  <c:v>0.9522201039191179</c:v>
                </c:pt>
                <c:pt idx="20">
                  <c:v>0.9724782427625513</c:v>
                </c:pt>
                <c:pt idx="21">
                  <c:v>0.9599713112721682</c:v>
                </c:pt>
                <c:pt idx="22">
                  <c:v>0.9556283083170763</c:v>
                </c:pt>
                <c:pt idx="23">
                  <c:v>0.9698610089351701</c:v>
                </c:pt>
                <c:pt idx="24">
                  <c:v>0.9584836022670034</c:v>
                </c:pt>
                <c:pt idx="25">
                  <c:v>0.9518267706322708</c:v>
                </c:pt>
                <c:pt idx="26">
                  <c:v>0.9414945427762783</c:v>
                </c:pt>
                <c:pt idx="27">
                  <c:v>0.9570163268374093</c:v>
                </c:pt>
                <c:pt idx="28">
                  <c:v>0.9445069739626357</c:v>
                </c:pt>
                <c:pt idx="29">
                  <c:v>0.947361675373655</c:v>
                </c:pt>
                <c:pt idx="30">
                  <c:v>0.9459839297375607</c:v>
                </c:pt>
                <c:pt idx="31">
                  <c:v>0.9492876867897367</c:v>
                </c:pt>
                <c:pt idx="32">
                  <c:v>0.9499650493817876</c:v>
                </c:pt>
                <c:pt idx="33">
                  <c:v>0.9512874743137796</c:v>
                </c:pt>
                <c:pt idx="34">
                  <c:v>0.9523347342218541</c:v>
                </c:pt>
                <c:pt idx="35">
                  <c:v>0.9494729401069217</c:v>
                </c:pt>
                <c:pt idx="36">
                  <c:v>0.9462808142877244</c:v>
                </c:pt>
                <c:pt idx="37">
                  <c:v>0.9426815376827105</c:v>
                </c:pt>
                <c:pt idx="38">
                  <c:v>0.9454567549185345</c:v>
                </c:pt>
                <c:pt idx="39">
                  <c:v>0.9438326893768266</c:v>
                </c:pt>
                <c:pt idx="40">
                  <c:v>0.9417897943352871</c:v>
                </c:pt>
                <c:pt idx="41">
                  <c:v>0.9438602992807444</c:v>
                </c:pt>
                <c:pt idx="42">
                  <c:v>0.951170722056058</c:v>
                </c:pt>
                <c:pt idx="43">
                  <c:v>0.9425156069114858</c:v>
                </c:pt>
                <c:pt idx="44">
                  <c:v>0.9438163832647661</c:v>
                </c:pt>
                <c:pt idx="45">
                  <c:v>0.9434732237085617</c:v>
                </c:pt>
                <c:pt idx="46">
                  <c:v>0.9426444487344388</c:v>
                </c:pt>
                <c:pt idx="47">
                  <c:v>0.942423276673743</c:v>
                </c:pt>
                <c:pt idx="48">
                  <c:v>0.9458125882980931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beta'!$A$2:$A$51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'gamma, beta'!$R$2:$R$51</c:f>
              <c:numCache>
                <c:ptCount val="50"/>
                <c:pt idx="0">
                  <c:v>0.27575835255607045</c:v>
                </c:pt>
                <c:pt idx="1">
                  <c:v>0.27575835255607045</c:v>
                </c:pt>
                <c:pt idx="2">
                  <c:v>0.27575835255607045</c:v>
                </c:pt>
                <c:pt idx="3">
                  <c:v>0.27575835255607045</c:v>
                </c:pt>
                <c:pt idx="4">
                  <c:v>0.27575835255607045</c:v>
                </c:pt>
                <c:pt idx="5">
                  <c:v>0.27575835255607045</c:v>
                </c:pt>
                <c:pt idx="6">
                  <c:v>0.27575835255607045</c:v>
                </c:pt>
                <c:pt idx="7">
                  <c:v>0.27575835255607045</c:v>
                </c:pt>
                <c:pt idx="8">
                  <c:v>0.27575835255607045</c:v>
                </c:pt>
                <c:pt idx="9">
                  <c:v>0.27575835255607045</c:v>
                </c:pt>
                <c:pt idx="10">
                  <c:v>0.27575835255607045</c:v>
                </c:pt>
                <c:pt idx="11">
                  <c:v>0.27575835255607045</c:v>
                </c:pt>
                <c:pt idx="12">
                  <c:v>0.27575835255607045</c:v>
                </c:pt>
                <c:pt idx="13">
                  <c:v>0.27575835255607045</c:v>
                </c:pt>
                <c:pt idx="14">
                  <c:v>0.27575835255607045</c:v>
                </c:pt>
                <c:pt idx="15">
                  <c:v>0.27575835255607045</c:v>
                </c:pt>
                <c:pt idx="16">
                  <c:v>0.27575835255607045</c:v>
                </c:pt>
                <c:pt idx="17">
                  <c:v>0.27575835255607045</c:v>
                </c:pt>
                <c:pt idx="18">
                  <c:v>0.27575835255607045</c:v>
                </c:pt>
                <c:pt idx="19">
                  <c:v>0.27575835255607045</c:v>
                </c:pt>
                <c:pt idx="20">
                  <c:v>0.27575835255607045</c:v>
                </c:pt>
                <c:pt idx="21">
                  <c:v>0.27575835255607045</c:v>
                </c:pt>
                <c:pt idx="22">
                  <c:v>0.27575835255607045</c:v>
                </c:pt>
                <c:pt idx="23">
                  <c:v>0.27575835255607045</c:v>
                </c:pt>
                <c:pt idx="24">
                  <c:v>0.27575835255607045</c:v>
                </c:pt>
                <c:pt idx="25">
                  <c:v>0.27575835255607045</c:v>
                </c:pt>
                <c:pt idx="26">
                  <c:v>0.27575835255607045</c:v>
                </c:pt>
                <c:pt idx="27">
                  <c:v>0.27575835255607045</c:v>
                </c:pt>
                <c:pt idx="28">
                  <c:v>0.27575835255607045</c:v>
                </c:pt>
                <c:pt idx="29">
                  <c:v>0.27575835255607045</c:v>
                </c:pt>
                <c:pt idx="30">
                  <c:v>0.27575835255607045</c:v>
                </c:pt>
                <c:pt idx="31">
                  <c:v>0.27575835255607045</c:v>
                </c:pt>
                <c:pt idx="32">
                  <c:v>0.27575835255607045</c:v>
                </c:pt>
                <c:pt idx="33">
                  <c:v>0.27575835255607045</c:v>
                </c:pt>
                <c:pt idx="34">
                  <c:v>0.27575835255607045</c:v>
                </c:pt>
                <c:pt idx="35">
                  <c:v>0.27575835255607045</c:v>
                </c:pt>
                <c:pt idx="36">
                  <c:v>0.27575835255607045</c:v>
                </c:pt>
                <c:pt idx="37">
                  <c:v>0.27575835255607045</c:v>
                </c:pt>
                <c:pt idx="38">
                  <c:v>0.27575835255607045</c:v>
                </c:pt>
                <c:pt idx="39">
                  <c:v>0.27575835255607045</c:v>
                </c:pt>
                <c:pt idx="40">
                  <c:v>0.27575835255607045</c:v>
                </c:pt>
                <c:pt idx="41">
                  <c:v>0.27575835255607045</c:v>
                </c:pt>
                <c:pt idx="42">
                  <c:v>0.27575835255607045</c:v>
                </c:pt>
                <c:pt idx="43">
                  <c:v>0.27575835255607045</c:v>
                </c:pt>
                <c:pt idx="44">
                  <c:v>0.27575835255607045</c:v>
                </c:pt>
                <c:pt idx="45">
                  <c:v>0.27575835255607045</c:v>
                </c:pt>
                <c:pt idx="46">
                  <c:v>0.27575835255607045</c:v>
                </c:pt>
                <c:pt idx="47">
                  <c:v>0.27575835255607045</c:v>
                </c:pt>
                <c:pt idx="48">
                  <c:v>0.27575835255607045</c:v>
                </c:pt>
                <c:pt idx="49">
                  <c:v>0.27575835255607045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beta'!$A$3:$A$51</c:f>
              <c:numCache>
                <c:ptCount val="4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</c:numCache>
            </c:numRef>
          </c:xVal>
          <c:yVal>
            <c:numRef>
              <c:f>'gamma, beta'!$S$3:$S$51</c:f>
              <c:numCache>
                <c:ptCount val="49"/>
                <c:pt idx="0">
                  <c:v>0.9479159272175713</c:v>
                </c:pt>
                <c:pt idx="1">
                  <c:v>0.9479159272175713</c:v>
                </c:pt>
                <c:pt idx="2">
                  <c:v>0.9479159272175713</c:v>
                </c:pt>
                <c:pt idx="3">
                  <c:v>0.9479159272175713</c:v>
                </c:pt>
                <c:pt idx="4">
                  <c:v>0.9479159272175713</c:v>
                </c:pt>
                <c:pt idx="5">
                  <c:v>0.9479159272175713</c:v>
                </c:pt>
                <c:pt idx="6">
                  <c:v>0.9479159272175713</c:v>
                </c:pt>
                <c:pt idx="7">
                  <c:v>0.9479159272175713</c:v>
                </c:pt>
                <c:pt idx="8">
                  <c:v>0.9479159272175713</c:v>
                </c:pt>
                <c:pt idx="9">
                  <c:v>0.9479159272175713</c:v>
                </c:pt>
                <c:pt idx="10">
                  <c:v>0.9479159272175713</c:v>
                </c:pt>
                <c:pt idx="11">
                  <c:v>0.9479159272175713</c:v>
                </c:pt>
                <c:pt idx="12">
                  <c:v>0.9479159272175713</c:v>
                </c:pt>
                <c:pt idx="13">
                  <c:v>0.9479159272175713</c:v>
                </c:pt>
                <c:pt idx="14">
                  <c:v>0.9479159272175713</c:v>
                </c:pt>
                <c:pt idx="15">
                  <c:v>0.9479159272175713</c:v>
                </c:pt>
                <c:pt idx="16">
                  <c:v>0.9479159272175713</c:v>
                </c:pt>
                <c:pt idx="17">
                  <c:v>0.9479159272175713</c:v>
                </c:pt>
                <c:pt idx="18">
                  <c:v>0.9479159272175713</c:v>
                </c:pt>
                <c:pt idx="19">
                  <c:v>0.9479159272175713</c:v>
                </c:pt>
                <c:pt idx="20">
                  <c:v>0.9479159272175713</c:v>
                </c:pt>
                <c:pt idx="21">
                  <c:v>0.9479159272175713</c:v>
                </c:pt>
                <c:pt idx="22">
                  <c:v>0.9479159272175713</c:v>
                </c:pt>
                <c:pt idx="23">
                  <c:v>0.9479159272175713</c:v>
                </c:pt>
                <c:pt idx="24">
                  <c:v>0.9479159272175713</c:v>
                </c:pt>
                <c:pt idx="25">
                  <c:v>0.9479159272175713</c:v>
                </c:pt>
                <c:pt idx="26">
                  <c:v>0.9479159272175713</c:v>
                </c:pt>
                <c:pt idx="27">
                  <c:v>0.9479159272175713</c:v>
                </c:pt>
                <c:pt idx="28">
                  <c:v>0.9479159272175713</c:v>
                </c:pt>
                <c:pt idx="29">
                  <c:v>0.9479159272175713</c:v>
                </c:pt>
                <c:pt idx="30">
                  <c:v>0.9479159272175713</c:v>
                </c:pt>
                <c:pt idx="31">
                  <c:v>0.9479159272175713</c:v>
                </c:pt>
                <c:pt idx="32">
                  <c:v>0.9479159272175713</c:v>
                </c:pt>
                <c:pt idx="33">
                  <c:v>0.9479159272175713</c:v>
                </c:pt>
                <c:pt idx="34">
                  <c:v>0.9479159272175713</c:v>
                </c:pt>
                <c:pt idx="35">
                  <c:v>0.9479159272175713</c:v>
                </c:pt>
                <c:pt idx="36">
                  <c:v>0.9479159272175713</c:v>
                </c:pt>
                <c:pt idx="37">
                  <c:v>0.9479159272175713</c:v>
                </c:pt>
                <c:pt idx="38">
                  <c:v>0.9479159272175713</c:v>
                </c:pt>
                <c:pt idx="39">
                  <c:v>0.9479159272175713</c:v>
                </c:pt>
                <c:pt idx="40">
                  <c:v>0.9479159272175713</c:v>
                </c:pt>
                <c:pt idx="41">
                  <c:v>0.9479159272175713</c:v>
                </c:pt>
                <c:pt idx="42">
                  <c:v>0.9479159272175713</c:v>
                </c:pt>
                <c:pt idx="43">
                  <c:v>0.9479159272175713</c:v>
                </c:pt>
                <c:pt idx="44">
                  <c:v>0.9479159272175713</c:v>
                </c:pt>
                <c:pt idx="45">
                  <c:v>0.9479159272175713</c:v>
                </c:pt>
                <c:pt idx="46">
                  <c:v>0.9479159272175713</c:v>
                </c:pt>
                <c:pt idx="47">
                  <c:v>0.9479159272175713</c:v>
                </c:pt>
                <c:pt idx="48">
                  <c:v>0.9479159272175713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beta'!$A$2:$A$51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'gamma, beta'!$T$2:$T$51</c:f>
              <c:numCache>
                <c:ptCount val="50"/>
                <c:pt idx="0">
                  <c:v>0.3617820462355247</c:v>
                </c:pt>
                <c:pt idx="1">
                  <c:v>0.3617820462355247</c:v>
                </c:pt>
                <c:pt idx="2">
                  <c:v>0.3617820462355247</c:v>
                </c:pt>
                <c:pt idx="3">
                  <c:v>0.3617820462355247</c:v>
                </c:pt>
                <c:pt idx="4">
                  <c:v>0.3617820462355247</c:v>
                </c:pt>
                <c:pt idx="5">
                  <c:v>0.3617820462355247</c:v>
                </c:pt>
                <c:pt idx="6">
                  <c:v>0.3617820462355247</c:v>
                </c:pt>
                <c:pt idx="7">
                  <c:v>0.3617820462355247</c:v>
                </c:pt>
                <c:pt idx="8">
                  <c:v>0.3617820462355247</c:v>
                </c:pt>
                <c:pt idx="9">
                  <c:v>0.3617820462355247</c:v>
                </c:pt>
                <c:pt idx="10">
                  <c:v>0.3617820462355247</c:v>
                </c:pt>
                <c:pt idx="11">
                  <c:v>0.3617820462355247</c:v>
                </c:pt>
                <c:pt idx="12">
                  <c:v>0.3617820462355247</c:v>
                </c:pt>
                <c:pt idx="13">
                  <c:v>0.3617820462355247</c:v>
                </c:pt>
                <c:pt idx="14">
                  <c:v>0.3617820462355247</c:v>
                </c:pt>
                <c:pt idx="15">
                  <c:v>0.3617820462355247</c:v>
                </c:pt>
                <c:pt idx="16">
                  <c:v>0.3617820462355247</c:v>
                </c:pt>
                <c:pt idx="17">
                  <c:v>0.3617820462355247</c:v>
                </c:pt>
                <c:pt idx="18">
                  <c:v>0.3617820462355247</c:v>
                </c:pt>
                <c:pt idx="19">
                  <c:v>0.3617820462355247</c:v>
                </c:pt>
                <c:pt idx="20">
                  <c:v>0.3617820462355247</c:v>
                </c:pt>
                <c:pt idx="21">
                  <c:v>0.3617820462355247</c:v>
                </c:pt>
                <c:pt idx="22">
                  <c:v>0.3617820462355247</c:v>
                </c:pt>
                <c:pt idx="23">
                  <c:v>0.3617820462355247</c:v>
                </c:pt>
                <c:pt idx="24">
                  <c:v>0.3617820462355247</c:v>
                </c:pt>
                <c:pt idx="25">
                  <c:v>0.3617820462355247</c:v>
                </c:pt>
                <c:pt idx="26">
                  <c:v>0.3617820462355247</c:v>
                </c:pt>
                <c:pt idx="27">
                  <c:v>0.3617820462355247</c:v>
                </c:pt>
                <c:pt idx="28">
                  <c:v>0.3617820462355247</c:v>
                </c:pt>
                <c:pt idx="29">
                  <c:v>0.3617820462355247</c:v>
                </c:pt>
                <c:pt idx="30">
                  <c:v>0.3617820462355247</c:v>
                </c:pt>
                <c:pt idx="31">
                  <c:v>0.3617820462355247</c:v>
                </c:pt>
                <c:pt idx="32">
                  <c:v>0.3617820462355247</c:v>
                </c:pt>
                <c:pt idx="33">
                  <c:v>0.3617820462355247</c:v>
                </c:pt>
                <c:pt idx="34">
                  <c:v>0.3617820462355247</c:v>
                </c:pt>
                <c:pt idx="35">
                  <c:v>0.3617820462355247</c:v>
                </c:pt>
                <c:pt idx="36">
                  <c:v>0.3617820462355247</c:v>
                </c:pt>
                <c:pt idx="37">
                  <c:v>0.3617820462355247</c:v>
                </c:pt>
                <c:pt idx="38">
                  <c:v>0.3617820462355247</c:v>
                </c:pt>
                <c:pt idx="39">
                  <c:v>0.3617820462355247</c:v>
                </c:pt>
                <c:pt idx="40">
                  <c:v>0.3617820462355247</c:v>
                </c:pt>
                <c:pt idx="41">
                  <c:v>0.3617820462355247</c:v>
                </c:pt>
                <c:pt idx="42">
                  <c:v>0.3617820462355247</c:v>
                </c:pt>
                <c:pt idx="43">
                  <c:v>0.3617820462355247</c:v>
                </c:pt>
                <c:pt idx="44">
                  <c:v>0.3617820462355247</c:v>
                </c:pt>
                <c:pt idx="45">
                  <c:v>0.3617820462355247</c:v>
                </c:pt>
                <c:pt idx="46">
                  <c:v>0.3617820462355247</c:v>
                </c:pt>
                <c:pt idx="47">
                  <c:v>0.3617820462355247</c:v>
                </c:pt>
                <c:pt idx="48">
                  <c:v>0.3617820462355247</c:v>
                </c:pt>
                <c:pt idx="49">
                  <c:v>0.3617820462355247</c:v>
                </c:pt>
              </c:numCache>
            </c:numRef>
          </c:yVal>
          <c:smooth val="0"/>
        </c:ser>
        <c:axId val="13787010"/>
        <c:axId val="45013403"/>
      </c:scatterChart>
      <c:valAx>
        <c:axId val="13787010"/>
        <c:scaling>
          <c:orientation val="minMax"/>
          <c:max val="2013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3403"/>
        <c:crosses val="autoZero"/>
        <c:crossBetween val="midCat"/>
        <c:dispUnits/>
        <c:majorUnit val="4"/>
      </c:valAx>
      <c:valAx>
        <c:axId val="45013403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7010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2"/>
          <c:w val="0.9775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alpha!$A$1</c:f>
              <c:strCache>
                <c:ptCount val="1"/>
                <c:pt idx="0">
                  <c:v>alpha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alpha!$A$2:$A$86</c:f>
              <c:numCache>
                <c:ptCount val="85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</c:numCache>
            </c:numRef>
          </c:xVal>
          <c:yVal>
            <c:numRef>
              <c:f>alpha!$I$2:$I$86</c:f>
              <c:numCache>
                <c:ptCount val="85"/>
                <c:pt idx="0">
                  <c:v>0.4206169544210562</c:v>
                </c:pt>
                <c:pt idx="1">
                  <c:v>0.39627588147276605</c:v>
                </c:pt>
                <c:pt idx="2">
                  <c:v>0.3864508925157165</c:v>
                </c:pt>
                <c:pt idx="3">
                  <c:v>0.3654600606673407</c:v>
                </c:pt>
                <c:pt idx="4">
                  <c:v>0.3557077428275147</c:v>
                </c:pt>
                <c:pt idx="5">
                  <c:v>0.36268494463176904</c:v>
                </c:pt>
                <c:pt idx="6">
                  <c:v>0.37797133006713846</c:v>
                </c:pt>
                <c:pt idx="7">
                  <c:v>0.37624332455269116</c:v>
                </c:pt>
                <c:pt idx="8">
                  <c:v>0.3698167791706847</c:v>
                </c:pt>
                <c:pt idx="9">
                  <c:v>0.36573014898722167</c:v>
                </c:pt>
                <c:pt idx="10">
                  <c:v>0.366245110821382</c:v>
                </c:pt>
                <c:pt idx="11">
                  <c:v>0.37468324452338664</c:v>
                </c:pt>
                <c:pt idx="12">
                  <c:v>0.37852137449694667</c:v>
                </c:pt>
                <c:pt idx="13">
                  <c:v>0.37066139021236777</c:v>
                </c:pt>
                <c:pt idx="14">
                  <c:v>0.35006253277927946</c:v>
                </c:pt>
                <c:pt idx="15">
                  <c:v>0.3539944331353081</c:v>
                </c:pt>
                <c:pt idx="16">
                  <c:v>0.34737956317447194</c:v>
                </c:pt>
                <c:pt idx="17">
                  <c:v>0.3462041012239673</c:v>
                </c:pt>
                <c:pt idx="18">
                  <c:v>0.36851311675436593</c:v>
                </c:pt>
                <c:pt idx="19">
                  <c:v>0.37668803769123904</c:v>
                </c:pt>
                <c:pt idx="20">
                  <c:v>0.3704826624847535</c:v>
                </c:pt>
                <c:pt idx="21">
                  <c:v>0.3696447750507179</c:v>
                </c:pt>
                <c:pt idx="22">
                  <c:v>0.3692514892866352</c:v>
                </c:pt>
                <c:pt idx="23">
                  <c:v>0.35461422572683265</c:v>
                </c:pt>
                <c:pt idx="24">
                  <c:v>0.3480311340075203</c:v>
                </c:pt>
                <c:pt idx="25">
                  <c:v>0.35345833446395136</c:v>
                </c:pt>
                <c:pt idx="26">
                  <c:v>0.360215128248467</c:v>
                </c:pt>
                <c:pt idx="27">
                  <c:v>0.34351389944433797</c:v>
                </c:pt>
                <c:pt idx="28">
                  <c:v>0.3438655495731058</c:v>
                </c:pt>
                <c:pt idx="29">
                  <c:v>0.34758406850983714</c:v>
                </c:pt>
                <c:pt idx="30">
                  <c:v>0.3506127364813524</c:v>
                </c:pt>
                <c:pt idx="31">
                  <c:v>0.3435381620869262</c:v>
                </c:pt>
                <c:pt idx="32">
                  <c:v>0.34658281767886157</c:v>
                </c:pt>
                <c:pt idx="33">
                  <c:v>0.35084247041457617</c:v>
                </c:pt>
                <c:pt idx="34">
                  <c:v>0.3519750074734005</c:v>
                </c:pt>
                <c:pt idx="35">
                  <c:v>0.3523197794434867</c:v>
                </c:pt>
                <c:pt idx="36">
                  <c:v>0.35899931537750474</c:v>
                </c:pt>
                <c:pt idx="37">
                  <c:v>0.3568353544443015</c:v>
                </c:pt>
                <c:pt idx="38">
                  <c:v>0.34653453289294756</c:v>
                </c:pt>
                <c:pt idx="39">
                  <c:v>0.3408750823749759</c:v>
                </c:pt>
                <c:pt idx="40">
                  <c:v>0.33065373698608236</c:v>
                </c:pt>
                <c:pt idx="41">
                  <c:v>0.3229923983568582</c:v>
                </c:pt>
                <c:pt idx="42">
                  <c:v>0.3330833758261096</c:v>
                </c:pt>
                <c:pt idx="43">
                  <c:v>0.3343359473886214</c:v>
                </c:pt>
                <c:pt idx="44">
                  <c:v>0.337896349586997</c:v>
                </c:pt>
                <c:pt idx="45">
                  <c:v>0.33278226468231975</c:v>
                </c:pt>
                <c:pt idx="46">
                  <c:v>0.3488464369271761</c:v>
                </c:pt>
                <c:pt idx="47">
                  <c:v>0.3511225673284236</c:v>
                </c:pt>
                <c:pt idx="48">
                  <c:v>0.3515520515126116</c:v>
                </c:pt>
                <c:pt idx="49">
                  <c:v>0.3548107278644942</c:v>
                </c:pt>
                <c:pt idx="50">
                  <c:v>0.3564626181401991</c:v>
                </c:pt>
                <c:pt idx="51">
                  <c:v>0.35217691286054476</c:v>
                </c:pt>
                <c:pt idx="52">
                  <c:v>0.3655615302845252</c:v>
                </c:pt>
                <c:pt idx="53">
                  <c:v>0.3610483922650629</c:v>
                </c:pt>
                <c:pt idx="54">
                  <c:v>0.3761718227279711</c:v>
                </c:pt>
                <c:pt idx="55">
                  <c:v>0.38177404933363923</c:v>
                </c:pt>
                <c:pt idx="56">
                  <c:v>0.38283990803172374</c:v>
                </c:pt>
                <c:pt idx="57">
                  <c:v>0.37860648355441306</c:v>
                </c:pt>
                <c:pt idx="58">
                  <c:v>0.3700908108233091</c:v>
                </c:pt>
                <c:pt idx="59">
                  <c:v>0.36383079940153473</c:v>
                </c:pt>
                <c:pt idx="60">
                  <c:v>0.37223735302072847</c:v>
                </c:pt>
                <c:pt idx="61">
                  <c:v>0.3666612667456761</c:v>
                </c:pt>
                <c:pt idx="62">
                  <c:v>0.36443468715697036</c:v>
                </c:pt>
                <c:pt idx="63">
                  <c:v>0.36001285855467835</c:v>
                </c:pt>
                <c:pt idx="64">
                  <c:v>0.3664920901691534</c:v>
                </c:pt>
                <c:pt idx="65">
                  <c:v>0.3718858247335888</c:v>
                </c:pt>
                <c:pt idx="66">
                  <c:v>0.3719378478877685</c:v>
                </c:pt>
                <c:pt idx="67">
                  <c:v>0.37400589456041355</c:v>
                </c:pt>
                <c:pt idx="68">
                  <c:v>0.37176862843964076</c:v>
                </c:pt>
                <c:pt idx="69">
                  <c:v>0.357776249945299</c:v>
                </c:pt>
                <c:pt idx="70">
                  <c:v>0.35626267694477587</c:v>
                </c:pt>
                <c:pt idx="71">
                  <c:v>0.34548385636718093</c:v>
                </c:pt>
                <c:pt idx="72">
                  <c:v>0.34436605836068135</c:v>
                </c:pt>
                <c:pt idx="73">
                  <c:v>0.3530260165891925</c:v>
                </c:pt>
                <c:pt idx="74">
                  <c:v>0.36246370419506235</c:v>
                </c:pt>
                <c:pt idx="75">
                  <c:v>0.3666633055526137</c:v>
                </c:pt>
                <c:pt idx="76">
                  <c:v>0.37556460255029145</c:v>
                </c:pt>
                <c:pt idx="77">
                  <c:v>0.37311773518330216</c:v>
                </c:pt>
                <c:pt idx="78">
                  <c:v>0.3747463998837247</c:v>
                </c:pt>
                <c:pt idx="79">
                  <c:v>0.3733315325654418</c:v>
                </c:pt>
                <c:pt idx="80">
                  <c:v>0.3846272445832666</c:v>
                </c:pt>
                <c:pt idx="81">
                  <c:v>0.3931962384094694</c:v>
                </c:pt>
                <c:pt idx="82">
                  <c:v>0.39152109167592974</c:v>
                </c:pt>
                <c:pt idx="83">
                  <c:v>0.38776637060467745</c:v>
                </c:pt>
                <c:pt idx="84">
                  <c:v>0.393301299859382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alpha!$J$1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alpha!$A$2:$A$86</c:f>
              <c:numCache>
                <c:ptCount val="85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</c:numCache>
            </c:numRef>
          </c:xVal>
          <c:yVal>
            <c:numRef>
              <c:f>alpha!$J$2:$J$86</c:f>
              <c:numCache>
                <c:ptCount val="85"/>
                <c:pt idx="0">
                  <c:v>0.3617820462355247</c:v>
                </c:pt>
                <c:pt idx="1">
                  <c:v>0.3617820462355247</c:v>
                </c:pt>
                <c:pt idx="2">
                  <c:v>0.3617820462355247</c:v>
                </c:pt>
                <c:pt idx="3">
                  <c:v>0.3617820462355247</c:v>
                </c:pt>
                <c:pt idx="4">
                  <c:v>0.3617820462355247</c:v>
                </c:pt>
                <c:pt idx="5">
                  <c:v>0.3617820462355247</c:v>
                </c:pt>
                <c:pt idx="6">
                  <c:v>0.3617820462355247</c:v>
                </c:pt>
                <c:pt idx="7">
                  <c:v>0.3617820462355247</c:v>
                </c:pt>
                <c:pt idx="8">
                  <c:v>0.3617820462355247</c:v>
                </c:pt>
                <c:pt idx="9">
                  <c:v>0.3617820462355247</c:v>
                </c:pt>
                <c:pt idx="10">
                  <c:v>0.3617820462355247</c:v>
                </c:pt>
                <c:pt idx="11">
                  <c:v>0.3617820462355247</c:v>
                </c:pt>
                <c:pt idx="12">
                  <c:v>0.3617820462355247</c:v>
                </c:pt>
                <c:pt idx="13">
                  <c:v>0.3617820462355247</c:v>
                </c:pt>
                <c:pt idx="14">
                  <c:v>0.3617820462355247</c:v>
                </c:pt>
                <c:pt idx="15">
                  <c:v>0.3617820462355247</c:v>
                </c:pt>
                <c:pt idx="16">
                  <c:v>0.3617820462355247</c:v>
                </c:pt>
                <c:pt idx="17">
                  <c:v>0.3617820462355247</c:v>
                </c:pt>
                <c:pt idx="18">
                  <c:v>0.3617820462355247</c:v>
                </c:pt>
                <c:pt idx="19">
                  <c:v>0.3617820462355247</c:v>
                </c:pt>
                <c:pt idx="20">
                  <c:v>0.3617820462355247</c:v>
                </c:pt>
                <c:pt idx="21">
                  <c:v>0.3617820462355247</c:v>
                </c:pt>
                <c:pt idx="22">
                  <c:v>0.3617820462355247</c:v>
                </c:pt>
                <c:pt idx="23">
                  <c:v>0.3617820462355247</c:v>
                </c:pt>
                <c:pt idx="24">
                  <c:v>0.3617820462355247</c:v>
                </c:pt>
                <c:pt idx="25">
                  <c:v>0.3617820462355247</c:v>
                </c:pt>
                <c:pt idx="26">
                  <c:v>0.3617820462355247</c:v>
                </c:pt>
                <c:pt idx="27">
                  <c:v>0.3617820462355247</c:v>
                </c:pt>
                <c:pt idx="28">
                  <c:v>0.3617820462355247</c:v>
                </c:pt>
                <c:pt idx="29">
                  <c:v>0.3617820462355247</c:v>
                </c:pt>
                <c:pt idx="30">
                  <c:v>0.3617820462355247</c:v>
                </c:pt>
                <c:pt idx="31">
                  <c:v>0.3617820462355247</c:v>
                </c:pt>
                <c:pt idx="32">
                  <c:v>0.3617820462355247</c:v>
                </c:pt>
                <c:pt idx="33">
                  <c:v>0.3617820462355247</c:v>
                </c:pt>
                <c:pt idx="34">
                  <c:v>0.3617820462355247</c:v>
                </c:pt>
                <c:pt idx="35">
                  <c:v>0.3617820462355247</c:v>
                </c:pt>
                <c:pt idx="36">
                  <c:v>0.3617820462355247</c:v>
                </c:pt>
                <c:pt idx="37">
                  <c:v>0.3617820462355247</c:v>
                </c:pt>
                <c:pt idx="38">
                  <c:v>0.3617820462355247</c:v>
                </c:pt>
                <c:pt idx="39">
                  <c:v>0.3617820462355247</c:v>
                </c:pt>
                <c:pt idx="40">
                  <c:v>0.3617820462355247</c:v>
                </c:pt>
                <c:pt idx="41">
                  <c:v>0.3617820462355247</c:v>
                </c:pt>
                <c:pt idx="42">
                  <c:v>0.3617820462355247</c:v>
                </c:pt>
                <c:pt idx="43">
                  <c:v>0.3617820462355247</c:v>
                </c:pt>
                <c:pt idx="44">
                  <c:v>0.3617820462355247</c:v>
                </c:pt>
                <c:pt idx="45">
                  <c:v>0.3617820462355247</c:v>
                </c:pt>
                <c:pt idx="46">
                  <c:v>0.3617820462355247</c:v>
                </c:pt>
                <c:pt idx="47">
                  <c:v>0.3617820462355247</c:v>
                </c:pt>
                <c:pt idx="48">
                  <c:v>0.3617820462355247</c:v>
                </c:pt>
                <c:pt idx="49">
                  <c:v>0.3617820462355247</c:v>
                </c:pt>
                <c:pt idx="50">
                  <c:v>0.3617820462355247</c:v>
                </c:pt>
                <c:pt idx="51">
                  <c:v>0.3617820462355247</c:v>
                </c:pt>
                <c:pt idx="52">
                  <c:v>0.3617820462355247</c:v>
                </c:pt>
                <c:pt idx="53">
                  <c:v>0.3617820462355247</c:v>
                </c:pt>
                <c:pt idx="54">
                  <c:v>0.3617820462355247</c:v>
                </c:pt>
                <c:pt idx="55">
                  <c:v>0.3617820462355247</c:v>
                </c:pt>
                <c:pt idx="56">
                  <c:v>0.3617820462355247</c:v>
                </c:pt>
                <c:pt idx="57">
                  <c:v>0.3617820462355247</c:v>
                </c:pt>
                <c:pt idx="58">
                  <c:v>0.3617820462355247</c:v>
                </c:pt>
                <c:pt idx="59">
                  <c:v>0.3617820462355247</c:v>
                </c:pt>
                <c:pt idx="60">
                  <c:v>0.3617820462355247</c:v>
                </c:pt>
                <c:pt idx="61">
                  <c:v>0.3617820462355247</c:v>
                </c:pt>
                <c:pt idx="62">
                  <c:v>0.3617820462355247</c:v>
                </c:pt>
                <c:pt idx="63">
                  <c:v>0.3617820462355247</c:v>
                </c:pt>
                <c:pt idx="64">
                  <c:v>0.3617820462355247</c:v>
                </c:pt>
                <c:pt idx="65">
                  <c:v>0.3617820462355247</c:v>
                </c:pt>
                <c:pt idx="66">
                  <c:v>0.3617820462355247</c:v>
                </c:pt>
                <c:pt idx="67">
                  <c:v>0.3617820462355247</c:v>
                </c:pt>
                <c:pt idx="68">
                  <c:v>0.3617820462355247</c:v>
                </c:pt>
                <c:pt idx="69">
                  <c:v>0.3617820462355247</c:v>
                </c:pt>
                <c:pt idx="70">
                  <c:v>0.3617820462355247</c:v>
                </c:pt>
                <c:pt idx="71">
                  <c:v>0.3617820462355247</c:v>
                </c:pt>
                <c:pt idx="72">
                  <c:v>0.3617820462355247</c:v>
                </c:pt>
                <c:pt idx="73">
                  <c:v>0.3617820462355247</c:v>
                </c:pt>
                <c:pt idx="74">
                  <c:v>0.3617820462355247</c:v>
                </c:pt>
                <c:pt idx="75">
                  <c:v>0.3617820462355247</c:v>
                </c:pt>
                <c:pt idx="76">
                  <c:v>0.3617820462355247</c:v>
                </c:pt>
                <c:pt idx="77">
                  <c:v>0.3617820462355247</c:v>
                </c:pt>
                <c:pt idx="78">
                  <c:v>0.3617820462355247</c:v>
                </c:pt>
                <c:pt idx="79">
                  <c:v>0.3617820462355247</c:v>
                </c:pt>
                <c:pt idx="80">
                  <c:v>0.3617820462355247</c:v>
                </c:pt>
                <c:pt idx="81">
                  <c:v>0.3617820462355247</c:v>
                </c:pt>
                <c:pt idx="82">
                  <c:v>0.3617820462355247</c:v>
                </c:pt>
                <c:pt idx="83">
                  <c:v>0.3617820462355247</c:v>
                </c:pt>
                <c:pt idx="84">
                  <c:v>0.3617820462355247</c:v>
                </c:pt>
              </c:numCache>
            </c:numRef>
          </c:yVal>
          <c:smooth val="0"/>
        </c:ser>
        <c:axId val="48303328"/>
        <c:axId val="23963489"/>
      </c:scatterChart>
      <c:valAx>
        <c:axId val="48303328"/>
        <c:scaling>
          <c:orientation val="minMax"/>
          <c:max val="2013"/>
          <c:min val="1929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63489"/>
        <c:crosses val="autoZero"/>
        <c:crossBetween val="midCat"/>
        <c:dispUnits/>
        <c:majorUnit val="7"/>
      </c:valAx>
      <c:valAx>
        <c:axId val="23963489"/>
        <c:scaling>
          <c:orientation val="minMax"/>
          <c:max val="0.45"/>
          <c:min val="0.2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03328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>
        <c:manualLayout>
          <c:xMode val="factor"/>
          <c:yMode val="factor"/>
          <c:x val="-0.01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44"/>
          <c:w val="0.928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accounting'!$I$3:$I$52</c:f>
              <c:numCache>
                <c:ptCount val="50"/>
                <c:pt idx="0">
                  <c:v>100</c:v>
                </c:pt>
                <c:pt idx="1">
                  <c:v>104.81498534401716</c:v>
                </c:pt>
                <c:pt idx="2">
                  <c:v>109.96969348848546</c:v>
                </c:pt>
                <c:pt idx="3">
                  <c:v>111.1117258488932</c:v>
                </c:pt>
                <c:pt idx="4">
                  <c:v>114.63340487162972</c:v>
                </c:pt>
                <c:pt idx="5">
                  <c:v>116.29940556002936</c:v>
                </c:pt>
                <c:pt idx="6">
                  <c:v>114.46594159047874</c:v>
                </c:pt>
                <c:pt idx="7">
                  <c:v>116.06497761970121</c:v>
                </c:pt>
                <c:pt idx="8">
                  <c:v>119.96391478714368</c:v>
                </c:pt>
                <c:pt idx="9">
                  <c:v>124.41502024760958</c:v>
                </c:pt>
                <c:pt idx="10">
                  <c:v>121.55730084168073</c:v>
                </c:pt>
                <c:pt idx="11">
                  <c:v>119.21915440866584</c:v>
                </c:pt>
                <c:pt idx="12">
                  <c:v>123.44510647648295</c:v>
                </c:pt>
                <c:pt idx="13">
                  <c:v>126.87065479925872</c:v>
                </c:pt>
                <c:pt idx="14">
                  <c:v>131.62994639586628</c:v>
                </c:pt>
                <c:pt idx="15">
                  <c:v>133.56217361458283</c:v>
                </c:pt>
                <c:pt idx="16">
                  <c:v>131.0356665375187</c:v>
                </c:pt>
                <c:pt idx="17">
                  <c:v>132.64612729037532</c:v>
                </c:pt>
                <c:pt idx="18">
                  <c:v>128.65991194225558</c:v>
                </c:pt>
                <c:pt idx="19">
                  <c:v>133.30271614168032</c:v>
                </c:pt>
                <c:pt idx="20">
                  <c:v>141.63562202203755</c:v>
                </c:pt>
                <c:pt idx="21">
                  <c:v>146.26176132637113</c:v>
                </c:pt>
                <c:pt idx="22">
                  <c:v>149.9270028228035</c:v>
                </c:pt>
                <c:pt idx="23">
                  <c:v>153.62757808561577</c:v>
                </c:pt>
                <c:pt idx="24">
                  <c:v>158.76009898324023</c:v>
                </c:pt>
                <c:pt idx="25">
                  <c:v>163.5036431630912</c:v>
                </c:pt>
                <c:pt idx="26">
                  <c:v>165.38555531880962</c:v>
                </c:pt>
                <c:pt idx="27">
                  <c:v>163.5129973055418</c:v>
                </c:pt>
                <c:pt idx="28">
                  <c:v>167.55556342787781</c:v>
                </c:pt>
                <c:pt idx="29">
                  <c:v>170.224560361105</c:v>
                </c:pt>
                <c:pt idx="30">
                  <c:v>175.08193093165278</c:v>
                </c:pt>
                <c:pt idx="31">
                  <c:v>177.7212059596227</c:v>
                </c:pt>
                <c:pt idx="32">
                  <c:v>182.02112098729864</c:v>
                </c:pt>
                <c:pt idx="33">
                  <c:v>187.47879730054558</c:v>
                </c:pt>
                <c:pt idx="34">
                  <c:v>192.9903894367957</c:v>
                </c:pt>
                <c:pt idx="35">
                  <c:v>199.13715592012633</c:v>
                </c:pt>
                <c:pt idx="36">
                  <c:v>204.8572724248877</c:v>
                </c:pt>
                <c:pt idx="37">
                  <c:v>204.17835859421433</c:v>
                </c:pt>
                <c:pt idx="38">
                  <c:v>205.27861807659215</c:v>
                </c:pt>
                <c:pt idx="39">
                  <c:v>208.8097720986286</c:v>
                </c:pt>
                <c:pt idx="40">
                  <c:v>214.17988015416282</c:v>
                </c:pt>
                <c:pt idx="41">
                  <c:v>218.82775544352936</c:v>
                </c:pt>
                <c:pt idx="42">
                  <c:v>221.91431193786468</c:v>
                </c:pt>
                <c:pt idx="43">
                  <c:v>223.50737610611407</c:v>
                </c:pt>
                <c:pt idx="44">
                  <c:v>220.92764482037484</c:v>
                </c:pt>
                <c:pt idx="45">
                  <c:v>212.97446922970704</c:v>
                </c:pt>
                <c:pt idx="46">
                  <c:v>216.66231057526147</c:v>
                </c:pt>
                <c:pt idx="47">
                  <c:v>218.57444620183804</c:v>
                </c:pt>
                <c:pt idx="48">
                  <c:v>220.27705375295423</c:v>
                </c:pt>
                <c:pt idx="49">
                  <c:v>224.70757346356737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A*(1/(1-alpha)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accounting'!$J$3:$J$52</c:f>
              <c:numCache>
                <c:ptCount val="50"/>
                <c:pt idx="0">
                  <c:v>100</c:v>
                </c:pt>
                <c:pt idx="1">
                  <c:v>105.11434490640774</c:v>
                </c:pt>
                <c:pt idx="2">
                  <c:v>110.35319098230092</c:v>
                </c:pt>
                <c:pt idx="3">
                  <c:v>111.44008660381708</c:v>
                </c:pt>
                <c:pt idx="4">
                  <c:v>115.43304064040593</c:v>
                </c:pt>
                <c:pt idx="5">
                  <c:v>115.88971227191239</c:v>
                </c:pt>
                <c:pt idx="6">
                  <c:v>113.98224708497058</c:v>
                </c:pt>
                <c:pt idx="7">
                  <c:v>117.73206049415302</c:v>
                </c:pt>
                <c:pt idx="8">
                  <c:v>120.2801966957781</c:v>
                </c:pt>
                <c:pt idx="9">
                  <c:v>123.91800643694143</c:v>
                </c:pt>
                <c:pt idx="10">
                  <c:v>119.21402218523183</c:v>
                </c:pt>
                <c:pt idx="11">
                  <c:v>119.07301425382045</c:v>
                </c:pt>
                <c:pt idx="12">
                  <c:v>123.07669313698982</c:v>
                </c:pt>
                <c:pt idx="13">
                  <c:v>125.78495103045435</c:v>
                </c:pt>
                <c:pt idx="14">
                  <c:v>128.64349692473826</c:v>
                </c:pt>
                <c:pt idx="15">
                  <c:v>128.6578661478083</c:v>
                </c:pt>
                <c:pt idx="16">
                  <c:v>125.71073965054251</c:v>
                </c:pt>
                <c:pt idx="17">
                  <c:v>126.95022300961938</c:v>
                </c:pt>
                <c:pt idx="18">
                  <c:v>123.42093449266962</c:v>
                </c:pt>
                <c:pt idx="19">
                  <c:v>128.25013855256628</c:v>
                </c:pt>
                <c:pt idx="20">
                  <c:v>134.62135089595492</c:v>
                </c:pt>
                <c:pt idx="21">
                  <c:v>138.35390313968153</c:v>
                </c:pt>
                <c:pt idx="22">
                  <c:v>140.587645988986</c:v>
                </c:pt>
                <c:pt idx="23">
                  <c:v>141.66110424123178</c:v>
                </c:pt>
                <c:pt idx="24">
                  <c:v>145.31098701723627</c:v>
                </c:pt>
                <c:pt idx="25">
                  <c:v>148.35367218193568</c:v>
                </c:pt>
                <c:pt idx="26">
                  <c:v>149.16069626615703</c:v>
                </c:pt>
                <c:pt idx="27">
                  <c:v>148.95190758313993</c:v>
                </c:pt>
                <c:pt idx="28">
                  <c:v>154.14881297853753</c:v>
                </c:pt>
                <c:pt idx="29">
                  <c:v>156.19143409716617</c:v>
                </c:pt>
                <c:pt idx="30">
                  <c:v>159.45294393517466</c:v>
                </c:pt>
                <c:pt idx="31">
                  <c:v>162.31943396358054</c:v>
                </c:pt>
                <c:pt idx="32">
                  <c:v>167.06614826547158</c:v>
                </c:pt>
                <c:pt idx="33">
                  <c:v>171.14626178794694</c:v>
                </c:pt>
                <c:pt idx="34">
                  <c:v>177.19015190531437</c:v>
                </c:pt>
                <c:pt idx="35">
                  <c:v>184.74860646469472</c:v>
                </c:pt>
                <c:pt idx="36">
                  <c:v>187.65869167789083</c:v>
                </c:pt>
                <c:pt idx="37">
                  <c:v>187.84905353940354</c:v>
                </c:pt>
                <c:pt idx="38">
                  <c:v>190.91737413314652</c:v>
                </c:pt>
                <c:pt idx="39">
                  <c:v>195.57004714332135</c:v>
                </c:pt>
                <c:pt idx="40">
                  <c:v>201.73614154773009</c:v>
                </c:pt>
                <c:pt idx="41">
                  <c:v>204.25772824671958</c:v>
                </c:pt>
                <c:pt idx="42">
                  <c:v>204.13139608142617</c:v>
                </c:pt>
                <c:pt idx="43">
                  <c:v>204.04726251285715</c:v>
                </c:pt>
                <c:pt idx="44">
                  <c:v>201.85253463479768</c:v>
                </c:pt>
                <c:pt idx="45">
                  <c:v>201.2957284109894</c:v>
                </c:pt>
                <c:pt idx="46">
                  <c:v>207.94640145238708</c:v>
                </c:pt>
                <c:pt idx="47">
                  <c:v>209.45024634180052</c:v>
                </c:pt>
                <c:pt idx="48">
                  <c:v>211.1530507167425</c:v>
                </c:pt>
                <c:pt idx="49">
                  <c:v>214.55952192189892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accounting'!$K$3:$K$52</c:f>
              <c:numCache>
                <c:ptCount val="50"/>
                <c:pt idx="0">
                  <c:v>100.00000000000003</c:v>
                </c:pt>
                <c:pt idx="1">
                  <c:v>98.77676521692744</c:v>
                </c:pt>
                <c:pt idx="2">
                  <c:v>97.80493964488261</c:v>
                </c:pt>
                <c:pt idx="3">
                  <c:v>99.07611664125861</c:v>
                </c:pt>
                <c:pt idx="4">
                  <c:v>98.8199105766364</c:v>
                </c:pt>
                <c:pt idx="5">
                  <c:v>99.46667192741619</c:v>
                </c:pt>
                <c:pt idx="6">
                  <c:v>101.69151471550728</c:v>
                </c:pt>
                <c:pt idx="7">
                  <c:v>101.6380658482694</c:v>
                </c:pt>
                <c:pt idx="8">
                  <c:v>100.62092415895616</c:v>
                </c:pt>
                <c:pt idx="9">
                  <c:v>99.64880304419499</c:v>
                </c:pt>
                <c:pt idx="10">
                  <c:v>102.37749439698635</c:v>
                </c:pt>
                <c:pt idx="11">
                  <c:v>104.576243488913</c:v>
                </c:pt>
                <c:pt idx="12">
                  <c:v>102.84573593021653</c:v>
                </c:pt>
                <c:pt idx="13">
                  <c:v>102.1002555454204</c:v>
                </c:pt>
                <c:pt idx="14">
                  <c:v>101.24307989778063</c:v>
                </c:pt>
                <c:pt idx="15">
                  <c:v>102.08251153911951</c:v>
                </c:pt>
                <c:pt idx="16">
                  <c:v>104.89631130136567</c:v>
                </c:pt>
                <c:pt idx="17">
                  <c:v>105.4049949722373</c:v>
                </c:pt>
                <c:pt idx="18">
                  <c:v>108.82478291328819</c:v>
                </c:pt>
                <c:pt idx="19">
                  <c:v>107.53711855823104</c:v>
                </c:pt>
                <c:pt idx="20">
                  <c:v>104.91787838227242</c:v>
                </c:pt>
                <c:pt idx="21">
                  <c:v>104.88203869928576</c:v>
                </c:pt>
                <c:pt idx="22">
                  <c:v>105.05720816840889</c:v>
                </c:pt>
                <c:pt idx="23">
                  <c:v>105.14278138500586</c:v>
                </c:pt>
                <c:pt idx="24">
                  <c:v>104.76435412701338</c:v>
                </c:pt>
                <c:pt idx="25">
                  <c:v>104.54206449879781</c:v>
                </c:pt>
                <c:pt idx="26">
                  <c:v>105.28759409200184</c:v>
                </c:pt>
                <c:pt idx="27">
                  <c:v>106.94316907061375</c:v>
                </c:pt>
                <c:pt idx="28">
                  <c:v>106.00249312536275</c:v>
                </c:pt>
                <c:pt idx="29">
                  <c:v>105.60017263924881</c:v>
                </c:pt>
                <c:pt idx="30">
                  <c:v>104.5573226481852</c:v>
                </c:pt>
                <c:pt idx="31">
                  <c:v>104.55619910024348</c:v>
                </c:pt>
                <c:pt idx="32">
                  <c:v>103.93681645246681</c:v>
                </c:pt>
                <c:pt idx="33">
                  <c:v>103.07862999942179</c:v>
                </c:pt>
                <c:pt idx="34">
                  <c:v>102.48578141379954</c:v>
                </c:pt>
                <c:pt idx="35">
                  <c:v>101.92792610782651</c:v>
                </c:pt>
                <c:pt idx="36">
                  <c:v>101.85739137910923</c:v>
                </c:pt>
                <c:pt idx="37">
                  <c:v>103.62141780262293</c:v>
                </c:pt>
                <c:pt idx="38">
                  <c:v>104.42555236988527</c:v>
                </c:pt>
                <c:pt idx="39">
                  <c:v>104.46677737243313</c:v>
                </c:pt>
                <c:pt idx="40">
                  <c:v>103.96334506381346</c:v>
                </c:pt>
                <c:pt idx="41">
                  <c:v>103.95061489401529</c:v>
                </c:pt>
                <c:pt idx="42">
                  <c:v>104.48555379661708</c:v>
                </c:pt>
                <c:pt idx="43">
                  <c:v>105.51881078202553</c:v>
                </c:pt>
                <c:pt idx="44">
                  <c:v>107.4928244252976</c:v>
                </c:pt>
                <c:pt idx="45">
                  <c:v>110.55241332619441</c:v>
                </c:pt>
                <c:pt idx="46">
                  <c:v>109.37661261891121</c:v>
                </c:pt>
                <c:pt idx="47">
                  <c:v>109.04271141531726</c:v>
                </c:pt>
                <c:pt idx="48">
                  <c:v>108.33146308108932</c:v>
                </c:pt>
                <c:pt idx="49">
                  <c:v>107.87218120652173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accounting'!$L$3:$L$52</c:f>
              <c:numCache>
                <c:ptCount val="50"/>
                <c:pt idx="0">
                  <c:v>100</c:v>
                </c:pt>
                <c:pt idx="1">
                  <c:v>100.95006206825316</c:v>
                </c:pt>
                <c:pt idx="2">
                  <c:v>101.88900693319101</c:v>
                </c:pt>
                <c:pt idx="3">
                  <c:v>100.63509865046105</c:v>
                </c:pt>
                <c:pt idx="4">
                  <c:v>100.49318247884807</c:v>
                </c:pt>
                <c:pt idx="5">
                  <c:v>100.89160322327608</c:v>
                </c:pt>
                <c:pt idx="6">
                  <c:v>98.7539223810397</c:v>
                </c:pt>
                <c:pt idx="7">
                  <c:v>96.99515807600174</c:v>
                </c:pt>
                <c:pt idx="8">
                  <c:v>99.12157592213717</c:v>
                </c:pt>
                <c:pt idx="9">
                  <c:v>100.75493105127799</c:v>
                </c:pt>
                <c:pt idx="10">
                  <c:v>99.59767737426581</c:v>
                </c:pt>
                <c:pt idx="11">
                  <c:v>95.74137319210905</c:v>
                </c:pt>
                <c:pt idx="12">
                  <c:v>97.52405920419747</c:v>
                </c:pt>
                <c:pt idx="13">
                  <c:v>98.78833532539866</c:v>
                </c:pt>
                <c:pt idx="14">
                  <c:v>101.06517192707818</c:v>
                </c:pt>
                <c:pt idx="15">
                  <c:v>101.6941071373439</c:v>
                </c:pt>
                <c:pt idx="16">
                  <c:v>99.37037392971786</c:v>
                </c:pt>
                <c:pt idx="17">
                  <c:v>99.12881507723166</c:v>
                </c:pt>
                <c:pt idx="18">
                  <c:v>95.7914197158571</c:v>
                </c:pt>
                <c:pt idx="19">
                  <c:v>96.65465170153664</c:v>
                </c:pt>
                <c:pt idx="20">
                  <c:v>100.27878194037072</c:v>
                </c:pt>
                <c:pt idx="21">
                  <c:v>100.79483140829635</c:v>
                </c:pt>
                <c:pt idx="22">
                  <c:v>101.50953643948472</c:v>
                </c:pt>
                <c:pt idx="23">
                  <c:v>103.14284343600318</c:v>
                </c:pt>
                <c:pt idx="24">
                  <c:v>104.28680645745598</c:v>
                </c:pt>
                <c:pt idx="25">
                  <c:v>105.42365302963137</c:v>
                </c:pt>
                <c:pt idx="26">
                  <c:v>105.30911719290484</c:v>
                </c:pt>
                <c:pt idx="27">
                  <c:v>102.64863073872479</c:v>
                </c:pt>
                <c:pt idx="28">
                  <c:v>102.5421898756464</c:v>
                </c:pt>
                <c:pt idx="29">
                  <c:v>103.20491500818376</c:v>
                </c:pt>
                <c:pt idx="30">
                  <c:v>105.01572424352734</c:v>
                </c:pt>
                <c:pt idx="31">
                  <c:v>104.71742271746298</c:v>
                </c:pt>
                <c:pt idx="32">
                  <c:v>104.82476905483892</c:v>
                </c:pt>
                <c:pt idx="33">
                  <c:v>106.2713269480098</c:v>
                </c:pt>
                <c:pt idx="34">
                  <c:v>106.27533564020615</c:v>
                </c:pt>
                <c:pt idx="35">
                  <c:v>105.74940710148874</c:v>
                </c:pt>
                <c:pt idx="36">
                  <c:v>107.17417579984163</c:v>
                </c:pt>
                <c:pt idx="37">
                  <c:v>104.89412551708024</c:v>
                </c:pt>
                <c:pt idx="38">
                  <c:v>102.9654404829766</c:v>
                </c:pt>
                <c:pt idx="39">
                  <c:v>102.20456197474542</c:v>
                </c:pt>
                <c:pt idx="40">
                  <c:v>102.12091946556257</c:v>
                </c:pt>
                <c:pt idx="41">
                  <c:v>103.06159175553763</c:v>
                </c:pt>
                <c:pt idx="42">
                  <c:v>104.04453113301568</c:v>
                </c:pt>
                <c:pt idx="43">
                  <c:v>103.80808978099412</c:v>
                </c:pt>
                <c:pt idx="44">
                  <c:v>101.82077102069162</c:v>
                </c:pt>
                <c:pt idx="45">
                  <c:v>95.70282506954976</c:v>
                </c:pt>
                <c:pt idx="46">
                  <c:v>95.2593232660827</c:v>
                </c:pt>
                <c:pt idx="47">
                  <c:v>95.702188497663</c:v>
                </c:pt>
                <c:pt idx="48">
                  <c:v>96.29800501635145</c:v>
                </c:pt>
                <c:pt idx="49">
                  <c:v>97.08686033143958</c:v>
                </c:pt>
              </c:numCache>
            </c:numRef>
          </c:yVal>
          <c:smooth val="0"/>
        </c:ser>
        <c:axId val="43089902"/>
        <c:axId val="23297815"/>
      </c:scatterChart>
      <c:valAx>
        <c:axId val="43089902"/>
        <c:scaling>
          <c:orientation val="minMax"/>
          <c:max val="2013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7815"/>
        <c:crosses val="autoZero"/>
        <c:crossBetween val="midCat"/>
        <c:dispUnits/>
        <c:majorUnit val="4"/>
      </c:valAx>
      <c:valAx>
        <c:axId val="23297815"/>
        <c:scaling>
          <c:orientation val="minMax"/>
          <c:max val="2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89902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>
        <c:manualLayout>
          <c:xMode val="factor"/>
          <c:yMode val="factor"/>
          <c:x val="-0.009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445"/>
          <c:w val="0.9297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accounting'!$N$2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accounting'!$N$3:$N$52</c:f>
              <c:numCache>
                <c:ptCount val="50"/>
                <c:pt idx="0">
                  <c:v>0</c:v>
                </c:pt>
                <c:pt idx="1">
                  <c:v>0.06784499298201589</c:v>
                </c:pt>
                <c:pt idx="2">
                  <c:v>0.13710598667605972</c:v>
                </c:pt>
                <c:pt idx="3">
                  <c:v>0.1520110753353165</c:v>
                </c:pt>
                <c:pt idx="4">
                  <c:v>0.19702751547428235</c:v>
                </c:pt>
                <c:pt idx="5">
                  <c:v>0.21784372279746445</c:v>
                </c:pt>
                <c:pt idx="6">
                  <c:v>0.1949184000009495</c:v>
                </c:pt>
                <c:pt idx="7">
                  <c:v>0.21493270745960213</c:v>
                </c:pt>
                <c:pt idx="8">
                  <c:v>0.2626005076114229</c:v>
                </c:pt>
                <c:pt idx="9">
                  <c:v>0.3151606681745597</c:v>
                </c:pt>
                <c:pt idx="10">
                  <c:v>0.28163654554083645</c:v>
                </c:pt>
                <c:pt idx="11">
                  <c:v>0.25361604578632635</c:v>
                </c:pt>
                <c:pt idx="12">
                  <c:v>0.3038696473187693</c:v>
                </c:pt>
                <c:pt idx="13">
                  <c:v>0.3433584121940887</c:v>
                </c:pt>
                <c:pt idx="14">
                  <c:v>0.39648774592680447</c:v>
                </c:pt>
                <c:pt idx="15">
                  <c:v>0.4175114773805614</c:v>
                </c:pt>
                <c:pt idx="16">
                  <c:v>0.3899595517114632</c:v>
                </c:pt>
                <c:pt idx="17">
                  <c:v>0.40758255554753586</c:v>
                </c:pt>
                <c:pt idx="18">
                  <c:v>0.36356260638451493</c:v>
                </c:pt>
                <c:pt idx="19">
                  <c:v>0.41470617670753473</c:v>
                </c:pt>
                <c:pt idx="20">
                  <c:v>0.5021841556141995</c:v>
                </c:pt>
                <c:pt idx="21">
                  <c:v>0.5485526405934003</c:v>
                </c:pt>
                <c:pt idx="22">
                  <c:v>0.5842602453948367</c:v>
                </c:pt>
                <c:pt idx="23">
                  <c:v>0.6194372212415457</c:v>
                </c:pt>
                <c:pt idx="24">
                  <c:v>0.6668483669375672</c:v>
                </c:pt>
                <c:pt idx="25">
                  <c:v>0.709322781991052</c:v>
                </c:pt>
                <c:pt idx="26">
                  <c:v>0.7258332358396646</c:v>
                </c:pt>
                <c:pt idx="27">
                  <c:v>0.7094053170871841</c:v>
                </c:pt>
                <c:pt idx="28">
                  <c:v>0.7446395898342799</c:v>
                </c:pt>
                <c:pt idx="29">
                  <c:v>0.7674392071464574</c:v>
                </c:pt>
                <c:pt idx="30">
                  <c:v>0.8080302002739597</c:v>
                </c:pt>
                <c:pt idx="31">
                  <c:v>0.8296158361638192</c:v>
                </c:pt>
                <c:pt idx="32">
                  <c:v>0.8641058645761284</c:v>
                </c:pt>
                <c:pt idx="33">
                  <c:v>0.906727444893816</c:v>
                </c:pt>
                <c:pt idx="34">
                  <c:v>0.9485290057467357</c:v>
                </c:pt>
                <c:pt idx="35">
                  <c:v>0.9937624308047418</c:v>
                </c:pt>
                <c:pt idx="36">
                  <c:v>1.0346191093429278</c:v>
                </c:pt>
                <c:pt idx="37">
                  <c:v>1.029829959245122</c:v>
                </c:pt>
                <c:pt idx="38">
                  <c:v>1.0375833634359946</c:v>
                </c:pt>
                <c:pt idx="39">
                  <c:v>1.0621892302427363</c:v>
                </c:pt>
                <c:pt idx="40">
                  <c:v>1.098822961109903</c:v>
                </c:pt>
                <c:pt idx="41">
                  <c:v>1.1297957367647795</c:v>
                </c:pt>
                <c:pt idx="42">
                  <c:v>1.15000271438463</c:v>
                </c:pt>
                <c:pt idx="43">
                  <c:v>1.1603224434717563</c:v>
                </c:pt>
                <c:pt idx="44">
                  <c:v>1.1435739553607351</c:v>
                </c:pt>
                <c:pt idx="45">
                  <c:v>1.0906804946608422</c:v>
                </c:pt>
                <c:pt idx="46">
                  <c:v>1.11544821169081</c:v>
                </c:pt>
                <c:pt idx="47">
                  <c:v>1.1281247436775037</c:v>
                </c:pt>
                <c:pt idx="48">
                  <c:v>1.139319217412815</c:v>
                </c:pt>
                <c:pt idx="49">
                  <c:v>1.168048749414138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'growth accounting'!$O$2</c:f>
              <c:strCache>
                <c:ptCount val="1"/>
                <c:pt idx="0">
                  <c:v>A*(1/(1-alpha)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accounting'!$O$3:$O$52</c:f>
              <c:numCache>
                <c:ptCount val="50"/>
                <c:pt idx="0">
                  <c:v>0</c:v>
                </c:pt>
                <c:pt idx="1">
                  <c:v>0.0719595666657569</c:v>
                </c:pt>
                <c:pt idx="2">
                  <c:v>0.14212834731377713</c:v>
                </c:pt>
                <c:pt idx="3">
                  <c:v>0.15626828421878916</c:v>
                </c:pt>
                <c:pt idx="4">
                  <c:v>0.2070562287097096</c:v>
                </c:pt>
                <c:pt idx="5">
                  <c:v>0.21275250152081435</c:v>
                </c:pt>
                <c:pt idx="6">
                  <c:v>0.18880913985555417</c:v>
                </c:pt>
                <c:pt idx="7">
                  <c:v>0.23550724490933564</c:v>
                </c:pt>
                <c:pt idx="8">
                  <c:v>0.2663991322845435</c:v>
                </c:pt>
                <c:pt idx="9">
                  <c:v>0.30938583969627453</c:v>
                </c:pt>
                <c:pt idx="10">
                  <c:v>0.25355393837825585</c:v>
                </c:pt>
                <c:pt idx="11">
                  <c:v>0.25184648949510313</c:v>
                </c:pt>
                <c:pt idx="12">
                  <c:v>0.2995575865241285</c:v>
                </c:pt>
                <c:pt idx="13">
                  <c:v>0.3309593278416565</c:v>
                </c:pt>
                <c:pt idx="14">
                  <c:v>0.3633785290378157</c:v>
                </c:pt>
                <c:pt idx="15">
                  <c:v>0.3635396662089412</c:v>
                </c:pt>
                <c:pt idx="16">
                  <c:v>0.3301079065501515</c:v>
                </c:pt>
                <c:pt idx="17">
                  <c:v>0.344262929326414</c:v>
                </c:pt>
                <c:pt idx="18">
                  <c:v>0.303587123232828</c:v>
                </c:pt>
                <c:pt idx="19">
                  <c:v>0.35896038442096334</c:v>
                </c:pt>
                <c:pt idx="20">
                  <c:v>0.42890723898927585</c:v>
                </c:pt>
                <c:pt idx="21">
                  <c:v>0.4683633447851087</c:v>
                </c:pt>
                <c:pt idx="22">
                  <c:v>0.4914698244709384</c:v>
                </c:pt>
                <c:pt idx="23">
                  <c:v>0.5024436931799626</c:v>
                </c:pt>
                <c:pt idx="24">
                  <c:v>0.5391437897981395</c:v>
                </c:pt>
                <c:pt idx="25">
                  <c:v>0.5690406381299351</c:v>
                </c:pt>
                <c:pt idx="26">
                  <c:v>0.5768674365858667</c:v>
                </c:pt>
                <c:pt idx="27">
                  <c:v>0.5748465998755502</c:v>
                </c:pt>
                <c:pt idx="28">
                  <c:v>0.6243237800284751</c:v>
                </c:pt>
                <c:pt idx="29">
                  <c:v>0.643315334885761</c:v>
                </c:pt>
                <c:pt idx="30">
                  <c:v>0.6731307339117135</c:v>
                </c:pt>
                <c:pt idx="31">
                  <c:v>0.6988357392845926</c:v>
                </c:pt>
                <c:pt idx="32">
                  <c:v>0.7404194373065721</c:v>
                </c:pt>
                <c:pt idx="33">
                  <c:v>0.7752297810483706</c:v>
                </c:pt>
                <c:pt idx="34">
                  <c:v>0.8252984222214462</c:v>
                </c:pt>
                <c:pt idx="35">
                  <c:v>0.8855634823467632</c:v>
                </c:pt>
                <c:pt idx="36">
                  <c:v>0.9081111122349856</c:v>
                </c:pt>
                <c:pt idx="37">
                  <c:v>0.9095738471085167</c:v>
                </c:pt>
                <c:pt idx="38">
                  <c:v>0.9329483988925532</c:v>
                </c:pt>
                <c:pt idx="39">
                  <c:v>0.9676854288443957</c:v>
                </c:pt>
                <c:pt idx="40">
                  <c:v>1.0124695696265489</c:v>
                </c:pt>
                <c:pt idx="41">
                  <c:v>1.0303906648693162</c:v>
                </c:pt>
                <c:pt idx="42">
                  <c:v>1.0294980906878315</c:v>
                </c:pt>
                <c:pt idx="43">
                  <c:v>1.028903355606464</c:v>
                </c:pt>
                <c:pt idx="44">
                  <c:v>1.0133017026573858</c:v>
                </c:pt>
                <c:pt idx="45">
                  <c:v>1.0093165579240888</c:v>
                </c:pt>
                <c:pt idx="46">
                  <c:v>1.0562117191188394</c:v>
                </c:pt>
                <c:pt idx="47">
                  <c:v>1.0666075810098075</c:v>
                </c:pt>
                <c:pt idx="48">
                  <c:v>1.0782890911937781</c:v>
                </c:pt>
                <c:pt idx="49">
                  <c:v>1.10137792776855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'growth accounting'!$P$2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accounting'!$P$3:$P$52</c:f>
              <c:numCache>
                <c:ptCount val="50"/>
                <c:pt idx="0">
                  <c:v>3.2034265038149176E-16</c:v>
                </c:pt>
                <c:pt idx="1">
                  <c:v>-0.017756371381691075</c:v>
                </c:pt>
                <c:pt idx="2">
                  <c:v>-0.03202076446227481</c:v>
                </c:pt>
                <c:pt idx="3">
                  <c:v>-0.013390772651429083</c:v>
                </c:pt>
                <c:pt idx="4">
                  <c:v>-0.01712634461399637</c:v>
                </c:pt>
                <c:pt idx="5">
                  <c:v>-0.00771488882448294</c:v>
                </c:pt>
                <c:pt idx="6">
                  <c:v>0.024199303693196002</c:v>
                </c:pt>
                <c:pt idx="7">
                  <c:v>0.023440826571790255</c:v>
                </c:pt>
                <c:pt idx="8">
                  <c:v>0.008930345316655664</c:v>
                </c:pt>
                <c:pt idx="9">
                  <c:v>-0.005075619000903633</c:v>
                </c:pt>
                <c:pt idx="10">
                  <c:v>0.03389860312705858</c:v>
                </c:pt>
                <c:pt idx="11">
                  <c:v>0.06455515279545306</c:v>
                </c:pt>
                <c:pt idx="12">
                  <c:v>0.040481979766033675</c:v>
                </c:pt>
                <c:pt idx="13">
                  <c:v>0.02998647712315174</c:v>
                </c:pt>
                <c:pt idx="14">
                  <c:v>0.017823301198815183</c:v>
                </c:pt>
                <c:pt idx="15">
                  <c:v>0.02973572932179959</c:v>
                </c:pt>
                <c:pt idx="16">
                  <c:v>0.06896394616308622</c:v>
                </c:pt>
                <c:pt idx="17">
                  <c:v>0.075943235579756</c:v>
                </c:pt>
                <c:pt idx="18">
                  <c:v>0.12200714220038325</c:v>
                </c:pt>
                <c:pt idx="19">
                  <c:v>0.10483472043585802</c:v>
                </c:pt>
                <c:pt idx="20">
                  <c:v>0.06926053926603239</c:v>
                </c:pt>
                <c:pt idx="21">
                  <c:v>0.068767634081568</c:v>
                </c:pt>
                <c:pt idx="22">
                  <c:v>0.07117515136893601</c:v>
                </c:pt>
                <c:pt idx="23">
                  <c:v>0.07234980472928987</c:v>
                </c:pt>
                <c:pt idx="24">
                  <c:v>0.06714792611186575</c:v>
                </c:pt>
                <c:pt idx="25">
                  <c:v>0.06408355506252059</c:v>
                </c:pt>
                <c:pt idx="26">
                  <c:v>0.07433545539163049</c:v>
                </c:pt>
                <c:pt idx="27">
                  <c:v>0.09684433418427656</c:v>
                </c:pt>
                <c:pt idx="28">
                  <c:v>0.08409819664978688</c:v>
                </c:pt>
                <c:pt idx="29">
                  <c:v>0.07861219327197752</c:v>
                </c:pt>
                <c:pt idx="30">
                  <c:v>0.06429410428309697</c:v>
                </c:pt>
                <c:pt idx="31">
                  <c:v>0.06427860134449984</c:v>
                </c:pt>
                <c:pt idx="32">
                  <c:v>0.05570677556181368</c:v>
                </c:pt>
                <c:pt idx="33">
                  <c:v>0.043745267822638725</c:v>
                </c:pt>
                <c:pt idx="34">
                  <c:v>0.03542376820196478</c:v>
                </c:pt>
                <c:pt idx="35">
                  <c:v>0.027549373757100516</c:v>
                </c:pt>
                <c:pt idx="36">
                  <c:v>0.026550674649143072</c:v>
                </c:pt>
                <c:pt idx="37">
                  <c:v>0.05132222854640878</c:v>
                </c:pt>
                <c:pt idx="38">
                  <c:v>0.06247477480725643</c:v>
                </c:pt>
                <c:pt idx="39">
                  <c:v>0.0630442079461556</c:v>
                </c:pt>
                <c:pt idx="40">
                  <c:v>0.05607495898177894</c:v>
                </c:pt>
                <c:pt idx="41">
                  <c:v>0.055898292125314185</c:v>
                </c:pt>
                <c:pt idx="42">
                  <c:v>0.06330348865364685</c:v>
                </c:pt>
                <c:pt idx="43">
                  <c:v>0.07750021033380206</c:v>
                </c:pt>
                <c:pt idx="44">
                  <c:v>0.10424035738166412</c:v>
                </c:pt>
                <c:pt idx="45">
                  <c:v>0.14473051910013865</c:v>
                </c:pt>
                <c:pt idx="46">
                  <c:v>0.1293042878035282</c:v>
                </c:pt>
                <c:pt idx="47">
                  <c:v>0.12489334121758681</c:v>
                </c:pt>
                <c:pt idx="48">
                  <c:v>0.1154523107098255</c:v>
                </c:pt>
                <c:pt idx="49">
                  <c:v>0.10932286102643575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'growth accounting'!$Q$2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accounting'!$Q$3:$Q$52</c:f>
              <c:numCache>
                <c:ptCount val="50"/>
                <c:pt idx="0">
                  <c:v>0</c:v>
                </c:pt>
                <c:pt idx="1">
                  <c:v>0.013641797697949971</c:v>
                </c:pt>
                <c:pt idx="2">
                  <c:v>0.02699840382455556</c:v>
                </c:pt>
                <c:pt idx="3">
                  <c:v>0.009133563767955466</c:v>
                </c:pt>
                <c:pt idx="4">
                  <c:v>0.007097631378568991</c:v>
                </c:pt>
                <c:pt idx="5">
                  <c:v>0.012806110101130655</c:v>
                </c:pt>
                <c:pt idx="6">
                  <c:v>-0.01809004354780085</c:v>
                </c:pt>
                <c:pt idx="7">
                  <c:v>-0.044015364021526386</c:v>
                </c:pt>
                <c:pt idx="8">
                  <c:v>-0.012728969989776205</c:v>
                </c:pt>
                <c:pt idx="9">
                  <c:v>0.010850447479187389</c:v>
                </c:pt>
                <c:pt idx="10">
                  <c:v>-0.005815995964479822</c:v>
                </c:pt>
                <c:pt idx="11">
                  <c:v>-0.0627855965042321</c:v>
                </c:pt>
                <c:pt idx="12">
                  <c:v>-0.03616991897139315</c:v>
                </c:pt>
                <c:pt idx="13">
                  <c:v>-0.017587392770719485</c:v>
                </c:pt>
                <c:pt idx="14">
                  <c:v>0.01528591569017229</c:v>
                </c:pt>
                <c:pt idx="15">
                  <c:v>0.024236081849820037</c:v>
                </c:pt>
                <c:pt idx="16">
                  <c:v>-0.00911230100177659</c:v>
                </c:pt>
                <c:pt idx="17">
                  <c:v>-0.012623609358636458</c:v>
                </c:pt>
                <c:pt idx="18">
                  <c:v>-0.06203165904869731</c:v>
                </c:pt>
                <c:pt idx="19">
                  <c:v>-0.049088928149288294</c:v>
                </c:pt>
                <c:pt idx="20">
                  <c:v>0.004016377358888687</c:v>
                </c:pt>
                <c:pt idx="21">
                  <c:v>0.011421661726722149</c:v>
                </c:pt>
                <c:pt idx="22">
                  <c:v>0.02161526955496132</c:v>
                </c:pt>
                <c:pt idx="23">
                  <c:v>0.04464372333229241</c:v>
                </c:pt>
                <c:pt idx="24">
                  <c:v>0.06055665102756158</c:v>
                </c:pt>
                <c:pt idx="25">
                  <c:v>0.0761985887985945</c:v>
                </c:pt>
                <c:pt idx="26">
                  <c:v>0.07463034386216705</c:v>
                </c:pt>
                <c:pt idx="27">
                  <c:v>0.03771438302735493</c:v>
                </c:pt>
                <c:pt idx="28">
                  <c:v>0.03621761315601838</c:v>
                </c:pt>
                <c:pt idx="29">
                  <c:v>0.045511678988717774</c:v>
                </c:pt>
                <c:pt idx="30">
                  <c:v>0.07060536207914964</c:v>
                </c:pt>
                <c:pt idx="31">
                  <c:v>0.06650149553472455</c:v>
                </c:pt>
                <c:pt idx="32">
                  <c:v>0.06797965170774063</c:v>
                </c:pt>
                <c:pt idx="33">
                  <c:v>0.08775239602280561</c:v>
                </c:pt>
                <c:pt idx="34">
                  <c:v>0.08780681532332418</c:v>
                </c:pt>
                <c:pt idx="35">
                  <c:v>0.08064957470087694</c:v>
                </c:pt>
                <c:pt idx="36">
                  <c:v>0.09995732245879689</c:v>
                </c:pt>
                <c:pt idx="37">
                  <c:v>0.06893388359019693</c:v>
                </c:pt>
                <c:pt idx="38">
                  <c:v>0.042160189736183455</c:v>
                </c:pt>
                <c:pt idx="39">
                  <c:v>0.031459593452186074</c:v>
                </c:pt>
                <c:pt idx="40">
                  <c:v>0.0302784325015749</c:v>
                </c:pt>
                <c:pt idx="41">
                  <c:v>0.04350677977014877</c:v>
                </c:pt>
                <c:pt idx="42">
                  <c:v>0.057201135043151094</c:v>
                </c:pt>
                <c:pt idx="43">
                  <c:v>0.053918877531491695</c:v>
                </c:pt>
                <c:pt idx="44">
                  <c:v>0.02603189532168391</c:v>
                </c:pt>
                <c:pt idx="45">
                  <c:v>-0.06336658236338509</c:v>
                </c:pt>
                <c:pt idx="46">
                  <c:v>-0.07006779523155805</c:v>
                </c:pt>
                <c:pt idx="47">
                  <c:v>-0.06337617854989122</c:v>
                </c:pt>
                <c:pt idx="48">
                  <c:v>-0.05442218449079002</c:v>
                </c:pt>
                <c:pt idx="49">
                  <c:v>-0.04265203938084864</c:v>
                </c:pt>
              </c:numCache>
            </c:numRef>
          </c:yVal>
          <c:smooth val="0"/>
        </c:ser>
        <c:axId val="34436140"/>
        <c:axId val="45016637"/>
      </c:scatterChart>
      <c:valAx>
        <c:axId val="34436140"/>
        <c:scaling>
          <c:orientation val="minMax"/>
          <c:max val="2013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6637"/>
        <c:crossesAt val="-1"/>
        <c:crossBetween val="midCat"/>
        <c:dispUnits/>
        <c:majorUnit val="4"/>
      </c:valAx>
      <c:valAx>
        <c:axId val="45016637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43614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interest rates</a:t>
            </a:r>
          </a:p>
        </c:rich>
      </c:tx>
      <c:layout>
        <c:manualLayout>
          <c:xMode val="factor"/>
          <c:yMode val="factor"/>
          <c:x val="-0.004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5"/>
          <c:w val="0.977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'interest rates'!$F$3:$F$52</c:f>
              <c:numCache>
                <c:ptCount val="50"/>
                <c:pt idx="0">
                  <c:v>2.8268653662380183</c:v>
                </c:pt>
                <c:pt idx="1">
                  <c:v>2.621131375217556</c:v>
                </c:pt>
                <c:pt idx="2">
                  <c:v>2.2579728578170366</c:v>
                </c:pt>
                <c:pt idx="3">
                  <c:v>2.5265515883990286</c:v>
                </c:pt>
                <c:pt idx="4">
                  <c:v>1.838046114453018</c:v>
                </c:pt>
                <c:pt idx="5">
                  <c:v>2.013140176381545</c:v>
                </c:pt>
                <c:pt idx="6">
                  <c:v>2.623040876418803</c:v>
                </c:pt>
                <c:pt idx="7">
                  <c:v>2.196023557535498</c:v>
                </c:pt>
                <c:pt idx="8">
                  <c:v>2.7705828132871257</c:v>
                </c:pt>
                <c:pt idx="9">
                  <c:v>1.8964559982526108</c:v>
                </c:pt>
                <c:pt idx="10">
                  <c:v>-0.3855530015456132</c:v>
                </c:pt>
                <c:pt idx="11">
                  <c:v>-0.39768543007664414</c:v>
                </c:pt>
                <c:pt idx="12">
                  <c:v>2.788733538826227</c:v>
                </c:pt>
                <c:pt idx="13">
                  <c:v>1.7138914671723793</c:v>
                </c:pt>
                <c:pt idx="14">
                  <c:v>1.5931327082832292</c:v>
                </c:pt>
                <c:pt idx="15">
                  <c:v>1.2710190387329678</c:v>
                </c:pt>
                <c:pt idx="16">
                  <c:v>2.677016238818286</c:v>
                </c:pt>
                <c:pt idx="17">
                  <c:v>4.419302860650087</c:v>
                </c:pt>
                <c:pt idx="18">
                  <c:v>7.142887051864544</c:v>
                </c:pt>
                <c:pt idx="19">
                  <c:v>7.787164356670551</c:v>
                </c:pt>
                <c:pt idx="20">
                  <c:v>8.845165059632244</c:v>
                </c:pt>
                <c:pt idx="21">
                  <c:v>7.921446389394804</c:v>
                </c:pt>
                <c:pt idx="22">
                  <c:v>6.86329797570473</c:v>
                </c:pt>
                <c:pt idx="23">
                  <c:v>6.656033239145032</c:v>
                </c:pt>
                <c:pt idx="24">
                  <c:v>5.999387053156147</c:v>
                </c:pt>
                <c:pt idx="25">
                  <c:v>5.167744432012222</c:v>
                </c:pt>
                <c:pt idx="26">
                  <c:v>5.421367560334045</c:v>
                </c:pt>
                <c:pt idx="27">
                  <c:v>5.266724179432947</c:v>
                </c:pt>
                <c:pt idx="28">
                  <c:v>5.729640686755366</c:v>
                </c:pt>
                <c:pt idx="29">
                  <c:v>4.72719426290702</c:v>
                </c:pt>
                <c:pt idx="30">
                  <c:v>5.711607386206374</c:v>
                </c:pt>
                <c:pt idx="31">
                  <c:v>5.392737730021624</c:v>
                </c:pt>
                <c:pt idx="32">
                  <c:v>5.445374857575769</c:v>
                </c:pt>
                <c:pt idx="33">
                  <c:v>5.457181115470222</c:v>
                </c:pt>
                <c:pt idx="34">
                  <c:v>5.386987645545194</c:v>
                </c:pt>
                <c:pt idx="35">
                  <c:v>5.4288080030598485</c:v>
                </c:pt>
                <c:pt idx="36">
                  <c:v>5.22789195572575</c:v>
                </c:pt>
                <c:pt idx="37">
                  <c:v>4.696355645878159</c:v>
                </c:pt>
                <c:pt idx="38">
                  <c:v>4.88214782758889</c:v>
                </c:pt>
                <c:pt idx="39">
                  <c:v>3.600241449203745</c:v>
                </c:pt>
                <c:pt idx="40">
                  <c:v>2.802006514737143</c:v>
                </c:pt>
                <c:pt idx="41">
                  <c:v>1.954061721392475</c:v>
                </c:pt>
                <c:pt idx="42">
                  <c:v>2.440160179768225</c:v>
                </c:pt>
                <c:pt idx="43">
                  <c:v>2.8196837706692124</c:v>
                </c:pt>
                <c:pt idx="44">
                  <c:v>3.5995931633695966</c:v>
                </c:pt>
                <c:pt idx="45">
                  <c:v>4.519421458625517</c:v>
                </c:pt>
                <c:pt idx="46">
                  <c:v>3.676809717284546</c:v>
                </c:pt>
                <c:pt idx="47">
                  <c:v>2.5231247140056423</c:v>
                </c:pt>
                <c:pt idx="48">
                  <c:v>1.8442807692861996</c:v>
                </c:pt>
                <c:pt idx="49">
                  <c:v>2.7046905582061687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'interest rates'!$K$3:$K$52</c:f>
              <c:numCache>
                <c:ptCount val="50"/>
                <c:pt idx="0">
                  <c:v>9.764200857151668</c:v>
                </c:pt>
                <c:pt idx="1">
                  <c:v>10.101983415516862</c:v>
                </c:pt>
                <c:pt idx="2">
                  <c:v>10.378700208611976</c:v>
                </c:pt>
                <c:pt idx="3">
                  <c:v>10.018254714104208</c:v>
                </c:pt>
                <c:pt idx="4">
                  <c:v>10.089872390054408</c:v>
                </c:pt>
                <c:pt idx="5">
                  <c:v>9.910061965868397</c:v>
                </c:pt>
                <c:pt idx="6">
                  <c:v>9.315504031613605</c:v>
                </c:pt>
                <c:pt idx="7">
                  <c:v>9.329366887562053</c:v>
                </c:pt>
                <c:pt idx="8">
                  <c:v>9.597069111482293</c:v>
                </c:pt>
                <c:pt idx="9">
                  <c:v>9.860007837723176</c:v>
                </c:pt>
                <c:pt idx="10">
                  <c:v>9.139356588321926</c:v>
                </c:pt>
                <c:pt idx="11">
                  <c:v>8.596147863696253</c:v>
                </c:pt>
                <c:pt idx="12">
                  <c:v>9.020981617499057</c:v>
                </c:pt>
                <c:pt idx="13">
                  <c:v>9.210152805640687</c:v>
                </c:pt>
                <c:pt idx="14">
                  <c:v>9.432440875662282</c:v>
                </c:pt>
                <c:pt idx="15">
                  <c:v>9.21470205013826</c:v>
                </c:pt>
                <c:pt idx="16">
                  <c:v>8.51968903197311</c:v>
                </c:pt>
                <c:pt idx="17">
                  <c:v>8.399491342966096</c:v>
                </c:pt>
                <c:pt idx="18">
                  <c:v>7.631391650982361</c:v>
                </c:pt>
                <c:pt idx="19">
                  <c:v>7.912690265318475</c:v>
                </c:pt>
                <c:pt idx="20">
                  <c:v>8.514560193166584</c:v>
                </c:pt>
                <c:pt idx="21">
                  <c:v>8.523084783514218</c:v>
                </c:pt>
                <c:pt idx="22">
                  <c:v>8.481496468660643</c:v>
                </c:pt>
                <c:pt idx="23">
                  <c:v>8.461249483387597</c:v>
                </c:pt>
                <c:pt idx="24">
                  <c:v>8.55113316865779</c:v>
                </c:pt>
                <c:pt idx="25">
                  <c:v>8.604350906106875</c:v>
                </c:pt>
                <c:pt idx="26">
                  <c:v>8.42708975387301</c:v>
                </c:pt>
                <c:pt idx="27">
                  <c:v>8.045606756293502</c:v>
                </c:pt>
                <c:pt idx="28">
                  <c:v>8.260339553682464</c:v>
                </c:pt>
                <c:pt idx="29">
                  <c:v>8.353796872937838</c:v>
                </c:pt>
                <c:pt idx="30">
                  <c:v>8.600687996546426</c:v>
                </c:pt>
                <c:pt idx="31">
                  <c:v>8.60095766788708</c:v>
                </c:pt>
                <c:pt idx="32">
                  <c:v>8.750848897518487</c:v>
                </c:pt>
                <c:pt idx="33">
                  <c:v>8.962657094438612</c:v>
                </c:pt>
                <c:pt idx="34">
                  <c:v>9.111847892868552</c:v>
                </c:pt>
                <c:pt idx="35">
                  <c:v>9.254427623223835</c:v>
                </c:pt>
                <c:pt idx="36">
                  <c:v>9.272609120410088</c:v>
                </c:pt>
                <c:pt idx="37">
                  <c:v>8.828128763860093</c:v>
                </c:pt>
                <c:pt idx="38">
                  <c:v>8.632369892960043</c:v>
                </c:pt>
                <c:pt idx="39">
                  <c:v>8.622446176504708</c:v>
                </c:pt>
                <c:pt idx="40">
                  <c:v>8.744378314945822</c:v>
                </c:pt>
                <c:pt idx="41">
                  <c:v>8.747482755748507</c:v>
                </c:pt>
                <c:pt idx="42">
                  <c:v>8.617929887110936</c:v>
                </c:pt>
                <c:pt idx="43">
                  <c:v>8.372816697525767</c:v>
                </c:pt>
                <c:pt idx="44">
                  <c:v>7.92253258278178</c:v>
                </c:pt>
                <c:pt idx="45">
                  <c:v>7.268128231404725</c:v>
                </c:pt>
                <c:pt idx="46">
                  <c:v>7.513635041435224</c:v>
                </c:pt>
                <c:pt idx="47">
                  <c:v>7.584690396477928</c:v>
                </c:pt>
                <c:pt idx="48">
                  <c:v>7.738068836632913</c:v>
                </c:pt>
                <c:pt idx="49">
                  <c:v>7.838599679099401</c:v>
                </c:pt>
              </c:numCache>
            </c:numRef>
          </c:yVal>
          <c:smooth val="0"/>
        </c:ser>
        <c:axId val="48345370"/>
        <c:axId val="24510035"/>
      </c:scatterChart>
      <c:valAx>
        <c:axId val="48345370"/>
        <c:scaling>
          <c:orientation val="minMax"/>
          <c:max val="2013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0035"/>
        <c:crossesAt val="-2"/>
        <c:crossBetween val="midCat"/>
        <c:dispUnits/>
        <c:majorUnit val="4"/>
      </c:valAx>
      <c:valAx>
        <c:axId val="24510035"/>
        <c:scaling>
          <c:orientation val="minMax"/>
          <c:max val="12"/>
          <c:min val="-2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5370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0.34025</cdr:x>
      <cdr:y>0.75825</cdr:y>
    </cdr:from>
    <cdr:to>
      <cdr:x>0.521</cdr:x>
      <cdr:y>0.80425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43225" y="4486275"/>
          <a:ext cx="1562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0.18825</cdr:x>
      <cdr:y>0.67925</cdr:y>
    </cdr:from>
    <cdr:to>
      <cdr:x>0.369</cdr:x>
      <cdr:y>0.725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28775" y="4019550"/>
          <a:ext cx="1562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stock #2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0.80225</cdr:y>
    </cdr:from>
    <cdr:to>
      <cdr:x>0.9635</cdr:x>
      <cdr:y>0.80225</cdr:y>
    </cdr:to>
    <cdr:sp>
      <cdr:nvSpPr>
        <cdr:cNvPr id="1" name="Line 2"/>
        <cdr:cNvSpPr>
          <a:spLocks/>
        </cdr:cNvSpPr>
      </cdr:nvSpPr>
      <cdr:spPr>
        <a:xfrm>
          <a:off x="457200" y="4743450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0.274</cdr:y>
    </cdr:from>
    <cdr:to>
      <cdr:x>0.93075</cdr:x>
      <cdr:y>0.32</cdr:y>
    </cdr:to>
    <cdr:sp>
      <cdr:nvSpPr>
        <cdr:cNvPr id="2" name="Text Box 3"/>
        <cdr:cNvSpPr txBox="1">
          <a:spLocks noChangeArrowheads="1"/>
        </cdr:cNvSpPr>
      </cdr:nvSpPr>
      <cdr:spPr>
        <a:xfrm>
          <a:off x="5619750" y="1619250"/>
          <a:ext cx="2438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0.338</cdr:x>
      <cdr:y>0.73175</cdr:y>
    </cdr:from>
    <cdr:to>
      <cdr:x>0.6915</cdr:x>
      <cdr:y>0.77775</cdr:y>
    </cdr:to>
    <cdr:sp>
      <cdr:nvSpPr>
        <cdr:cNvPr id="3" name="Text Box 4"/>
        <cdr:cNvSpPr txBox="1">
          <a:spLocks noChangeArrowheads="1"/>
        </cdr:cNvSpPr>
      </cdr:nvSpPr>
      <cdr:spPr>
        <a:xfrm>
          <a:off x="2924175" y="4333875"/>
          <a:ext cx="3067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return on corporate bonds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</cdr:x>
      <cdr:y>0.223</cdr:y>
    </cdr:from>
    <cdr:to>
      <cdr:x>0.6235</cdr:x>
      <cdr:y>0.26375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10175" y="1314450"/>
          <a:ext cx="190500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0.7265</cdr:y>
    </cdr:from>
    <cdr:to>
      <cdr:x>0.41575</cdr:x>
      <cdr:y>0.75975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448050" y="4295775"/>
          <a:ext cx="15240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0.44275</cdr:x>
      <cdr:y>0.5845</cdr:y>
    </cdr:from>
    <cdr:to>
      <cdr:x>0.4615</cdr:x>
      <cdr:y>0.61175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829050" y="3457575"/>
          <a:ext cx="1619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0.4565</cdr:x>
      <cdr:y>0.543</cdr:y>
    </cdr:from>
    <cdr:to>
      <cdr:x>0.476</cdr:x>
      <cdr:y>0.57725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52875" y="3209925"/>
          <a:ext cx="171450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0.8185</cdr:y>
    </cdr:from>
    <cdr:to>
      <cdr:x>0.9615</cdr:x>
      <cdr:y>0.81925</cdr:y>
    </cdr:to>
    <cdr:sp>
      <cdr:nvSpPr>
        <cdr:cNvPr id="1" name="Line 1"/>
        <cdr:cNvSpPr>
          <a:spLocks/>
        </cdr:cNvSpPr>
      </cdr:nvSpPr>
      <cdr:spPr>
        <a:xfrm flipV="1">
          <a:off x="971550" y="4848225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0.81725</cdr:y>
    </cdr:from>
    <cdr:to>
      <cdr:x>0.874</cdr:x>
      <cdr:y>0.912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96150" y="4838700"/>
          <a:ext cx="276225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0.87475</cdr:x>
      <cdr:y>0.63775</cdr:y>
    </cdr:from>
    <cdr:to>
      <cdr:x>0.954</cdr:x>
      <cdr:y>0.7615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81900" y="3771900"/>
          <a:ext cx="685800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0.82625</cdr:x>
      <cdr:y>0.359</cdr:y>
    </cdr:from>
    <cdr:to>
      <cdr:x>0.87125</cdr:x>
      <cdr:y>0.43175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153275" y="2124075"/>
          <a:ext cx="3905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0.77025</cdr:x>
      <cdr:y>0.2255</cdr:y>
    </cdr:from>
    <cdr:to>
      <cdr:x>0.8015</cdr:x>
      <cdr:y>0.3205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667500" y="1333500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0.66</cdr:y>
    </cdr:from>
    <cdr:to>
      <cdr:x>0.96375</cdr:x>
      <cdr:y>0.66075</cdr:y>
    </cdr:to>
    <cdr:sp>
      <cdr:nvSpPr>
        <cdr:cNvPr id="1" name="Line 1"/>
        <cdr:cNvSpPr>
          <a:spLocks/>
        </cdr:cNvSpPr>
      </cdr:nvSpPr>
      <cdr:spPr>
        <a:xfrm flipV="1">
          <a:off x="1095375" y="3905250"/>
          <a:ext cx="724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0.88325</cdr:x>
      <cdr:y>0.6905</cdr:y>
    </cdr:from>
    <cdr:to>
      <cdr:x>0.91425</cdr:x>
      <cdr:y>0.785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48575" y="4086225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0.885</cdr:x>
      <cdr:y>0.507</cdr:y>
    </cdr:from>
    <cdr:to>
      <cdr:x>0.963</cdr:x>
      <cdr:y>0.6305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667625" y="3000375"/>
          <a:ext cx="676275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0.82725</cdr:x>
      <cdr:y>0.4345</cdr:y>
    </cdr:from>
    <cdr:to>
      <cdr:x>0.8725</cdr:x>
      <cdr:y>0.507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162800" y="2571750"/>
          <a:ext cx="3905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0.78875</cdr:x>
      <cdr:y>0.297</cdr:y>
    </cdr:from>
    <cdr:to>
      <cdr:x>0.81975</cdr:x>
      <cdr:y>0.3915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829425" y="1752600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0.0825</cdr:x>
      <cdr:y>0.8915</cdr:y>
    </cdr:from>
    <cdr:to>
      <cdr:x>0.12725</cdr:x>
      <cdr:y>0.93425</cdr:y>
    </cdr:to>
    <cdr:sp>
      <cdr:nvSpPr>
        <cdr:cNvPr id="6" name="Text Box 6"/>
        <cdr:cNvSpPr txBox="1">
          <a:spLocks noChangeArrowheads="1"/>
        </cdr:cNvSpPr>
      </cdr:nvSpPr>
      <cdr:spPr>
        <a:xfrm>
          <a:off x="714375" y="527685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0.07325</cdr:x>
      <cdr:y>0.649</cdr:y>
    </cdr:from>
    <cdr:to>
      <cdr:x>0.118</cdr:x>
      <cdr:y>0.6925</cdr:y>
    </cdr:to>
    <cdr:sp>
      <cdr:nvSpPr>
        <cdr:cNvPr id="7" name="Text Box 7"/>
        <cdr:cNvSpPr txBox="1">
          <a:spLocks noChangeArrowheads="1"/>
        </cdr:cNvSpPr>
      </cdr:nvSpPr>
      <cdr:spPr>
        <a:xfrm>
          <a:off x="628650" y="38385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0.07325</cdr:x>
      <cdr:y>0.39225</cdr:y>
    </cdr:from>
    <cdr:to>
      <cdr:x>0.118</cdr:x>
      <cdr:y>0.436</cdr:y>
    </cdr:to>
    <cdr:sp>
      <cdr:nvSpPr>
        <cdr:cNvPr id="8" name="Text Box 8"/>
        <cdr:cNvSpPr txBox="1">
          <a:spLocks noChangeArrowheads="1"/>
        </cdr:cNvSpPr>
      </cdr:nvSpPr>
      <cdr:spPr>
        <a:xfrm>
          <a:off x="628650" y="23145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cdr:txBody>
    </cdr:sp>
  </cdr:relSizeAnchor>
  <cdr:relSizeAnchor xmlns:cdr="http://schemas.openxmlformats.org/drawingml/2006/chartDrawing">
    <cdr:from>
      <cdr:x>0.07325</cdr:x>
      <cdr:y>0.152</cdr:y>
    </cdr:from>
    <cdr:to>
      <cdr:x>0.118</cdr:x>
      <cdr:y>0.19725</cdr:y>
    </cdr:to>
    <cdr:sp>
      <cdr:nvSpPr>
        <cdr:cNvPr id="9" name="Text Box 9"/>
        <cdr:cNvSpPr txBox="1">
          <a:spLocks noChangeArrowheads="1"/>
        </cdr:cNvSpPr>
      </cdr:nvSpPr>
      <cdr:spPr>
        <a:xfrm>
          <a:off x="628650" y="8953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6"/>
  <sheetViews>
    <sheetView tabSelected="1" zoomScale="115" zoomScaleNormal="115" zoomScalePageLayoutView="0" workbookViewId="0" topLeftCell="A1">
      <selection activeCell="C14" sqref="C14"/>
    </sheetView>
  </sheetViews>
  <sheetFormatPr defaultColWidth="9.140625" defaultRowHeight="12.75"/>
  <cols>
    <col min="3" max="4" width="9.140625" style="1" customWidth="1"/>
    <col min="5" max="5" width="9.140625" style="14" customWidth="1"/>
    <col min="7" max="7" width="9.140625" style="16" customWidth="1"/>
    <col min="8" max="8" width="9.140625" style="6" customWidth="1"/>
    <col min="9" max="9" width="12.7109375" style="6" customWidth="1"/>
    <col min="10" max="10" width="15.00390625" style="6" customWidth="1"/>
    <col min="11" max="11" width="15.57421875" style="6" customWidth="1"/>
    <col min="12" max="16" width="9.140625" style="6" customWidth="1"/>
    <col min="18" max="18" width="9.140625" style="6" customWidth="1"/>
    <col min="20" max="20" width="9.140625" style="6" customWidth="1"/>
  </cols>
  <sheetData>
    <row r="1" ht="12.75"/>
    <row r="2" spans="1:24" ht="12.75">
      <c r="A2" s="30" t="s">
        <v>58</v>
      </c>
      <c r="C2" s="3" t="s">
        <v>60</v>
      </c>
      <c r="E2" s="3" t="s">
        <v>71</v>
      </c>
      <c r="G2" s="3" t="s">
        <v>60</v>
      </c>
      <c r="H2" s="24"/>
      <c r="I2" s="24" t="s">
        <v>60</v>
      </c>
      <c r="J2" s="24" t="s">
        <v>60</v>
      </c>
      <c r="K2" s="29" t="s">
        <v>60</v>
      </c>
      <c r="L2" s="29" t="s">
        <v>60</v>
      </c>
      <c r="N2" s="24" t="s">
        <v>60</v>
      </c>
      <c r="P2" s="24" t="s">
        <v>60</v>
      </c>
      <c r="R2" s="24" t="s">
        <v>60</v>
      </c>
      <c r="T2" s="24" t="s">
        <v>68</v>
      </c>
      <c r="V2" s="3" t="s">
        <v>71</v>
      </c>
      <c r="X2" s="3" t="s">
        <v>71</v>
      </c>
    </row>
    <row r="3" spans="1:24" ht="12.75">
      <c r="A3" s="30" t="s">
        <v>59</v>
      </c>
      <c r="C3" s="3" t="s">
        <v>66</v>
      </c>
      <c r="E3" s="33" t="s">
        <v>55</v>
      </c>
      <c r="G3" s="3" t="s">
        <v>65</v>
      </c>
      <c r="I3" s="24" t="s">
        <v>61</v>
      </c>
      <c r="J3" s="24" t="s">
        <v>62</v>
      </c>
      <c r="K3" s="24" t="s">
        <v>64</v>
      </c>
      <c r="L3" s="29" t="s">
        <v>63</v>
      </c>
      <c r="N3" s="24" t="s">
        <v>67</v>
      </c>
      <c r="P3" s="24" t="s">
        <v>67</v>
      </c>
      <c r="R3" s="24" t="s">
        <v>67</v>
      </c>
      <c r="T3" s="24" t="s">
        <v>70</v>
      </c>
      <c r="V3" s="30" t="s">
        <v>55</v>
      </c>
      <c r="X3" s="30" t="s">
        <v>56</v>
      </c>
    </row>
    <row r="4" spans="1:24" ht="12.75">
      <c r="A4" s="30" t="s">
        <v>4</v>
      </c>
      <c r="C4" s="3" t="s">
        <v>48</v>
      </c>
      <c r="E4" s="33" t="s">
        <v>8</v>
      </c>
      <c r="G4" s="27" t="s">
        <v>49</v>
      </c>
      <c r="I4" s="24" t="s">
        <v>7</v>
      </c>
      <c r="J4" s="24" t="s">
        <v>9</v>
      </c>
      <c r="K4" s="24" t="s">
        <v>10</v>
      </c>
      <c r="L4" s="24" t="s">
        <v>11</v>
      </c>
      <c r="M4" s="12"/>
      <c r="N4" s="24" t="s">
        <v>12</v>
      </c>
      <c r="P4" s="24" t="s">
        <v>13</v>
      </c>
      <c r="R4" s="24" t="s">
        <v>14</v>
      </c>
      <c r="T4" s="24" t="s">
        <v>69</v>
      </c>
      <c r="V4" s="30" t="s">
        <v>15</v>
      </c>
      <c r="X4" s="30" t="s">
        <v>17</v>
      </c>
    </row>
    <row r="5" spans="1:22" ht="12.75">
      <c r="A5" s="30">
        <v>1929</v>
      </c>
      <c r="C5">
        <v>1056.6</v>
      </c>
      <c r="D5"/>
      <c r="G5">
        <v>104.6</v>
      </c>
      <c r="H5"/>
      <c r="I5" s="6">
        <v>51.444</v>
      </c>
      <c r="J5" s="6">
        <v>9.009</v>
      </c>
      <c r="K5">
        <v>6.8</v>
      </c>
      <c r="L5" s="24"/>
      <c r="M5"/>
      <c r="N5">
        <v>17.2</v>
      </c>
      <c r="O5"/>
      <c r="P5">
        <v>2.9</v>
      </c>
      <c r="R5">
        <v>10.4</v>
      </c>
      <c r="T5" s="31">
        <v>4.725</v>
      </c>
      <c r="V5" s="25"/>
    </row>
    <row r="6" spans="1:22" ht="12.75">
      <c r="A6" s="30">
        <v>1930</v>
      </c>
      <c r="C6">
        <v>966.7</v>
      </c>
      <c r="D6"/>
      <c r="G6">
        <v>92.2</v>
      </c>
      <c r="H6"/>
      <c r="I6" s="6">
        <v>47.207</v>
      </c>
      <c r="J6" s="6">
        <v>7.007</v>
      </c>
      <c r="K6">
        <v>7</v>
      </c>
      <c r="L6" s="24"/>
      <c r="M6"/>
      <c r="N6">
        <v>11.4</v>
      </c>
      <c r="O6"/>
      <c r="P6">
        <v>3.3</v>
      </c>
      <c r="R6">
        <v>10.2</v>
      </c>
      <c r="T6" s="31">
        <v>4.546666666666667</v>
      </c>
      <c r="V6" s="25"/>
    </row>
    <row r="7" spans="1:22" ht="12.75">
      <c r="A7" s="30">
        <v>1931</v>
      </c>
      <c r="C7">
        <v>904.8</v>
      </c>
      <c r="D7"/>
      <c r="G7">
        <v>77.4</v>
      </c>
      <c r="H7"/>
      <c r="I7" s="6">
        <v>40.112</v>
      </c>
      <c r="J7" s="6">
        <v>5.323</v>
      </c>
      <c r="K7">
        <v>6.7</v>
      </c>
      <c r="L7" s="24"/>
      <c r="M7"/>
      <c r="N7">
        <v>6.5</v>
      </c>
      <c r="O7"/>
      <c r="P7">
        <v>3.1</v>
      </c>
      <c r="R7">
        <v>9.5</v>
      </c>
      <c r="T7" s="31">
        <v>4.5775</v>
      </c>
      <c r="V7" s="25"/>
    </row>
    <row r="8" spans="1:22" ht="12.75">
      <c r="A8" s="30">
        <v>1932</v>
      </c>
      <c r="C8">
        <v>788.2</v>
      </c>
      <c r="D8"/>
      <c r="G8">
        <v>59.5</v>
      </c>
      <c r="H8"/>
      <c r="I8" s="6">
        <v>31.378</v>
      </c>
      <c r="J8" s="6">
        <v>3.45</v>
      </c>
      <c r="K8">
        <v>6.6</v>
      </c>
      <c r="L8" s="24"/>
      <c r="M8"/>
      <c r="N8">
        <v>1.8</v>
      </c>
      <c r="O8"/>
      <c r="P8">
        <v>2.3</v>
      </c>
      <c r="R8">
        <v>8.3</v>
      </c>
      <c r="T8" s="31">
        <v>5.006666666666667</v>
      </c>
      <c r="V8" s="25"/>
    </row>
    <row r="9" spans="1:22" ht="12.75">
      <c r="A9" s="30">
        <v>1933</v>
      </c>
      <c r="C9">
        <v>778.3</v>
      </c>
      <c r="D9"/>
      <c r="G9">
        <v>57.2</v>
      </c>
      <c r="H9"/>
      <c r="I9" s="6">
        <v>29.823</v>
      </c>
      <c r="J9" s="6">
        <v>4.012</v>
      </c>
      <c r="K9">
        <v>6.9</v>
      </c>
      <c r="L9" s="24"/>
      <c r="M9"/>
      <c r="N9">
        <v>2.3</v>
      </c>
      <c r="O9"/>
      <c r="P9">
        <v>2</v>
      </c>
      <c r="R9">
        <v>8</v>
      </c>
      <c r="T9" s="31">
        <v>4.489166666666667</v>
      </c>
      <c r="V9" s="25"/>
    </row>
    <row r="10" spans="1:22" ht="12.75">
      <c r="A10" s="30">
        <v>1934</v>
      </c>
      <c r="C10">
        <v>862.2</v>
      </c>
      <c r="D10"/>
      <c r="G10">
        <v>66.8</v>
      </c>
      <c r="H10"/>
      <c r="I10" s="6">
        <v>34.589</v>
      </c>
      <c r="J10" s="6">
        <v>4.927</v>
      </c>
      <c r="K10">
        <v>7.6</v>
      </c>
      <c r="L10" s="24"/>
      <c r="M10"/>
      <c r="N10">
        <v>4.3</v>
      </c>
      <c r="O10"/>
      <c r="P10">
        <v>2.7</v>
      </c>
      <c r="R10">
        <v>8.4</v>
      </c>
      <c r="T10" s="31">
        <v>4.003333333333333</v>
      </c>
      <c r="V10" s="25"/>
    </row>
    <row r="11" spans="1:22" ht="12.75">
      <c r="A11" s="30">
        <v>1935</v>
      </c>
      <c r="C11">
        <v>939</v>
      </c>
      <c r="D11"/>
      <c r="G11">
        <v>74.3</v>
      </c>
      <c r="H11"/>
      <c r="I11" s="6">
        <v>37.708</v>
      </c>
      <c r="J11" s="6">
        <v>5.679</v>
      </c>
      <c r="K11">
        <v>8</v>
      </c>
      <c r="L11" s="24"/>
      <c r="M11"/>
      <c r="N11">
        <v>7.4</v>
      </c>
      <c r="O11"/>
      <c r="P11">
        <v>2.9</v>
      </c>
      <c r="R11">
        <v>8.5</v>
      </c>
      <c r="T11" s="31">
        <v>3.6024999999999996</v>
      </c>
      <c r="V11" s="25"/>
    </row>
    <row r="12" spans="1:22" ht="12.75">
      <c r="A12" s="30">
        <v>1936</v>
      </c>
      <c r="C12">
        <v>1060.5</v>
      </c>
      <c r="D12"/>
      <c r="G12">
        <v>84.9</v>
      </c>
      <c r="H12"/>
      <c r="I12" s="6">
        <v>43.333</v>
      </c>
      <c r="J12" s="6">
        <v>6.929</v>
      </c>
      <c r="K12">
        <v>8.5</v>
      </c>
      <c r="L12" s="24"/>
      <c r="M12"/>
      <c r="N12">
        <v>9.4</v>
      </c>
      <c r="O12"/>
      <c r="P12">
        <v>4.2</v>
      </c>
      <c r="R12">
        <v>8.8</v>
      </c>
      <c r="T12" s="31">
        <v>3.235833333333334</v>
      </c>
      <c r="V12" s="25"/>
    </row>
    <row r="13" spans="1:22" ht="12.75">
      <c r="A13" s="30">
        <v>1937</v>
      </c>
      <c r="C13">
        <v>1114.6</v>
      </c>
      <c r="D13"/>
      <c r="G13">
        <v>93</v>
      </c>
      <c r="H13"/>
      <c r="I13" s="6">
        <v>48.359</v>
      </c>
      <c r="J13" s="6">
        <v>7.362</v>
      </c>
      <c r="K13">
        <v>8.9</v>
      </c>
      <c r="L13" s="24"/>
      <c r="M13"/>
      <c r="N13">
        <v>13</v>
      </c>
      <c r="O13"/>
      <c r="P13">
        <v>3.9</v>
      </c>
      <c r="R13">
        <v>9.7</v>
      </c>
      <c r="T13" s="31">
        <v>3.263333333333334</v>
      </c>
      <c r="V13" s="25"/>
    </row>
    <row r="14" spans="1:22" ht="12.75">
      <c r="A14" s="30">
        <v>1938</v>
      </c>
      <c r="C14">
        <v>1077.7</v>
      </c>
      <c r="D14"/>
      <c r="G14">
        <v>87.4</v>
      </c>
      <c r="H14"/>
      <c r="I14" s="6">
        <v>45.467</v>
      </c>
      <c r="J14" s="6">
        <v>6.816</v>
      </c>
      <c r="K14">
        <v>8.9</v>
      </c>
      <c r="L14" s="24"/>
      <c r="M14"/>
      <c r="N14">
        <v>7.9</v>
      </c>
      <c r="O14"/>
      <c r="P14">
        <v>4.3</v>
      </c>
      <c r="R14">
        <v>10</v>
      </c>
      <c r="T14" s="31">
        <v>3.1924999999999994</v>
      </c>
      <c r="V14" s="25"/>
    </row>
    <row r="15" spans="1:22" ht="12.75">
      <c r="A15" s="30">
        <v>1939</v>
      </c>
      <c r="C15">
        <v>1163.6</v>
      </c>
      <c r="D15"/>
      <c r="G15">
        <v>93.5</v>
      </c>
      <c r="H15"/>
      <c r="I15" s="6">
        <v>48.609</v>
      </c>
      <c r="J15" s="6">
        <v>7.7</v>
      </c>
      <c r="K15">
        <v>9.1</v>
      </c>
      <c r="L15" s="24"/>
      <c r="M15"/>
      <c r="N15">
        <v>10.2</v>
      </c>
      <c r="O15"/>
      <c r="P15">
        <v>4.6</v>
      </c>
      <c r="R15">
        <v>10.1</v>
      </c>
      <c r="T15" s="31">
        <v>3.005833333333333</v>
      </c>
      <c r="V15" s="25"/>
    </row>
    <row r="16" spans="1:22" ht="12.75">
      <c r="A16" s="30">
        <v>1940</v>
      </c>
      <c r="C16">
        <v>1266.1</v>
      </c>
      <c r="D16"/>
      <c r="G16">
        <v>102.9</v>
      </c>
      <c r="H16"/>
      <c r="I16" s="6">
        <v>52.808</v>
      </c>
      <c r="J16" s="6">
        <v>8.65</v>
      </c>
      <c r="K16">
        <v>9.8</v>
      </c>
      <c r="L16" s="24"/>
      <c r="M16"/>
      <c r="N16">
        <v>14.6</v>
      </c>
      <c r="O16"/>
      <c r="P16">
        <v>4.4</v>
      </c>
      <c r="R16">
        <v>10.6</v>
      </c>
      <c r="T16" s="31">
        <v>2.840833333333333</v>
      </c>
      <c r="V16" s="25"/>
    </row>
    <row r="17" spans="1:22" ht="12.75">
      <c r="A17" s="30">
        <v>1941</v>
      </c>
      <c r="C17">
        <v>1490.3</v>
      </c>
      <c r="D17"/>
      <c r="G17">
        <v>129.4</v>
      </c>
      <c r="H17"/>
      <c r="I17" s="6">
        <v>66.249</v>
      </c>
      <c r="J17" s="6">
        <v>11.701</v>
      </c>
      <c r="K17">
        <v>11.1</v>
      </c>
      <c r="L17" s="24"/>
      <c r="M17"/>
      <c r="N17">
        <v>19.4</v>
      </c>
      <c r="O17"/>
      <c r="P17">
        <v>10.8</v>
      </c>
      <c r="R17">
        <v>12.1</v>
      </c>
      <c r="T17" s="31">
        <v>2.7675</v>
      </c>
      <c r="V17" s="25"/>
    </row>
    <row r="18" spans="1:22" ht="12.75">
      <c r="A18" s="30">
        <v>1942</v>
      </c>
      <c r="C18">
        <v>1771.8</v>
      </c>
      <c r="D18"/>
      <c r="G18">
        <v>166</v>
      </c>
      <c r="H18"/>
      <c r="I18" s="6">
        <v>88.103</v>
      </c>
      <c r="J18" s="6">
        <v>14.507</v>
      </c>
      <c r="K18">
        <v>11.5</v>
      </c>
      <c r="L18" s="24"/>
      <c r="M18"/>
      <c r="N18">
        <v>11.8</v>
      </c>
      <c r="O18"/>
      <c r="P18">
        <v>29</v>
      </c>
      <c r="R18">
        <v>14.9</v>
      </c>
      <c r="T18" s="31">
        <v>2.825833333333333</v>
      </c>
      <c r="V18" s="25"/>
    </row>
    <row r="19" spans="1:22" ht="12.75">
      <c r="A19" s="30">
        <v>1943</v>
      </c>
      <c r="C19">
        <v>2073.7</v>
      </c>
      <c r="D19"/>
      <c r="G19">
        <v>203.1</v>
      </c>
      <c r="H19"/>
      <c r="I19" s="6">
        <v>112.77</v>
      </c>
      <c r="J19" s="6">
        <v>17.191</v>
      </c>
      <c r="K19">
        <v>12.4</v>
      </c>
      <c r="L19" s="24"/>
      <c r="M19"/>
      <c r="N19">
        <v>7.4</v>
      </c>
      <c r="O19"/>
      <c r="P19">
        <v>39.9</v>
      </c>
      <c r="R19">
        <v>18</v>
      </c>
      <c r="T19" s="31">
        <v>2.7300000000000004</v>
      </c>
      <c r="V19" s="25"/>
    </row>
    <row r="20" spans="1:22" ht="12.75">
      <c r="A20" s="30">
        <v>1944</v>
      </c>
      <c r="C20">
        <v>2239.4</v>
      </c>
      <c r="D20"/>
      <c r="G20">
        <v>224.6</v>
      </c>
      <c r="H20"/>
      <c r="I20" s="6">
        <v>124.4</v>
      </c>
      <c r="J20" s="6">
        <v>18.332</v>
      </c>
      <c r="K20">
        <v>13.7</v>
      </c>
      <c r="L20" s="24"/>
      <c r="M20"/>
      <c r="N20">
        <v>9.2</v>
      </c>
      <c r="O20"/>
      <c r="P20">
        <v>38.1</v>
      </c>
      <c r="R20">
        <v>21.4</v>
      </c>
      <c r="T20" s="31">
        <v>2.7241666666666666</v>
      </c>
      <c r="V20" s="25"/>
    </row>
    <row r="21" spans="1:22" ht="12.75">
      <c r="A21" s="30">
        <v>1945</v>
      </c>
      <c r="C21">
        <v>2217.8</v>
      </c>
      <c r="D21"/>
      <c r="G21">
        <v>228.2</v>
      </c>
      <c r="H21"/>
      <c r="I21" s="6">
        <v>126.393</v>
      </c>
      <c r="J21" s="6">
        <v>19.43</v>
      </c>
      <c r="K21">
        <v>15.1</v>
      </c>
      <c r="L21" s="24"/>
      <c r="M21"/>
      <c r="N21">
        <v>12.4</v>
      </c>
      <c r="O21"/>
      <c r="P21">
        <v>25.3</v>
      </c>
      <c r="R21">
        <v>23.2</v>
      </c>
      <c r="T21" s="31">
        <v>2.6233333333333335</v>
      </c>
      <c r="V21" s="25"/>
    </row>
    <row r="22" spans="1:22" ht="12.75">
      <c r="A22" s="30">
        <v>1946</v>
      </c>
      <c r="C22">
        <v>1960.9</v>
      </c>
      <c r="D22"/>
      <c r="G22">
        <v>227.8</v>
      </c>
      <c r="H22"/>
      <c r="I22" s="6">
        <v>122.59</v>
      </c>
      <c r="J22" s="6">
        <v>23.495</v>
      </c>
      <c r="K22">
        <v>16.8</v>
      </c>
      <c r="L22" s="24"/>
      <c r="M22"/>
      <c r="N22">
        <v>33.1</v>
      </c>
      <c r="O22"/>
      <c r="P22">
        <v>4.7</v>
      </c>
      <c r="R22">
        <v>25.8</v>
      </c>
      <c r="T22" s="31">
        <v>2.5266666666666664</v>
      </c>
      <c r="V22" s="25"/>
    </row>
    <row r="23" spans="1:22" ht="12.75">
      <c r="A23" s="30">
        <v>1947</v>
      </c>
      <c r="C23">
        <v>1939.4</v>
      </c>
      <c r="D23"/>
      <c r="G23">
        <v>249.9</v>
      </c>
      <c r="H23"/>
      <c r="I23" s="6">
        <v>132.491</v>
      </c>
      <c r="J23" s="6">
        <v>21.992</v>
      </c>
      <c r="K23">
        <v>18.1</v>
      </c>
      <c r="L23" s="24"/>
      <c r="M23"/>
      <c r="N23">
        <v>37.1</v>
      </c>
      <c r="O23"/>
      <c r="P23">
        <v>5.7</v>
      </c>
      <c r="R23">
        <v>29.2</v>
      </c>
      <c r="T23" s="31">
        <v>2.610833333333333</v>
      </c>
      <c r="V23" s="25"/>
    </row>
    <row r="24" spans="1:22" ht="12.75">
      <c r="A24" s="30">
        <v>1948</v>
      </c>
      <c r="C24">
        <v>2020</v>
      </c>
      <c r="D24"/>
      <c r="G24">
        <v>274.8</v>
      </c>
      <c r="H24"/>
      <c r="I24" s="6">
        <v>144.47</v>
      </c>
      <c r="J24" s="6">
        <v>23.322</v>
      </c>
      <c r="K24">
        <v>19.7</v>
      </c>
      <c r="L24" s="24"/>
      <c r="M24"/>
      <c r="N24">
        <v>50.3</v>
      </c>
      <c r="O24"/>
      <c r="P24">
        <v>8.5</v>
      </c>
      <c r="R24">
        <v>31.4</v>
      </c>
      <c r="T24" s="31">
        <v>2.8166666666666664</v>
      </c>
      <c r="V24" s="25"/>
    </row>
    <row r="25" spans="1:22" ht="12.75">
      <c r="A25" s="30">
        <v>1949</v>
      </c>
      <c r="C25">
        <v>2008.9</v>
      </c>
      <c r="D25"/>
      <c r="G25">
        <v>272.8</v>
      </c>
      <c r="H25"/>
      <c r="I25" s="6">
        <v>144.512</v>
      </c>
      <c r="J25" s="6">
        <v>22.34</v>
      </c>
      <c r="K25">
        <v>20.9</v>
      </c>
      <c r="L25" s="24"/>
      <c r="M25"/>
      <c r="N25">
        <v>39.1</v>
      </c>
      <c r="O25"/>
      <c r="P25">
        <v>11.3</v>
      </c>
      <c r="R25">
        <v>32.3</v>
      </c>
      <c r="T25" s="31">
        <v>2.6600000000000006</v>
      </c>
      <c r="V25" s="25"/>
    </row>
    <row r="26" spans="1:22" ht="12.75">
      <c r="A26" s="30">
        <v>1950</v>
      </c>
      <c r="C26">
        <v>2184</v>
      </c>
      <c r="D26"/>
      <c r="G26">
        <v>300.2</v>
      </c>
      <c r="H26"/>
      <c r="I26" s="6">
        <v>158.465</v>
      </c>
      <c r="J26" s="6">
        <v>25.81</v>
      </c>
      <c r="K26">
        <v>23</v>
      </c>
      <c r="L26" s="24"/>
      <c r="M26"/>
      <c r="N26">
        <v>56.5</v>
      </c>
      <c r="O26"/>
      <c r="P26">
        <v>11.5</v>
      </c>
      <c r="R26">
        <v>33.4</v>
      </c>
      <c r="T26" s="31">
        <v>2.6225</v>
      </c>
      <c r="V26" s="25"/>
    </row>
    <row r="27" spans="1:22" ht="12.75">
      <c r="A27" s="30">
        <v>1951</v>
      </c>
      <c r="C27">
        <v>2360</v>
      </c>
      <c r="D27"/>
      <c r="G27">
        <v>347.3</v>
      </c>
      <c r="H27"/>
      <c r="I27" s="6">
        <v>185.927</v>
      </c>
      <c r="J27" s="6">
        <v>27.828</v>
      </c>
      <c r="K27">
        <v>24.7</v>
      </c>
      <c r="L27" s="24"/>
      <c r="M27"/>
      <c r="N27">
        <v>62.8</v>
      </c>
      <c r="O27"/>
      <c r="P27">
        <v>19.6</v>
      </c>
      <c r="R27">
        <v>37.8</v>
      </c>
      <c r="T27" s="31">
        <v>2.86</v>
      </c>
      <c r="V27" s="25"/>
    </row>
    <row r="28" spans="1:22" ht="12.75">
      <c r="A28" s="30">
        <v>1952</v>
      </c>
      <c r="C28">
        <v>2456.1</v>
      </c>
      <c r="D28"/>
      <c r="G28">
        <v>367.7</v>
      </c>
      <c r="H28"/>
      <c r="I28" s="6">
        <v>201.341</v>
      </c>
      <c r="J28" s="6">
        <v>28.63</v>
      </c>
      <c r="K28">
        <v>27.1</v>
      </c>
      <c r="L28" s="24"/>
      <c r="M28"/>
      <c r="N28">
        <v>57.3</v>
      </c>
      <c r="O28"/>
      <c r="P28">
        <v>24.6</v>
      </c>
      <c r="R28">
        <v>40.6</v>
      </c>
      <c r="T28" s="31">
        <v>2.955833333333333</v>
      </c>
      <c r="V28" s="25"/>
    </row>
    <row r="29" spans="1:22" ht="12.75">
      <c r="A29" s="30">
        <v>1953</v>
      </c>
      <c r="C29">
        <v>2571.4</v>
      </c>
      <c r="D29"/>
      <c r="G29">
        <v>389.7</v>
      </c>
      <c r="H29"/>
      <c r="I29" s="6">
        <v>215.522</v>
      </c>
      <c r="J29" s="6">
        <v>30.029</v>
      </c>
      <c r="K29">
        <v>29.1</v>
      </c>
      <c r="L29" s="24"/>
      <c r="M29"/>
      <c r="N29">
        <v>60.4</v>
      </c>
      <c r="O29"/>
      <c r="P29">
        <v>26.7</v>
      </c>
      <c r="R29">
        <v>43.5</v>
      </c>
      <c r="T29" s="31">
        <v>3.199166666666667</v>
      </c>
      <c r="V29" s="25"/>
    </row>
    <row r="30" spans="1:22" ht="12.75">
      <c r="A30" s="30">
        <v>1954</v>
      </c>
      <c r="C30">
        <v>2556.9</v>
      </c>
      <c r="D30"/>
      <c r="G30">
        <v>391.1</v>
      </c>
      <c r="H30"/>
      <c r="I30" s="6">
        <v>214.443</v>
      </c>
      <c r="J30" s="6">
        <v>30.523</v>
      </c>
      <c r="K30">
        <v>28.9</v>
      </c>
      <c r="L30" s="24"/>
      <c r="M30"/>
      <c r="N30">
        <v>58.1</v>
      </c>
      <c r="O30"/>
      <c r="P30">
        <v>25.4</v>
      </c>
      <c r="R30">
        <v>46</v>
      </c>
      <c r="T30" s="31">
        <v>2.9008333333333334</v>
      </c>
      <c r="V30" s="25"/>
    </row>
    <row r="31" spans="1:22" ht="12.75">
      <c r="A31" s="30">
        <v>1955</v>
      </c>
      <c r="C31">
        <v>2739</v>
      </c>
      <c r="D31"/>
      <c r="G31">
        <v>426.2</v>
      </c>
      <c r="H31"/>
      <c r="I31" s="6">
        <v>230.899</v>
      </c>
      <c r="J31" s="6">
        <v>33.799</v>
      </c>
      <c r="K31">
        <v>31.5</v>
      </c>
      <c r="L31" s="24"/>
      <c r="M31"/>
      <c r="N31">
        <v>73.8</v>
      </c>
      <c r="O31"/>
      <c r="P31">
        <v>24.4</v>
      </c>
      <c r="R31">
        <v>48.9</v>
      </c>
      <c r="T31" s="31">
        <v>3.0524999999999998</v>
      </c>
      <c r="V31" s="25"/>
    </row>
    <row r="32" spans="1:22" ht="12.75">
      <c r="A32" s="30">
        <v>1956</v>
      </c>
      <c r="C32">
        <v>2797.4</v>
      </c>
      <c r="D32"/>
      <c r="G32">
        <v>450.1</v>
      </c>
      <c r="H32"/>
      <c r="I32" s="6">
        <v>249.64</v>
      </c>
      <c r="J32" s="6">
        <v>35.633</v>
      </c>
      <c r="K32">
        <v>34.2</v>
      </c>
      <c r="L32" s="24"/>
      <c r="M32"/>
      <c r="N32">
        <v>77.7</v>
      </c>
      <c r="O32"/>
      <c r="P32">
        <v>27.1</v>
      </c>
      <c r="R32">
        <v>54.1</v>
      </c>
      <c r="T32" s="31">
        <v>3.3641666666666663</v>
      </c>
      <c r="V32" s="25"/>
    </row>
    <row r="33" spans="1:22" ht="12.75">
      <c r="A33" s="30">
        <v>1957</v>
      </c>
      <c r="C33">
        <v>2856.3</v>
      </c>
      <c r="D33"/>
      <c r="G33">
        <v>474.9</v>
      </c>
      <c r="H33"/>
      <c r="I33" s="6">
        <v>262.98</v>
      </c>
      <c r="J33" s="6">
        <v>37.498</v>
      </c>
      <c r="K33">
        <v>36.6</v>
      </c>
      <c r="L33" s="24"/>
      <c r="M33"/>
      <c r="N33">
        <v>76.5</v>
      </c>
      <c r="O33"/>
      <c r="P33">
        <v>30.2</v>
      </c>
      <c r="R33">
        <v>58.9</v>
      </c>
      <c r="T33" s="31">
        <v>3.885</v>
      </c>
      <c r="V33" s="25"/>
    </row>
    <row r="34" spans="1:22" ht="12.75">
      <c r="A34" s="30">
        <v>1958</v>
      </c>
      <c r="C34">
        <v>2835.3</v>
      </c>
      <c r="D34"/>
      <c r="G34">
        <v>482</v>
      </c>
      <c r="H34"/>
      <c r="I34" s="6">
        <v>265.119</v>
      </c>
      <c r="J34" s="6">
        <v>37.935</v>
      </c>
      <c r="K34">
        <v>37.7</v>
      </c>
      <c r="L34" s="24"/>
      <c r="M34"/>
      <c r="N34">
        <v>70.9</v>
      </c>
      <c r="O34"/>
      <c r="P34">
        <v>32.6</v>
      </c>
      <c r="R34">
        <v>62.4</v>
      </c>
      <c r="T34" s="31">
        <v>3.7875</v>
      </c>
      <c r="V34" s="25"/>
    </row>
    <row r="35" spans="1:22" ht="12.75">
      <c r="A35" s="30">
        <v>1959</v>
      </c>
      <c r="C35">
        <v>3031</v>
      </c>
      <c r="D35"/>
      <c r="G35">
        <v>522.5</v>
      </c>
      <c r="H35"/>
      <c r="I35" s="6">
        <v>286.309</v>
      </c>
      <c r="J35" s="6">
        <v>40.509</v>
      </c>
      <c r="K35">
        <v>41.1</v>
      </c>
      <c r="L35" s="24"/>
      <c r="M35"/>
      <c r="N35">
        <v>85.7</v>
      </c>
      <c r="O35"/>
      <c r="P35">
        <v>35.9</v>
      </c>
      <c r="R35">
        <v>65.4</v>
      </c>
      <c r="T35" s="31">
        <v>4.381666666666667</v>
      </c>
      <c r="V35" s="25"/>
    </row>
    <row r="36" spans="1:22" ht="12.75">
      <c r="A36" s="30">
        <v>1960</v>
      </c>
      <c r="C36">
        <v>3108.7</v>
      </c>
      <c r="D36"/>
      <c r="G36">
        <v>543.3</v>
      </c>
      <c r="H36"/>
      <c r="I36" s="6">
        <v>301.851</v>
      </c>
      <c r="J36" s="6">
        <v>40.085</v>
      </c>
      <c r="K36">
        <v>44.5</v>
      </c>
      <c r="L36">
        <v>1.1</v>
      </c>
      <c r="M36"/>
      <c r="N36">
        <v>86.5</v>
      </c>
      <c r="O36"/>
      <c r="P36">
        <v>36</v>
      </c>
      <c r="R36">
        <v>67.9</v>
      </c>
      <c r="T36" s="31">
        <v>4.41</v>
      </c>
      <c r="V36" s="25"/>
    </row>
    <row r="37" spans="1:22" ht="12.75">
      <c r="A37" s="30">
        <v>1961</v>
      </c>
      <c r="C37">
        <v>3188.1</v>
      </c>
      <c r="D37"/>
      <c r="G37">
        <v>563.3</v>
      </c>
      <c r="H37"/>
      <c r="I37" s="6">
        <v>311.088</v>
      </c>
      <c r="J37" s="6">
        <v>42.206</v>
      </c>
      <c r="K37">
        <v>47</v>
      </c>
      <c r="L37">
        <v>2</v>
      </c>
      <c r="M37"/>
      <c r="N37">
        <v>86.6</v>
      </c>
      <c r="O37"/>
      <c r="P37">
        <v>39.9</v>
      </c>
      <c r="R37">
        <v>70.6</v>
      </c>
      <c r="T37" s="31">
        <v>4.3500000000000005</v>
      </c>
      <c r="V37" s="25"/>
    </row>
    <row r="38" spans="1:22" ht="12.75">
      <c r="A38" s="30">
        <v>1962</v>
      </c>
      <c r="C38">
        <v>3383.1</v>
      </c>
      <c r="D38"/>
      <c r="G38">
        <v>605.1</v>
      </c>
      <c r="H38"/>
      <c r="I38" s="6">
        <v>332.912</v>
      </c>
      <c r="J38" s="6">
        <v>44.163</v>
      </c>
      <c r="K38">
        <v>50.4</v>
      </c>
      <c r="L38">
        <v>2.3</v>
      </c>
      <c r="M38"/>
      <c r="N38">
        <v>97</v>
      </c>
      <c r="O38"/>
      <c r="P38">
        <v>42.6</v>
      </c>
      <c r="R38">
        <v>74.1</v>
      </c>
      <c r="T38" s="31">
        <v>4.325</v>
      </c>
      <c r="V38" s="25"/>
    </row>
    <row r="39" spans="1:22" ht="12.75">
      <c r="A39" s="30">
        <v>1963</v>
      </c>
      <c r="C39">
        <v>3530.4</v>
      </c>
      <c r="D39"/>
      <c r="G39">
        <v>638.6</v>
      </c>
      <c r="H39"/>
      <c r="I39" s="6">
        <v>351.179</v>
      </c>
      <c r="J39" s="6">
        <v>45.478</v>
      </c>
      <c r="K39">
        <v>53.4</v>
      </c>
      <c r="L39">
        <v>2.2</v>
      </c>
      <c r="M39"/>
      <c r="N39">
        <v>103.3</v>
      </c>
      <c r="O39"/>
      <c r="P39">
        <v>44.4</v>
      </c>
      <c r="R39">
        <v>78</v>
      </c>
      <c r="T39" s="31">
        <v>4.259166666666666</v>
      </c>
      <c r="V39" s="25"/>
    </row>
    <row r="40" spans="1:24" ht="12.75">
      <c r="A40" s="30">
        <v>1964</v>
      </c>
      <c r="C40">
        <v>3734</v>
      </c>
      <c r="D40"/>
      <c r="E40" s="15">
        <v>69305</v>
      </c>
      <c r="G40">
        <v>685.8</v>
      </c>
      <c r="H40"/>
      <c r="I40" s="7">
        <v>376.821</v>
      </c>
      <c r="J40" s="7">
        <v>49.399</v>
      </c>
      <c r="K40">
        <v>57.3</v>
      </c>
      <c r="L40">
        <v>2.7</v>
      </c>
      <c r="M40"/>
      <c r="N40">
        <v>112.2</v>
      </c>
      <c r="O40"/>
      <c r="P40">
        <v>46.4</v>
      </c>
      <c r="R40">
        <v>82.4</v>
      </c>
      <c r="T40" s="32">
        <v>4.405833333333333</v>
      </c>
      <c r="V40" s="19">
        <v>111301</v>
      </c>
      <c r="X40" s="9" t="s">
        <v>16</v>
      </c>
    </row>
    <row r="41" spans="1:24" ht="12.75">
      <c r="A41" s="30">
        <v>1965</v>
      </c>
      <c r="C41">
        <v>3976.7</v>
      </c>
      <c r="D41"/>
      <c r="E41" s="15">
        <v>71088</v>
      </c>
      <c r="G41">
        <v>743.7</v>
      </c>
      <c r="H41"/>
      <c r="I41" s="7">
        <v>406.347</v>
      </c>
      <c r="J41" s="7">
        <v>52.074</v>
      </c>
      <c r="K41">
        <v>60.7</v>
      </c>
      <c r="L41">
        <v>3</v>
      </c>
      <c r="M41"/>
      <c r="N41">
        <v>129.6</v>
      </c>
      <c r="O41"/>
      <c r="P41">
        <v>47.9</v>
      </c>
      <c r="R41">
        <v>88</v>
      </c>
      <c r="T41" s="32">
        <v>4.493333333333333</v>
      </c>
      <c r="V41" s="19">
        <v>113090</v>
      </c>
      <c r="X41" s="9" t="s">
        <v>16</v>
      </c>
    </row>
    <row r="42" spans="1:24" ht="12.75">
      <c r="A42" s="30">
        <v>1966</v>
      </c>
      <c r="C42">
        <v>4238.9</v>
      </c>
      <c r="D42"/>
      <c r="E42" s="15">
        <v>72895</v>
      </c>
      <c r="G42">
        <v>815</v>
      </c>
      <c r="H42"/>
      <c r="I42" s="7">
        <v>450.286</v>
      </c>
      <c r="J42" s="7">
        <v>55.59</v>
      </c>
      <c r="K42">
        <v>63.2</v>
      </c>
      <c r="L42">
        <v>3.9</v>
      </c>
      <c r="M42"/>
      <c r="N42">
        <v>144.2</v>
      </c>
      <c r="O42"/>
      <c r="P42">
        <v>53.6</v>
      </c>
      <c r="R42">
        <v>95.3</v>
      </c>
      <c r="T42" s="32">
        <v>5.130000000000001</v>
      </c>
      <c r="V42" s="19">
        <v>114896</v>
      </c>
      <c r="X42" s="1">
        <v>38.5</v>
      </c>
    </row>
    <row r="43" spans="1:24" ht="12.75">
      <c r="A43" s="30">
        <v>1967</v>
      </c>
      <c r="C43">
        <v>4355.2</v>
      </c>
      <c r="D43"/>
      <c r="E43" s="15">
        <v>74372</v>
      </c>
      <c r="G43">
        <v>861.7</v>
      </c>
      <c r="H43"/>
      <c r="I43" s="7">
        <v>482.943</v>
      </c>
      <c r="J43" s="7">
        <v>58.551</v>
      </c>
      <c r="K43">
        <v>67.9</v>
      </c>
      <c r="L43">
        <v>3.8</v>
      </c>
      <c r="M43"/>
      <c r="N43">
        <v>142.7</v>
      </c>
      <c r="O43"/>
      <c r="P43">
        <v>57.7</v>
      </c>
      <c r="R43">
        <v>103.5</v>
      </c>
      <c r="T43" s="32">
        <v>5.506666666666667</v>
      </c>
      <c r="V43" s="19">
        <v>116835</v>
      </c>
      <c r="X43" s="1">
        <v>37.9</v>
      </c>
    </row>
    <row r="44" spans="1:24" ht="12.75">
      <c r="A44" s="30">
        <v>1968</v>
      </c>
      <c r="C44">
        <v>4569</v>
      </c>
      <c r="D44"/>
      <c r="E44" s="15">
        <v>75920</v>
      </c>
      <c r="G44">
        <v>942.5</v>
      </c>
      <c r="H44"/>
      <c r="I44" s="7">
        <v>532.101</v>
      </c>
      <c r="J44" s="7">
        <v>63.016</v>
      </c>
      <c r="K44">
        <v>76.4</v>
      </c>
      <c r="L44">
        <v>4.2</v>
      </c>
      <c r="M44"/>
      <c r="N44">
        <v>156.9</v>
      </c>
      <c r="O44"/>
      <c r="P44">
        <v>59.2</v>
      </c>
      <c r="R44">
        <v>113.3</v>
      </c>
      <c r="T44" s="32">
        <v>6.175000000000001</v>
      </c>
      <c r="V44" s="19">
        <v>118805</v>
      </c>
      <c r="X44" s="1">
        <v>37.7</v>
      </c>
    </row>
    <row r="45" spans="1:24" ht="12.75">
      <c r="A45" s="30">
        <v>1969</v>
      </c>
      <c r="C45">
        <v>4712.5</v>
      </c>
      <c r="D45"/>
      <c r="E45" s="15">
        <v>77902</v>
      </c>
      <c r="G45">
        <v>1019.9</v>
      </c>
      <c r="H45"/>
      <c r="I45" s="7">
        <v>586.016</v>
      </c>
      <c r="J45" s="7">
        <v>64.995</v>
      </c>
      <c r="K45">
        <v>83.9</v>
      </c>
      <c r="L45">
        <v>4.5</v>
      </c>
      <c r="M45"/>
      <c r="N45">
        <v>173.6</v>
      </c>
      <c r="O45"/>
      <c r="P45">
        <v>59.5</v>
      </c>
      <c r="R45">
        <v>124.9</v>
      </c>
      <c r="T45" s="32">
        <v>7.029166666666666</v>
      </c>
      <c r="V45" s="19">
        <v>120781</v>
      </c>
      <c r="X45" s="1">
        <v>37.5</v>
      </c>
    </row>
    <row r="46" spans="1:24" ht="12.75">
      <c r="A46" s="30">
        <v>1970</v>
      </c>
      <c r="C46">
        <v>4722</v>
      </c>
      <c r="D46"/>
      <c r="E46" s="15">
        <v>78678</v>
      </c>
      <c r="G46">
        <v>1075.9</v>
      </c>
      <c r="H46"/>
      <c r="I46" s="7">
        <v>625.117</v>
      </c>
      <c r="J46" s="7">
        <v>65.947</v>
      </c>
      <c r="K46">
        <v>91.4</v>
      </c>
      <c r="L46">
        <v>4.8</v>
      </c>
      <c r="M46"/>
      <c r="N46">
        <v>170.1</v>
      </c>
      <c r="O46"/>
      <c r="P46">
        <v>59.8</v>
      </c>
      <c r="R46">
        <v>136.8</v>
      </c>
      <c r="T46" s="32">
        <v>8.04</v>
      </c>
      <c r="V46" s="19">
        <v>122963</v>
      </c>
      <c r="X46" s="1">
        <v>37</v>
      </c>
    </row>
    <row r="47" spans="1:24" ht="12.75">
      <c r="A47" s="30">
        <v>1971</v>
      </c>
      <c r="C47">
        <v>4877.6</v>
      </c>
      <c r="D47"/>
      <c r="E47" s="15">
        <v>79367</v>
      </c>
      <c r="G47">
        <v>1167.8</v>
      </c>
      <c r="H47"/>
      <c r="I47" s="7">
        <v>667.03</v>
      </c>
      <c r="J47" s="7">
        <v>71.83</v>
      </c>
      <c r="K47">
        <v>100.5</v>
      </c>
      <c r="L47">
        <v>4.7</v>
      </c>
      <c r="M47"/>
      <c r="N47">
        <v>196.8</v>
      </c>
      <c r="O47"/>
      <c r="P47">
        <v>58.5</v>
      </c>
      <c r="R47">
        <v>148.9</v>
      </c>
      <c r="T47" s="32">
        <v>7.386666666666667</v>
      </c>
      <c r="V47" s="19">
        <v>125265</v>
      </c>
      <c r="X47" s="1">
        <v>36.7</v>
      </c>
    </row>
    <row r="48" spans="1:24" ht="12.75">
      <c r="A48" s="30">
        <v>1972</v>
      </c>
      <c r="C48">
        <v>5134.3</v>
      </c>
      <c r="D48"/>
      <c r="E48" s="15">
        <v>82153</v>
      </c>
      <c r="G48">
        <v>1282.4</v>
      </c>
      <c r="H48"/>
      <c r="I48" s="7">
        <v>733.641</v>
      </c>
      <c r="J48" s="7">
        <v>78.981</v>
      </c>
      <c r="K48">
        <v>107.9</v>
      </c>
      <c r="L48">
        <v>6.6</v>
      </c>
      <c r="M48"/>
      <c r="N48">
        <v>228.1</v>
      </c>
      <c r="O48"/>
      <c r="P48">
        <v>60.7</v>
      </c>
      <c r="R48">
        <v>160.9</v>
      </c>
      <c r="T48" s="32">
        <v>7.213333333333334</v>
      </c>
      <c r="V48" s="19">
        <v>127572</v>
      </c>
      <c r="X48" s="1">
        <v>36.9</v>
      </c>
    </row>
    <row r="49" spans="1:24" ht="12.75">
      <c r="A49" s="30">
        <v>1973</v>
      </c>
      <c r="C49">
        <v>5424.1</v>
      </c>
      <c r="D49"/>
      <c r="E49" s="15">
        <v>85064</v>
      </c>
      <c r="G49">
        <v>1428.5</v>
      </c>
      <c r="H49"/>
      <c r="I49" s="7">
        <v>815.039</v>
      </c>
      <c r="J49" s="7">
        <v>85.516</v>
      </c>
      <c r="K49">
        <v>117.2</v>
      </c>
      <c r="L49">
        <v>5.2</v>
      </c>
      <c r="M49"/>
      <c r="N49">
        <v>266.9</v>
      </c>
      <c r="O49"/>
      <c r="P49">
        <v>65.6</v>
      </c>
      <c r="R49">
        <v>178.1</v>
      </c>
      <c r="T49" s="32">
        <v>7.440833333333333</v>
      </c>
      <c r="V49" s="19">
        <v>129951</v>
      </c>
      <c r="X49" s="1">
        <v>36.9</v>
      </c>
    </row>
    <row r="50" spans="1:24" ht="12.75">
      <c r="A50" s="30">
        <v>1974</v>
      </c>
      <c r="C50">
        <v>5396</v>
      </c>
      <c r="D50"/>
      <c r="E50" s="15">
        <v>86794</v>
      </c>
      <c r="G50">
        <v>1548.8</v>
      </c>
      <c r="H50"/>
      <c r="I50" s="7">
        <v>890.32</v>
      </c>
      <c r="J50" s="7">
        <v>92.823</v>
      </c>
      <c r="K50">
        <v>124.9</v>
      </c>
      <c r="L50">
        <v>3.3</v>
      </c>
      <c r="M50"/>
      <c r="N50">
        <v>274.5</v>
      </c>
      <c r="O50"/>
      <c r="P50">
        <v>76.2</v>
      </c>
      <c r="R50">
        <v>206.2</v>
      </c>
      <c r="T50" s="32">
        <v>8.565833333333332</v>
      </c>
      <c r="V50" s="19">
        <v>132317</v>
      </c>
      <c r="X50" s="1">
        <v>36.4</v>
      </c>
    </row>
    <row r="51" spans="1:24" ht="12.75">
      <c r="A51" s="30">
        <v>1975</v>
      </c>
      <c r="C51">
        <v>5385.4</v>
      </c>
      <c r="D51"/>
      <c r="E51" s="15">
        <v>85846</v>
      </c>
      <c r="G51">
        <v>1688.9</v>
      </c>
      <c r="H51"/>
      <c r="I51" s="7">
        <v>950.175</v>
      </c>
      <c r="J51" s="7">
        <v>98.882</v>
      </c>
      <c r="K51">
        <v>135.3</v>
      </c>
      <c r="L51">
        <v>4.5</v>
      </c>
      <c r="M51"/>
      <c r="N51">
        <v>257.3</v>
      </c>
      <c r="O51"/>
      <c r="P51">
        <v>84.4</v>
      </c>
      <c r="R51">
        <v>237.5</v>
      </c>
      <c r="T51" s="32">
        <v>8.825833333333334</v>
      </c>
      <c r="V51" s="19">
        <v>134647</v>
      </c>
      <c r="X51" s="1">
        <v>36</v>
      </c>
    </row>
    <row r="52" spans="1:24" ht="12.75">
      <c r="A52" s="30">
        <v>1976</v>
      </c>
      <c r="C52">
        <v>5675.4</v>
      </c>
      <c r="D52"/>
      <c r="E52" s="15">
        <v>88752</v>
      </c>
      <c r="G52">
        <v>1877.6</v>
      </c>
      <c r="H52"/>
      <c r="I52" s="7">
        <v>1051.234</v>
      </c>
      <c r="J52" s="7">
        <v>116.219</v>
      </c>
      <c r="K52">
        <v>146.4</v>
      </c>
      <c r="L52">
        <v>5.1</v>
      </c>
      <c r="M52"/>
      <c r="N52">
        <v>323.2</v>
      </c>
      <c r="O52"/>
      <c r="P52">
        <v>89.6</v>
      </c>
      <c r="R52">
        <v>259.2</v>
      </c>
      <c r="T52" s="32">
        <v>8.434166666666666</v>
      </c>
      <c r="V52" s="19">
        <v>137040</v>
      </c>
      <c r="X52" s="1">
        <v>36.1</v>
      </c>
    </row>
    <row r="53" spans="1:24" ht="12.75">
      <c r="A53" s="30">
        <v>1977</v>
      </c>
      <c r="C53">
        <v>5937</v>
      </c>
      <c r="D53"/>
      <c r="E53" s="15">
        <v>92017</v>
      </c>
      <c r="G53">
        <v>2086</v>
      </c>
      <c r="H53"/>
      <c r="I53" s="7">
        <v>1168.985</v>
      </c>
      <c r="J53" s="7">
        <v>130.657</v>
      </c>
      <c r="K53">
        <v>159.7</v>
      </c>
      <c r="L53">
        <v>7.1</v>
      </c>
      <c r="M53"/>
      <c r="N53">
        <v>396.6</v>
      </c>
      <c r="O53"/>
      <c r="P53">
        <v>93.2</v>
      </c>
      <c r="R53">
        <v>288.3</v>
      </c>
      <c r="T53" s="32">
        <v>8.024166666666668</v>
      </c>
      <c r="V53" s="19">
        <v>139486</v>
      </c>
      <c r="X53" s="1">
        <v>35.9</v>
      </c>
    </row>
    <row r="54" spans="1:24" ht="12.75">
      <c r="A54" s="30">
        <v>1978</v>
      </c>
      <c r="C54">
        <v>6267.2</v>
      </c>
      <c r="D54"/>
      <c r="E54" s="15">
        <v>96048</v>
      </c>
      <c r="G54">
        <v>2356.6</v>
      </c>
      <c r="H54"/>
      <c r="I54" s="7">
        <v>1320.225</v>
      </c>
      <c r="J54" s="7">
        <v>148.34</v>
      </c>
      <c r="K54">
        <v>170.9</v>
      </c>
      <c r="L54">
        <v>8.9</v>
      </c>
      <c r="M54"/>
      <c r="N54">
        <v>478.4</v>
      </c>
      <c r="O54"/>
      <c r="P54">
        <v>105.6</v>
      </c>
      <c r="R54">
        <v>325.1</v>
      </c>
      <c r="T54" s="32">
        <v>8.725</v>
      </c>
      <c r="V54" s="19">
        <v>141920</v>
      </c>
      <c r="X54" s="1">
        <v>35.8</v>
      </c>
    </row>
    <row r="55" spans="1:24" ht="12.75">
      <c r="A55" s="30">
        <v>1979</v>
      </c>
      <c r="C55">
        <v>6466.2</v>
      </c>
      <c r="D55"/>
      <c r="E55" s="15">
        <v>98824</v>
      </c>
      <c r="G55">
        <v>2632.1</v>
      </c>
      <c r="H55"/>
      <c r="I55" s="7">
        <v>1481.035</v>
      </c>
      <c r="J55" s="7">
        <v>159.103</v>
      </c>
      <c r="K55">
        <v>180.1</v>
      </c>
      <c r="L55">
        <v>8.5</v>
      </c>
      <c r="M55"/>
      <c r="N55">
        <v>539.7</v>
      </c>
      <c r="O55"/>
      <c r="P55">
        <v>120.1</v>
      </c>
      <c r="R55">
        <v>371.1</v>
      </c>
      <c r="T55" s="32">
        <v>9.629166666666666</v>
      </c>
      <c r="V55" s="19">
        <v>144308</v>
      </c>
      <c r="X55" s="1">
        <v>35.6</v>
      </c>
    </row>
    <row r="56" spans="1:24" ht="12.75">
      <c r="A56" s="30">
        <v>1980</v>
      </c>
      <c r="C56">
        <v>6450.4</v>
      </c>
      <c r="D56"/>
      <c r="E56" s="15">
        <v>99303</v>
      </c>
      <c r="G56">
        <v>2862.5</v>
      </c>
      <c r="H56"/>
      <c r="I56" s="7">
        <v>1626.229</v>
      </c>
      <c r="J56" s="7">
        <v>161.702</v>
      </c>
      <c r="K56">
        <v>200.3</v>
      </c>
      <c r="L56">
        <v>9.8</v>
      </c>
      <c r="M56"/>
      <c r="N56">
        <v>530.1</v>
      </c>
      <c r="O56"/>
      <c r="P56">
        <v>136</v>
      </c>
      <c r="R56">
        <v>426</v>
      </c>
      <c r="T56" s="32">
        <v>11.938333333333334</v>
      </c>
      <c r="V56" s="19">
        <v>146731</v>
      </c>
      <c r="X56" s="1">
        <v>35.2</v>
      </c>
    </row>
    <row r="57" spans="1:24" ht="12.75">
      <c r="A57" s="30">
        <v>1981</v>
      </c>
      <c r="C57">
        <v>6617.7</v>
      </c>
      <c r="D57"/>
      <c r="E57" s="15">
        <v>100397</v>
      </c>
      <c r="G57">
        <v>3211</v>
      </c>
      <c r="H57"/>
      <c r="I57" s="7">
        <v>1795.268</v>
      </c>
      <c r="J57" s="7">
        <v>157.204</v>
      </c>
      <c r="K57">
        <v>235.6</v>
      </c>
      <c r="L57">
        <v>11.5</v>
      </c>
      <c r="M57"/>
      <c r="N57">
        <v>631.2</v>
      </c>
      <c r="O57"/>
      <c r="P57">
        <v>147.3</v>
      </c>
      <c r="R57">
        <v>485</v>
      </c>
      <c r="T57" s="32">
        <v>14.170833333333333</v>
      </c>
      <c r="V57" s="19">
        <v>148709</v>
      </c>
      <c r="X57" s="1">
        <v>35.2</v>
      </c>
    </row>
    <row r="58" spans="1:24" ht="12.75">
      <c r="A58" s="30">
        <v>1982</v>
      </c>
      <c r="C58">
        <v>6491.3</v>
      </c>
      <c r="D58"/>
      <c r="E58" s="15">
        <v>99526</v>
      </c>
      <c r="G58">
        <v>3345</v>
      </c>
      <c r="H58"/>
      <c r="I58" s="7">
        <v>1894.319</v>
      </c>
      <c r="J58" s="7">
        <v>154.37</v>
      </c>
      <c r="K58">
        <v>240.9</v>
      </c>
      <c r="L58">
        <v>15</v>
      </c>
      <c r="M58"/>
      <c r="N58">
        <v>581</v>
      </c>
      <c r="O58"/>
      <c r="P58">
        <v>156.9</v>
      </c>
      <c r="R58">
        <v>534.3</v>
      </c>
      <c r="T58" s="32">
        <v>13.787500000000001</v>
      </c>
      <c r="V58" s="19">
        <v>150388</v>
      </c>
      <c r="X58" s="1">
        <v>34.7</v>
      </c>
    </row>
    <row r="59" spans="1:24" ht="12.75">
      <c r="A59" s="30">
        <v>1983</v>
      </c>
      <c r="C59">
        <v>6792</v>
      </c>
      <c r="D59"/>
      <c r="E59" s="15">
        <v>100834</v>
      </c>
      <c r="G59">
        <v>3638.1</v>
      </c>
      <c r="H59"/>
      <c r="I59" s="7">
        <v>2013.907</v>
      </c>
      <c r="J59" s="7">
        <v>167.796</v>
      </c>
      <c r="K59">
        <v>263.3</v>
      </c>
      <c r="L59">
        <v>21.3</v>
      </c>
      <c r="M59"/>
      <c r="N59">
        <v>637.5</v>
      </c>
      <c r="O59"/>
      <c r="P59">
        <v>171.2</v>
      </c>
      <c r="R59">
        <v>560.5</v>
      </c>
      <c r="T59" s="32">
        <v>12.041666666666666</v>
      </c>
      <c r="V59" s="19">
        <v>151874</v>
      </c>
      <c r="X59" s="1">
        <v>34.9</v>
      </c>
    </row>
    <row r="60" spans="1:24" ht="12.75">
      <c r="A60" s="30">
        <v>1984</v>
      </c>
      <c r="C60">
        <v>7285</v>
      </c>
      <c r="D60"/>
      <c r="E60" s="15">
        <v>105005</v>
      </c>
      <c r="G60">
        <v>4040.7</v>
      </c>
      <c r="H60"/>
      <c r="I60" s="7">
        <v>2217.404</v>
      </c>
      <c r="J60" s="7">
        <v>185.279</v>
      </c>
      <c r="K60">
        <v>289.8</v>
      </c>
      <c r="L60">
        <v>21.1</v>
      </c>
      <c r="M60"/>
      <c r="N60">
        <v>820.1</v>
      </c>
      <c r="O60"/>
      <c r="P60">
        <v>193.2</v>
      </c>
      <c r="R60">
        <v>594.3</v>
      </c>
      <c r="T60" s="32">
        <v>12.709166666666667</v>
      </c>
      <c r="V60" s="19">
        <v>153314</v>
      </c>
      <c r="X60" s="1">
        <v>35.1</v>
      </c>
    </row>
    <row r="61" spans="1:24" ht="12.75">
      <c r="A61" s="30">
        <v>1985</v>
      </c>
      <c r="C61">
        <v>7593.8</v>
      </c>
      <c r="D61"/>
      <c r="E61" s="15">
        <v>107150</v>
      </c>
      <c r="G61">
        <v>4346.7</v>
      </c>
      <c r="H61"/>
      <c r="I61" s="7">
        <v>2388.965</v>
      </c>
      <c r="J61" s="7">
        <v>189.1</v>
      </c>
      <c r="K61">
        <v>308.1</v>
      </c>
      <c r="L61">
        <v>21.4</v>
      </c>
      <c r="M61"/>
      <c r="N61">
        <v>829.6</v>
      </c>
      <c r="O61"/>
      <c r="P61">
        <v>219.9</v>
      </c>
      <c r="R61">
        <v>636.7</v>
      </c>
      <c r="T61" s="32">
        <v>11.373333333333333</v>
      </c>
      <c r="V61" s="19">
        <v>154758</v>
      </c>
      <c r="X61" s="1">
        <v>34.9</v>
      </c>
    </row>
    <row r="62" spans="1:24" ht="12.75">
      <c r="A62" s="30">
        <v>1986</v>
      </c>
      <c r="C62">
        <v>7860.5</v>
      </c>
      <c r="D62"/>
      <c r="E62" s="15">
        <v>109597</v>
      </c>
      <c r="G62">
        <v>4590.2</v>
      </c>
      <c r="H62"/>
      <c r="I62" s="7">
        <v>2543.844</v>
      </c>
      <c r="J62" s="7">
        <v>197.927</v>
      </c>
      <c r="K62">
        <v>323.4</v>
      </c>
      <c r="L62">
        <v>24.9</v>
      </c>
      <c r="M62"/>
      <c r="N62">
        <v>849.1</v>
      </c>
      <c r="O62"/>
      <c r="P62">
        <v>238.1</v>
      </c>
      <c r="R62">
        <v>682.2</v>
      </c>
      <c r="T62" s="32">
        <v>9.020833333333332</v>
      </c>
      <c r="V62" s="19">
        <v>156277</v>
      </c>
      <c r="X62" s="1">
        <v>34.7</v>
      </c>
    </row>
    <row r="63" spans="1:24" ht="12.75">
      <c r="A63" s="30">
        <v>1987</v>
      </c>
      <c r="C63">
        <v>8132.6</v>
      </c>
      <c r="D63"/>
      <c r="E63" s="15">
        <v>112440</v>
      </c>
      <c r="G63">
        <v>4870.2</v>
      </c>
      <c r="H63"/>
      <c r="I63" s="7">
        <v>2724.31</v>
      </c>
      <c r="J63" s="7">
        <v>228.075</v>
      </c>
      <c r="K63">
        <v>347.5</v>
      </c>
      <c r="L63">
        <v>30.3</v>
      </c>
      <c r="M63"/>
      <c r="N63">
        <v>892.2</v>
      </c>
      <c r="O63"/>
      <c r="P63">
        <v>254.6</v>
      </c>
      <c r="R63">
        <v>728</v>
      </c>
      <c r="T63" s="32">
        <v>9.375833333333334</v>
      </c>
      <c r="V63" s="19">
        <v>157792</v>
      </c>
      <c r="X63" s="1">
        <v>34.7</v>
      </c>
    </row>
    <row r="64" spans="1:24" ht="12.75">
      <c r="A64" s="30">
        <v>1988</v>
      </c>
      <c r="C64">
        <v>8474.5</v>
      </c>
      <c r="D64"/>
      <c r="E64" s="15">
        <v>114968</v>
      </c>
      <c r="G64">
        <v>5252.6</v>
      </c>
      <c r="H64"/>
      <c r="I64" s="7">
        <v>2950.04</v>
      </c>
      <c r="J64" s="7">
        <v>270.406</v>
      </c>
      <c r="K64">
        <v>374.5</v>
      </c>
      <c r="L64">
        <v>29.5</v>
      </c>
      <c r="M64"/>
      <c r="N64">
        <v>937</v>
      </c>
      <c r="O64"/>
      <c r="P64">
        <v>258.4</v>
      </c>
      <c r="R64">
        <v>782.4</v>
      </c>
      <c r="T64" s="32">
        <v>9.71</v>
      </c>
      <c r="V64" s="19">
        <v>159110</v>
      </c>
      <c r="X64" s="1">
        <v>34.6</v>
      </c>
    </row>
    <row r="65" spans="1:24" ht="12.75">
      <c r="A65" s="30">
        <v>1989</v>
      </c>
      <c r="C65">
        <v>8786.4</v>
      </c>
      <c r="D65"/>
      <c r="E65" s="15">
        <v>117342</v>
      </c>
      <c r="G65">
        <v>5657.7</v>
      </c>
      <c r="H65"/>
      <c r="I65" s="7">
        <v>3142.566</v>
      </c>
      <c r="J65" s="7">
        <v>280.222</v>
      </c>
      <c r="K65">
        <v>398.9</v>
      </c>
      <c r="L65">
        <v>27.4</v>
      </c>
      <c r="M65"/>
      <c r="N65">
        <v>999.7</v>
      </c>
      <c r="O65"/>
      <c r="P65">
        <v>270.4</v>
      </c>
      <c r="R65">
        <v>836.1</v>
      </c>
      <c r="T65" s="32">
        <v>9.2575</v>
      </c>
      <c r="V65" s="19">
        <v>160180</v>
      </c>
      <c r="X65" s="1">
        <v>34.5</v>
      </c>
    </row>
    <row r="66" spans="1:24" ht="12.75">
      <c r="A66" s="30">
        <v>1990</v>
      </c>
      <c r="C66">
        <v>8955</v>
      </c>
      <c r="D66"/>
      <c r="E66" s="15">
        <v>118793</v>
      </c>
      <c r="G66">
        <v>5979.6</v>
      </c>
      <c r="H66"/>
      <c r="I66" s="7">
        <v>3342.67</v>
      </c>
      <c r="J66" s="7">
        <v>303.745</v>
      </c>
      <c r="K66">
        <v>425</v>
      </c>
      <c r="L66">
        <v>27</v>
      </c>
      <c r="M66"/>
      <c r="N66">
        <v>993.5</v>
      </c>
      <c r="O66"/>
      <c r="P66">
        <v>290.4</v>
      </c>
      <c r="R66">
        <v>886.8</v>
      </c>
      <c r="T66" s="32">
        <v>9.321666666666665</v>
      </c>
      <c r="V66" s="19">
        <v>161396</v>
      </c>
      <c r="X66" s="1">
        <v>34.3</v>
      </c>
    </row>
    <row r="67" spans="1:24" ht="12.75">
      <c r="A67" s="30">
        <v>1991</v>
      </c>
      <c r="C67">
        <v>8948.4</v>
      </c>
      <c r="D67"/>
      <c r="E67" s="15">
        <v>117718</v>
      </c>
      <c r="G67">
        <v>6174</v>
      </c>
      <c r="H67"/>
      <c r="I67" s="7">
        <v>3451.998</v>
      </c>
      <c r="J67" s="7">
        <v>313.018</v>
      </c>
      <c r="K67">
        <v>457.1</v>
      </c>
      <c r="L67">
        <v>27.5</v>
      </c>
      <c r="M67"/>
      <c r="N67">
        <v>944.3</v>
      </c>
      <c r="O67"/>
      <c r="P67">
        <v>294.1</v>
      </c>
      <c r="R67">
        <v>931.1</v>
      </c>
      <c r="T67" s="32">
        <v>8.769166666666667</v>
      </c>
      <c r="V67" s="19">
        <v>163124</v>
      </c>
      <c r="X67" s="1">
        <v>34.1</v>
      </c>
    </row>
    <row r="68" spans="1:24" ht="12.75">
      <c r="A68" s="30">
        <v>1992</v>
      </c>
      <c r="C68">
        <v>9266.6</v>
      </c>
      <c r="D68"/>
      <c r="E68" s="15">
        <v>118492</v>
      </c>
      <c r="G68">
        <v>6539.3</v>
      </c>
      <c r="H68"/>
      <c r="I68" s="7">
        <v>3671.132</v>
      </c>
      <c r="J68" s="7">
        <v>349.741</v>
      </c>
      <c r="K68">
        <v>483.4</v>
      </c>
      <c r="L68">
        <v>30.1</v>
      </c>
      <c r="M68"/>
      <c r="N68">
        <v>1013</v>
      </c>
      <c r="O68"/>
      <c r="P68">
        <v>296.1</v>
      </c>
      <c r="R68">
        <v>959.7</v>
      </c>
      <c r="T68" s="32">
        <v>8.139999999999999</v>
      </c>
      <c r="V68" s="19">
        <v>164849</v>
      </c>
      <c r="X68" s="1">
        <v>34.2</v>
      </c>
    </row>
    <row r="69" spans="1:24" ht="12.75">
      <c r="A69" s="30">
        <v>1993</v>
      </c>
      <c r="C69">
        <v>9521</v>
      </c>
      <c r="D69"/>
      <c r="E69" s="15">
        <v>120259</v>
      </c>
      <c r="G69">
        <v>6878.7</v>
      </c>
      <c r="H69"/>
      <c r="I69" s="7">
        <v>3820.671</v>
      </c>
      <c r="J69" s="7">
        <v>381.324</v>
      </c>
      <c r="K69">
        <v>503.1</v>
      </c>
      <c r="L69">
        <v>36.7</v>
      </c>
      <c r="M69"/>
      <c r="N69">
        <v>1106.8</v>
      </c>
      <c r="O69"/>
      <c r="P69">
        <v>291.9</v>
      </c>
      <c r="R69">
        <v>1003.6</v>
      </c>
      <c r="T69" s="32">
        <v>7.219166666666669</v>
      </c>
      <c r="V69" s="19">
        <v>166719</v>
      </c>
      <c r="X69" s="1">
        <v>34.3</v>
      </c>
    </row>
    <row r="70" spans="1:24" ht="12.75">
      <c r="A70" s="30">
        <v>1994</v>
      </c>
      <c r="C70">
        <v>9905.4</v>
      </c>
      <c r="D70"/>
      <c r="E70" s="15">
        <v>123060</v>
      </c>
      <c r="G70">
        <v>7308.8</v>
      </c>
      <c r="H70"/>
      <c r="I70" s="7">
        <v>4010.129</v>
      </c>
      <c r="J70" s="7">
        <v>411.705</v>
      </c>
      <c r="K70">
        <v>545.2</v>
      </c>
      <c r="L70">
        <v>32.5</v>
      </c>
      <c r="M70"/>
      <c r="N70">
        <v>1256.5</v>
      </c>
      <c r="O70"/>
      <c r="P70">
        <v>294.2</v>
      </c>
      <c r="R70">
        <v>1055.6</v>
      </c>
      <c r="T70" s="32">
        <v>7.962500000000001</v>
      </c>
      <c r="V70" s="19">
        <v>168638</v>
      </c>
      <c r="X70" s="1">
        <v>34.5</v>
      </c>
    </row>
    <row r="71" spans="1:24" ht="12.75">
      <c r="A71" s="30">
        <v>1995</v>
      </c>
      <c r="C71">
        <v>10174.8</v>
      </c>
      <c r="D71"/>
      <c r="E71" s="15">
        <v>124900</v>
      </c>
      <c r="G71">
        <v>7664.1</v>
      </c>
      <c r="H71"/>
      <c r="I71" s="7">
        <v>4202.649</v>
      </c>
      <c r="J71" s="7">
        <v>449.546</v>
      </c>
      <c r="K71">
        <v>557.9</v>
      </c>
      <c r="L71">
        <v>34.8</v>
      </c>
      <c r="M71"/>
      <c r="N71">
        <v>1317.5</v>
      </c>
      <c r="O71"/>
      <c r="P71">
        <v>307.7</v>
      </c>
      <c r="R71">
        <v>1122.8</v>
      </c>
      <c r="T71" s="32">
        <v>7.589999999999999</v>
      </c>
      <c r="V71" s="19">
        <v>170652</v>
      </c>
      <c r="X71" s="1">
        <v>34.3</v>
      </c>
    </row>
    <row r="72" spans="1:24" ht="12.75">
      <c r="A72" s="30">
        <v>1996</v>
      </c>
      <c r="C72">
        <v>10561</v>
      </c>
      <c r="D72"/>
      <c r="E72" s="15">
        <v>126708</v>
      </c>
      <c r="G72">
        <v>8100.2</v>
      </c>
      <c r="H72"/>
      <c r="I72" s="7">
        <v>4422.11</v>
      </c>
      <c r="J72" s="7">
        <v>490.46</v>
      </c>
      <c r="K72">
        <v>580.8</v>
      </c>
      <c r="L72">
        <v>35.2</v>
      </c>
      <c r="M72"/>
      <c r="N72">
        <v>1432.1</v>
      </c>
      <c r="O72"/>
      <c r="P72">
        <v>320</v>
      </c>
      <c r="R72">
        <v>1176</v>
      </c>
      <c r="T72" s="32">
        <v>7.37</v>
      </c>
      <c r="V72" s="19">
        <v>172945</v>
      </c>
      <c r="X72" s="1">
        <v>34.3</v>
      </c>
    </row>
    <row r="73" spans="1:24" ht="12.75">
      <c r="A73" s="30">
        <v>1997</v>
      </c>
      <c r="C73">
        <v>11034.9</v>
      </c>
      <c r="D73"/>
      <c r="E73" s="15">
        <v>129558</v>
      </c>
      <c r="G73">
        <v>8608.5</v>
      </c>
      <c r="H73"/>
      <c r="I73" s="7">
        <v>4714.693</v>
      </c>
      <c r="J73" s="7">
        <v>525.992</v>
      </c>
      <c r="K73">
        <v>611.6</v>
      </c>
      <c r="L73">
        <v>33.8</v>
      </c>
      <c r="M73"/>
      <c r="N73">
        <v>1595.6</v>
      </c>
      <c r="O73"/>
      <c r="P73">
        <v>329.5</v>
      </c>
      <c r="R73">
        <v>1240</v>
      </c>
      <c r="T73" s="32">
        <v>7.261666666666668</v>
      </c>
      <c r="V73" s="19">
        <v>175445</v>
      </c>
      <c r="X73" s="1">
        <v>34.5</v>
      </c>
    </row>
    <row r="74" spans="1:24" ht="12.75">
      <c r="A74" s="30">
        <v>1998</v>
      </c>
      <c r="C74">
        <v>11525.9</v>
      </c>
      <c r="D74"/>
      <c r="E74" s="15">
        <v>131463</v>
      </c>
      <c r="G74">
        <v>9089.2</v>
      </c>
      <c r="H74"/>
      <c r="I74" s="7">
        <v>5077.823</v>
      </c>
      <c r="J74" s="7">
        <v>579.474</v>
      </c>
      <c r="K74">
        <v>639.5</v>
      </c>
      <c r="L74">
        <v>36.4</v>
      </c>
      <c r="M74"/>
      <c r="N74">
        <v>1735.3</v>
      </c>
      <c r="O74"/>
      <c r="P74">
        <v>341.4</v>
      </c>
      <c r="R74">
        <v>1310.3</v>
      </c>
      <c r="T74" s="32">
        <v>6.531666666666666</v>
      </c>
      <c r="V74" s="19">
        <v>178018</v>
      </c>
      <c r="X74" s="1">
        <v>34.5</v>
      </c>
    </row>
    <row r="75" spans="1:24" ht="12.75">
      <c r="A75" s="30">
        <v>1999</v>
      </c>
      <c r="C75">
        <v>12065.9</v>
      </c>
      <c r="D75"/>
      <c r="E75" s="15">
        <v>133488</v>
      </c>
      <c r="G75">
        <v>9660.6</v>
      </c>
      <c r="H75"/>
      <c r="I75" s="7">
        <v>5410.309</v>
      </c>
      <c r="J75" s="7">
        <v>627.671</v>
      </c>
      <c r="K75">
        <v>673.6</v>
      </c>
      <c r="L75">
        <v>45.2</v>
      </c>
      <c r="M75"/>
      <c r="N75">
        <v>1884.2</v>
      </c>
      <c r="O75"/>
      <c r="P75">
        <v>368.5</v>
      </c>
      <c r="R75">
        <v>1400.9</v>
      </c>
      <c r="T75" s="32">
        <v>7.041666666666667</v>
      </c>
      <c r="V75" s="19">
        <v>180606</v>
      </c>
      <c r="X75" s="1">
        <v>34.3</v>
      </c>
    </row>
    <row r="76" spans="1:24" ht="12.75">
      <c r="A76" s="30">
        <v>2000</v>
      </c>
      <c r="C76">
        <v>12559.7</v>
      </c>
      <c r="D76"/>
      <c r="E76" s="15">
        <v>136891</v>
      </c>
      <c r="G76">
        <v>10284.8</v>
      </c>
      <c r="H76"/>
      <c r="I76" s="7">
        <v>5856.581</v>
      </c>
      <c r="J76" s="7">
        <v>674.045</v>
      </c>
      <c r="K76">
        <v>708.6</v>
      </c>
      <c r="L76">
        <v>45.8</v>
      </c>
      <c r="M76"/>
      <c r="N76">
        <v>2033.8</v>
      </c>
      <c r="O76"/>
      <c r="P76">
        <v>390.3</v>
      </c>
      <c r="R76">
        <v>1514.2</v>
      </c>
      <c r="T76" s="32">
        <v>7.6225</v>
      </c>
      <c r="V76" s="19">
        <v>182748</v>
      </c>
      <c r="X76" s="1">
        <v>34.3</v>
      </c>
    </row>
    <row r="77" spans="1:24" ht="12.75">
      <c r="A77" s="30">
        <v>2001</v>
      </c>
      <c r="C77">
        <v>12682.2</v>
      </c>
      <c r="D77"/>
      <c r="E77" s="15">
        <v>136933</v>
      </c>
      <c r="G77">
        <v>10621.8</v>
      </c>
      <c r="H77"/>
      <c r="I77" s="7">
        <v>6046.546</v>
      </c>
      <c r="J77" s="7">
        <v>730.358</v>
      </c>
      <c r="K77">
        <v>727.7</v>
      </c>
      <c r="L77">
        <v>58.7</v>
      </c>
      <c r="M77"/>
      <c r="N77">
        <v>1928.6</v>
      </c>
      <c r="O77"/>
      <c r="P77">
        <v>413.6</v>
      </c>
      <c r="R77">
        <v>1604</v>
      </c>
      <c r="T77" s="32">
        <v>7.0825</v>
      </c>
      <c r="V77" s="19">
        <v>185144</v>
      </c>
      <c r="X77" s="1">
        <v>34</v>
      </c>
    </row>
    <row r="78" spans="1:24" ht="12.75">
      <c r="A78" s="30">
        <v>2002</v>
      </c>
      <c r="C78">
        <v>12908.8</v>
      </c>
      <c r="D78"/>
      <c r="E78" s="15">
        <v>136485</v>
      </c>
      <c r="G78">
        <v>10977.5</v>
      </c>
      <c r="H78"/>
      <c r="I78" s="7">
        <v>6141.911</v>
      </c>
      <c r="J78" s="7">
        <v>763.011</v>
      </c>
      <c r="K78">
        <v>762.6</v>
      </c>
      <c r="L78">
        <v>41.4</v>
      </c>
      <c r="M78"/>
      <c r="N78">
        <v>1925</v>
      </c>
      <c r="O78"/>
      <c r="P78">
        <v>443.6</v>
      </c>
      <c r="R78">
        <v>1662.1</v>
      </c>
      <c r="T78" s="32">
        <v>6.491666666666666</v>
      </c>
      <c r="V78" s="19">
        <v>187442</v>
      </c>
      <c r="X78" s="1">
        <v>33.9</v>
      </c>
    </row>
    <row r="79" spans="1:24" ht="12.75">
      <c r="A79" s="30">
        <v>2003</v>
      </c>
      <c r="C79">
        <v>13271.1</v>
      </c>
      <c r="D79"/>
      <c r="E79" s="15">
        <v>137736</v>
      </c>
      <c r="G79">
        <v>11510.7</v>
      </c>
      <c r="H79"/>
      <c r="I79" s="7">
        <v>6364.463</v>
      </c>
      <c r="J79" s="7">
        <v>768.897</v>
      </c>
      <c r="K79">
        <v>808</v>
      </c>
      <c r="L79">
        <v>49.1</v>
      </c>
      <c r="M79"/>
      <c r="N79">
        <v>2027.9</v>
      </c>
      <c r="O79"/>
      <c r="P79">
        <v>465.3</v>
      </c>
      <c r="R79">
        <v>1727.2</v>
      </c>
      <c r="T79" s="32">
        <v>5.666666666666667</v>
      </c>
      <c r="V79" s="19">
        <v>189444</v>
      </c>
      <c r="X79" s="1">
        <v>33.7</v>
      </c>
    </row>
    <row r="80" spans="1:24" ht="12.75">
      <c r="A80" s="30">
        <v>2004</v>
      </c>
      <c r="C80">
        <v>13773.5</v>
      </c>
      <c r="D80"/>
      <c r="E80" s="15">
        <v>139252</v>
      </c>
      <c r="G80">
        <v>12274.9</v>
      </c>
      <c r="H80"/>
      <c r="I80" s="16">
        <v>6739.534</v>
      </c>
      <c r="J80" s="16">
        <v>816.087</v>
      </c>
      <c r="K80">
        <v>863.9</v>
      </c>
      <c r="L80">
        <v>46.4</v>
      </c>
      <c r="M80"/>
      <c r="N80">
        <v>2276.7</v>
      </c>
      <c r="O80"/>
      <c r="P80">
        <v>488.5</v>
      </c>
      <c r="R80">
        <v>1831.7</v>
      </c>
      <c r="T80" s="32">
        <v>5.628333333333333</v>
      </c>
      <c r="V80" s="19">
        <v>191686</v>
      </c>
      <c r="X80" s="1">
        <v>33.7</v>
      </c>
    </row>
    <row r="81" spans="1:24" ht="12.75">
      <c r="A81" s="30">
        <v>2005</v>
      </c>
      <c r="C81">
        <v>14234.2</v>
      </c>
      <c r="D81"/>
      <c r="E81" s="14">
        <v>141730</v>
      </c>
      <c r="G81">
        <v>13093.7</v>
      </c>
      <c r="H81"/>
      <c r="I81" s="17">
        <v>7086.801</v>
      </c>
      <c r="J81" s="17">
        <v>870.966</v>
      </c>
      <c r="K81">
        <v>934.5</v>
      </c>
      <c r="L81">
        <v>60.9</v>
      </c>
      <c r="M81"/>
      <c r="N81">
        <v>2527.1</v>
      </c>
      <c r="O81"/>
      <c r="P81">
        <v>513.6</v>
      </c>
      <c r="R81">
        <v>1982</v>
      </c>
      <c r="T81" s="31">
        <v>5.235</v>
      </c>
      <c r="V81" s="19">
        <v>193890</v>
      </c>
      <c r="X81" s="1">
        <v>33.8</v>
      </c>
    </row>
    <row r="82" spans="1:24" ht="12.75">
      <c r="A82" s="30">
        <v>2006</v>
      </c>
      <c r="C82">
        <v>14613.8</v>
      </c>
      <c r="D82"/>
      <c r="E82" s="14">
        <v>144427</v>
      </c>
      <c r="G82">
        <v>13855.9</v>
      </c>
      <c r="H82"/>
      <c r="I82" s="16">
        <v>7502.337</v>
      </c>
      <c r="J82" s="16">
        <v>947.803</v>
      </c>
      <c r="K82">
        <v>991.9</v>
      </c>
      <c r="L82">
        <v>51.5</v>
      </c>
      <c r="M82"/>
      <c r="N82">
        <v>2680.6</v>
      </c>
      <c r="O82"/>
      <c r="P82">
        <v>552.3</v>
      </c>
      <c r="R82">
        <v>2136</v>
      </c>
      <c r="T82" s="31">
        <v>5.5874999999999995</v>
      </c>
      <c r="V82" s="19">
        <v>196292</v>
      </c>
      <c r="X82" s="1">
        <v>33.9</v>
      </c>
    </row>
    <row r="83" spans="1:24" ht="12.75">
      <c r="A83" s="30">
        <v>2007</v>
      </c>
      <c r="C83">
        <v>14873.7</v>
      </c>
      <c r="D83"/>
      <c r="E83" s="14">
        <v>146047</v>
      </c>
      <c r="G83">
        <v>14477.6</v>
      </c>
      <c r="H83"/>
      <c r="I83" s="16">
        <v>7898.261</v>
      </c>
      <c r="J83" s="16">
        <v>865.508</v>
      </c>
      <c r="K83">
        <v>1034.6</v>
      </c>
      <c r="L83">
        <v>54.6</v>
      </c>
      <c r="M83"/>
      <c r="N83">
        <v>2643.7</v>
      </c>
      <c r="O83"/>
      <c r="P83">
        <v>592.2</v>
      </c>
      <c r="R83">
        <v>2264.4</v>
      </c>
      <c r="T83" s="31">
        <v>5.555833333333332</v>
      </c>
      <c r="V83" s="19">
        <v>198359</v>
      </c>
      <c r="X83" s="1">
        <v>33.8</v>
      </c>
    </row>
    <row r="84" spans="1:24" ht="12.75">
      <c r="A84" s="30">
        <v>2008</v>
      </c>
      <c r="C84">
        <v>14830.4</v>
      </c>
      <c r="D84"/>
      <c r="E84" s="14">
        <v>145362</v>
      </c>
      <c r="G84">
        <v>14718.6</v>
      </c>
      <c r="H84"/>
      <c r="I84" s="16">
        <v>8078.256</v>
      </c>
      <c r="J84" s="16">
        <v>838.503</v>
      </c>
      <c r="K84">
        <v>1041.9</v>
      </c>
      <c r="L84">
        <v>52.6</v>
      </c>
      <c r="M84"/>
      <c r="N84">
        <v>2424.8</v>
      </c>
      <c r="O84"/>
      <c r="P84">
        <v>634.6</v>
      </c>
      <c r="R84">
        <v>2363.4</v>
      </c>
      <c r="T84" s="31">
        <v>5.631666666666667</v>
      </c>
      <c r="V84" s="19">
        <v>200091</v>
      </c>
      <c r="X84" s="1">
        <v>33.6</v>
      </c>
    </row>
    <row r="85" spans="1:24" ht="12.75">
      <c r="A85" s="30">
        <v>2009</v>
      </c>
      <c r="C85">
        <v>14418.7</v>
      </c>
      <c r="D85"/>
      <c r="E85" s="14">
        <v>139877</v>
      </c>
      <c r="G85">
        <v>14418.7</v>
      </c>
      <c r="H85"/>
      <c r="I85" s="16">
        <v>7786.973</v>
      </c>
      <c r="J85" s="16">
        <v>796.825</v>
      </c>
      <c r="K85">
        <v>1026.1</v>
      </c>
      <c r="L85">
        <v>58.3</v>
      </c>
      <c r="M85"/>
      <c r="N85">
        <v>1878.1</v>
      </c>
      <c r="O85"/>
      <c r="P85">
        <v>647</v>
      </c>
      <c r="R85">
        <v>2368.4</v>
      </c>
      <c r="T85" s="32">
        <v>5.313333333333333</v>
      </c>
      <c r="V85" s="19">
        <v>201801</v>
      </c>
      <c r="X85" s="1">
        <v>33.1</v>
      </c>
    </row>
    <row r="86" spans="1:24" ht="12.75">
      <c r="A86" s="30">
        <v>2010</v>
      </c>
      <c r="C86">
        <v>14783.8</v>
      </c>
      <c r="D86"/>
      <c r="E86" s="14">
        <v>139064</v>
      </c>
      <c r="G86">
        <v>14964.4</v>
      </c>
      <c r="H86"/>
      <c r="I86" s="16">
        <v>7961.448</v>
      </c>
      <c r="J86" s="16">
        <v>842.899</v>
      </c>
      <c r="K86">
        <v>1057.1</v>
      </c>
      <c r="L86">
        <v>55.9</v>
      </c>
      <c r="M86"/>
      <c r="N86">
        <v>2100.8</v>
      </c>
      <c r="O86"/>
      <c r="P86">
        <v>651.8</v>
      </c>
      <c r="R86">
        <v>2381.6</v>
      </c>
      <c r="T86" s="31">
        <v>4.9433333333333325</v>
      </c>
      <c r="V86" s="19">
        <v>203389</v>
      </c>
      <c r="X86" s="1">
        <v>33.4</v>
      </c>
    </row>
    <row r="87" spans="1:24" ht="12.75">
      <c r="A87" s="30">
        <v>2011</v>
      </c>
      <c r="C87">
        <v>15020.6</v>
      </c>
      <c r="D87"/>
      <c r="E87" s="14">
        <v>139869</v>
      </c>
      <c r="G87">
        <v>15517.9</v>
      </c>
      <c r="H87"/>
      <c r="I87" s="16">
        <v>8269.03</v>
      </c>
      <c r="J87" s="16">
        <v>885.726</v>
      </c>
      <c r="K87">
        <v>1102.6</v>
      </c>
      <c r="L87">
        <v>60.1</v>
      </c>
      <c r="M87"/>
      <c r="N87">
        <v>2239.9</v>
      </c>
      <c r="O87"/>
      <c r="P87">
        <v>637.9</v>
      </c>
      <c r="R87">
        <v>2450.6</v>
      </c>
      <c r="T87" s="31">
        <v>4.639166666666666</v>
      </c>
      <c r="V87" s="19">
        <v>204839</v>
      </c>
      <c r="X87" s="1">
        <v>33.6</v>
      </c>
    </row>
    <row r="88" spans="1:24" ht="12.75">
      <c r="A88" s="30">
        <v>2012</v>
      </c>
      <c r="C88">
        <v>15369.2</v>
      </c>
      <c r="D88"/>
      <c r="E88" s="14">
        <v>142469</v>
      </c>
      <c r="G88">
        <v>16163.2</v>
      </c>
      <c r="H88"/>
      <c r="I88" s="26">
        <v>8606.492</v>
      </c>
      <c r="J88" s="6">
        <v>1031.671</v>
      </c>
      <c r="K88">
        <v>1132</v>
      </c>
      <c r="L88">
        <v>58</v>
      </c>
      <c r="M88"/>
      <c r="N88">
        <v>2479.2</v>
      </c>
      <c r="O88"/>
      <c r="P88">
        <v>619.4</v>
      </c>
      <c r="R88">
        <v>2530.2</v>
      </c>
      <c r="T88" s="31">
        <v>3.6733333333333333</v>
      </c>
      <c r="V88" s="19">
        <v>207972.903855303</v>
      </c>
      <c r="X88">
        <v>33.7</v>
      </c>
    </row>
    <row r="89" spans="1:24" ht="12.75">
      <c r="A89" s="30">
        <v>2013</v>
      </c>
      <c r="C89">
        <v>15710.3</v>
      </c>
      <c r="D89"/>
      <c r="E89" s="14">
        <v>143929</v>
      </c>
      <c r="G89">
        <v>16768.1</v>
      </c>
      <c r="H89"/>
      <c r="I89" s="26">
        <v>8844.757</v>
      </c>
      <c r="J89" s="6">
        <v>1087.4</v>
      </c>
      <c r="K89">
        <v>1162.4</v>
      </c>
      <c r="L89">
        <v>60.2</v>
      </c>
      <c r="M89"/>
      <c r="N89">
        <v>2648</v>
      </c>
      <c r="P89">
        <v>596.3</v>
      </c>
      <c r="R89">
        <v>2627.2</v>
      </c>
      <c r="T89" s="31">
        <v>4.235</v>
      </c>
      <c r="V89">
        <v>208397.02797829796</v>
      </c>
      <c r="X89">
        <v>33.7</v>
      </c>
    </row>
    <row r="90" spans="7:9" ht="12.75">
      <c r="G90" s="1"/>
      <c r="I90" s="26"/>
    </row>
    <row r="91" ht="12.75"/>
    <row r="92" ht="12.75">
      <c r="G92" s="28"/>
    </row>
    <row r="93" ht="12.75">
      <c r="G93" s="28"/>
    </row>
    <row r="94" ht="12.75">
      <c r="G94" s="28"/>
    </row>
    <row r="95" ht="12.75">
      <c r="G95" s="28"/>
    </row>
    <row r="96" ht="12.75">
      <c r="G96" s="28"/>
    </row>
  </sheetData>
  <sheetProtection/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9.140625" style="18" customWidth="1"/>
    <col min="4" max="4" width="9.57421875" style="0" bestFit="1" customWidth="1"/>
    <col min="8" max="8" width="9.140625" style="2" customWidth="1"/>
  </cols>
  <sheetData>
    <row r="1" spans="2:8" ht="12.75">
      <c r="B1" s="18" t="s">
        <v>17</v>
      </c>
      <c r="D1" t="s">
        <v>18</v>
      </c>
      <c r="F1" s="14" t="s">
        <v>8</v>
      </c>
      <c r="H1" s="2" t="s">
        <v>5</v>
      </c>
    </row>
    <row r="2" spans="1:8" ht="12.75">
      <c r="A2">
        <v>1964</v>
      </c>
      <c r="B2" s="20" t="str">
        <f>'raw data'!X40</f>
        <v>n.a.</v>
      </c>
      <c r="D2" s="22">
        <f>B4*52</f>
        <v>2002</v>
      </c>
      <c r="F2" s="15">
        <f>'raw data'!E40</f>
        <v>69305</v>
      </c>
      <c r="H2" s="2">
        <f aca="true" t="shared" si="0" ref="H2:H49">F2*D2/1000000</f>
        <v>138.74861</v>
      </c>
    </row>
    <row r="3" spans="1:8" ht="12.75">
      <c r="A3">
        <f aca="true" t="shared" si="1" ref="A3:A46">A2+1</f>
        <v>1965</v>
      </c>
      <c r="B3" s="20" t="str">
        <f>'raw data'!X41</f>
        <v>n.a.</v>
      </c>
      <c r="D3" s="22">
        <f>B4*52</f>
        <v>2002</v>
      </c>
      <c r="F3" s="15">
        <f>'raw data'!E41</f>
        <v>71088</v>
      </c>
      <c r="H3" s="2">
        <f t="shared" si="0"/>
        <v>142.318176</v>
      </c>
    </row>
    <row r="4" spans="1:8" ht="12.75">
      <c r="A4">
        <f t="shared" si="1"/>
        <v>1966</v>
      </c>
      <c r="B4" s="20">
        <f>'raw data'!X42</f>
        <v>38.5</v>
      </c>
      <c r="D4" s="1">
        <f aca="true" t="shared" si="2" ref="D4:D49">B4*52</f>
        <v>2002</v>
      </c>
      <c r="F4" s="15">
        <f>'raw data'!E42</f>
        <v>72895</v>
      </c>
      <c r="H4" s="2">
        <f t="shared" si="0"/>
        <v>145.93579</v>
      </c>
    </row>
    <row r="5" spans="1:8" ht="12.75">
      <c r="A5">
        <f t="shared" si="1"/>
        <v>1967</v>
      </c>
      <c r="B5" s="20">
        <f>'raw data'!X43</f>
        <v>37.9</v>
      </c>
      <c r="D5" s="1">
        <f t="shared" si="2"/>
        <v>1970.8</v>
      </c>
      <c r="F5" s="15">
        <f>'raw data'!E43</f>
        <v>74372</v>
      </c>
      <c r="H5" s="2">
        <f t="shared" si="0"/>
        <v>146.5723376</v>
      </c>
    </row>
    <row r="6" spans="1:8" ht="12.75">
      <c r="A6">
        <f t="shared" si="1"/>
        <v>1968</v>
      </c>
      <c r="B6" s="20">
        <f>'raw data'!X44</f>
        <v>37.7</v>
      </c>
      <c r="D6" s="1">
        <f t="shared" si="2"/>
        <v>1960.4</v>
      </c>
      <c r="F6" s="15">
        <f>'raw data'!E44</f>
        <v>75920</v>
      </c>
      <c r="H6" s="2">
        <f t="shared" si="0"/>
        <v>148.833568</v>
      </c>
    </row>
    <row r="7" spans="1:8" ht="12.75">
      <c r="A7">
        <f t="shared" si="1"/>
        <v>1969</v>
      </c>
      <c r="B7" s="20">
        <f>'raw data'!X45</f>
        <v>37.5</v>
      </c>
      <c r="D7" s="1">
        <f t="shared" si="2"/>
        <v>1950</v>
      </c>
      <c r="F7" s="15">
        <f>'raw data'!E45</f>
        <v>77902</v>
      </c>
      <c r="H7" s="2">
        <f t="shared" si="0"/>
        <v>151.9089</v>
      </c>
    </row>
    <row r="8" spans="1:8" ht="12.75">
      <c r="A8">
        <f t="shared" si="1"/>
        <v>1970</v>
      </c>
      <c r="B8" s="20">
        <f>'raw data'!X46</f>
        <v>37</v>
      </c>
      <c r="D8" s="1">
        <f t="shared" si="2"/>
        <v>1924</v>
      </c>
      <c r="F8" s="15">
        <f>'raw data'!E46</f>
        <v>78678</v>
      </c>
      <c r="H8" s="2">
        <f t="shared" si="0"/>
        <v>151.376472</v>
      </c>
    </row>
    <row r="9" spans="1:8" ht="12.75">
      <c r="A9">
        <f t="shared" si="1"/>
        <v>1971</v>
      </c>
      <c r="B9" s="20">
        <f>'raw data'!X47</f>
        <v>36.7</v>
      </c>
      <c r="D9" s="1">
        <f t="shared" si="2"/>
        <v>1908.4</v>
      </c>
      <c r="F9" s="15">
        <f>'raw data'!E47</f>
        <v>79367</v>
      </c>
      <c r="H9" s="2">
        <f t="shared" si="0"/>
        <v>151.46398280000003</v>
      </c>
    </row>
    <row r="10" spans="1:8" ht="12.75">
      <c r="A10">
        <f t="shared" si="1"/>
        <v>1972</v>
      </c>
      <c r="B10" s="20">
        <f>'raw data'!X48</f>
        <v>36.9</v>
      </c>
      <c r="D10" s="1">
        <f t="shared" si="2"/>
        <v>1918.8</v>
      </c>
      <c r="F10" s="15">
        <f>'raw data'!E48</f>
        <v>82153</v>
      </c>
      <c r="H10" s="2">
        <f t="shared" si="0"/>
        <v>157.6351764</v>
      </c>
    </row>
    <row r="11" spans="1:8" ht="12.75">
      <c r="A11">
        <f t="shared" si="1"/>
        <v>1973</v>
      </c>
      <c r="B11" s="20">
        <f>'raw data'!X49</f>
        <v>36.9</v>
      </c>
      <c r="D11" s="1">
        <f t="shared" si="2"/>
        <v>1918.8</v>
      </c>
      <c r="F11" s="15">
        <f>'raw data'!E49</f>
        <v>85064</v>
      </c>
      <c r="H11" s="2">
        <f t="shared" si="0"/>
        <v>163.22080319999998</v>
      </c>
    </row>
    <row r="12" spans="1:8" ht="12.75">
      <c r="A12">
        <f t="shared" si="1"/>
        <v>1974</v>
      </c>
      <c r="B12" s="20">
        <f>'raw data'!X50</f>
        <v>36.4</v>
      </c>
      <c r="D12" s="1">
        <f t="shared" si="2"/>
        <v>1892.8</v>
      </c>
      <c r="F12" s="15">
        <f>'raw data'!E50</f>
        <v>86794</v>
      </c>
      <c r="H12" s="2">
        <f t="shared" si="0"/>
        <v>164.28368319999998</v>
      </c>
    </row>
    <row r="13" spans="1:8" ht="12.75">
      <c r="A13">
        <f t="shared" si="1"/>
        <v>1975</v>
      </c>
      <c r="B13" s="20">
        <f>'raw data'!X51</f>
        <v>36</v>
      </c>
      <c r="D13" s="1">
        <f t="shared" si="2"/>
        <v>1872</v>
      </c>
      <c r="F13" s="15">
        <f>'raw data'!E51</f>
        <v>85846</v>
      </c>
      <c r="H13" s="2">
        <f t="shared" si="0"/>
        <v>160.703712</v>
      </c>
    </row>
    <row r="14" spans="1:8" ht="12.75">
      <c r="A14">
        <f t="shared" si="1"/>
        <v>1976</v>
      </c>
      <c r="B14" s="20">
        <f>'raw data'!X52</f>
        <v>36.1</v>
      </c>
      <c r="D14" s="1">
        <f t="shared" si="2"/>
        <v>1877.2</v>
      </c>
      <c r="F14" s="15">
        <f>'raw data'!E52</f>
        <v>88752</v>
      </c>
      <c r="H14" s="2">
        <f t="shared" si="0"/>
        <v>166.6052544</v>
      </c>
    </row>
    <row r="15" spans="1:8" ht="12.75">
      <c r="A15">
        <f t="shared" si="1"/>
        <v>1977</v>
      </c>
      <c r="B15" s="20">
        <f>'raw data'!X53</f>
        <v>35.9</v>
      </c>
      <c r="D15" s="1">
        <f t="shared" si="2"/>
        <v>1866.8</v>
      </c>
      <c r="F15" s="15">
        <f>'raw data'!E53</f>
        <v>92017</v>
      </c>
      <c r="H15" s="2">
        <f t="shared" si="0"/>
        <v>171.7773356</v>
      </c>
    </row>
    <row r="16" spans="1:8" ht="12.75">
      <c r="A16">
        <f t="shared" si="1"/>
        <v>1978</v>
      </c>
      <c r="B16" s="20">
        <f>'raw data'!X54</f>
        <v>35.8</v>
      </c>
      <c r="D16" s="1">
        <f t="shared" si="2"/>
        <v>1861.6</v>
      </c>
      <c r="F16" s="15">
        <f>'raw data'!E54</f>
        <v>96048</v>
      </c>
      <c r="H16" s="2">
        <f t="shared" si="0"/>
        <v>178.80295679999998</v>
      </c>
    </row>
    <row r="17" spans="1:8" ht="12.75">
      <c r="A17">
        <f t="shared" si="1"/>
        <v>1979</v>
      </c>
      <c r="B17" s="20">
        <f>'raw data'!X55</f>
        <v>35.6</v>
      </c>
      <c r="D17" s="1">
        <f t="shared" si="2"/>
        <v>1851.2</v>
      </c>
      <c r="F17" s="15">
        <f>'raw data'!E55</f>
        <v>98824</v>
      </c>
      <c r="H17" s="2">
        <f t="shared" si="0"/>
        <v>182.94298880000002</v>
      </c>
    </row>
    <row r="18" spans="1:8" ht="12.75">
      <c r="A18">
        <f t="shared" si="1"/>
        <v>1980</v>
      </c>
      <c r="B18" s="20">
        <f>'raw data'!X56</f>
        <v>35.2</v>
      </c>
      <c r="D18" s="1">
        <f t="shared" si="2"/>
        <v>1830.4</v>
      </c>
      <c r="F18" s="15">
        <f>'raw data'!E56</f>
        <v>99303</v>
      </c>
      <c r="H18" s="2">
        <f t="shared" si="0"/>
        <v>181.7642112</v>
      </c>
    </row>
    <row r="19" spans="1:8" ht="12.75">
      <c r="A19">
        <f t="shared" si="1"/>
        <v>1981</v>
      </c>
      <c r="B19" s="20">
        <f>'raw data'!X57</f>
        <v>35.2</v>
      </c>
      <c r="D19" s="1">
        <f t="shared" si="2"/>
        <v>1830.4</v>
      </c>
      <c r="F19" s="15">
        <f>'raw data'!E57</f>
        <v>100397</v>
      </c>
      <c r="H19" s="2">
        <f t="shared" si="0"/>
        <v>183.76666880000002</v>
      </c>
    </row>
    <row r="20" spans="1:8" ht="12.75">
      <c r="A20">
        <f t="shared" si="1"/>
        <v>1982</v>
      </c>
      <c r="B20" s="20">
        <f>'raw data'!X58</f>
        <v>34.7</v>
      </c>
      <c r="D20" s="1">
        <f t="shared" si="2"/>
        <v>1804.4</v>
      </c>
      <c r="F20" s="15">
        <f>'raw data'!E58</f>
        <v>99526</v>
      </c>
      <c r="H20" s="2">
        <f t="shared" si="0"/>
        <v>179.5847144</v>
      </c>
    </row>
    <row r="21" spans="1:8" ht="12.75">
      <c r="A21">
        <f t="shared" si="1"/>
        <v>1983</v>
      </c>
      <c r="B21" s="20">
        <f>'raw data'!X59</f>
        <v>34.9</v>
      </c>
      <c r="D21" s="1">
        <f t="shared" si="2"/>
        <v>1814.8</v>
      </c>
      <c r="F21" s="15">
        <f>'raw data'!E59</f>
        <v>100834</v>
      </c>
      <c r="H21" s="2">
        <f t="shared" si="0"/>
        <v>182.99354319999998</v>
      </c>
    </row>
    <row r="22" spans="1:8" ht="12.75">
      <c r="A22">
        <f t="shared" si="1"/>
        <v>1984</v>
      </c>
      <c r="B22" s="20">
        <f>'raw data'!X60</f>
        <v>35.1</v>
      </c>
      <c r="D22" s="1">
        <f t="shared" si="2"/>
        <v>1825.2</v>
      </c>
      <c r="F22" s="15">
        <f>'raw data'!E60</f>
        <v>105005</v>
      </c>
      <c r="H22" s="2">
        <f t="shared" si="0"/>
        <v>191.655126</v>
      </c>
    </row>
    <row r="23" spans="1:8" ht="12.75">
      <c r="A23">
        <f t="shared" si="1"/>
        <v>1985</v>
      </c>
      <c r="B23" s="20">
        <f>'raw data'!X61</f>
        <v>34.9</v>
      </c>
      <c r="D23" s="1">
        <f t="shared" si="2"/>
        <v>1814.8</v>
      </c>
      <c r="F23" s="15">
        <f>'raw data'!E61</f>
        <v>107150</v>
      </c>
      <c r="H23" s="2">
        <f t="shared" si="0"/>
        <v>194.45582</v>
      </c>
    </row>
    <row r="24" spans="1:8" ht="12.75">
      <c r="A24">
        <f t="shared" si="1"/>
        <v>1986</v>
      </c>
      <c r="B24" s="20">
        <f>'raw data'!X62</f>
        <v>34.7</v>
      </c>
      <c r="D24" s="1">
        <f t="shared" si="2"/>
        <v>1804.4</v>
      </c>
      <c r="F24" s="15">
        <f>'raw data'!E62</f>
        <v>109597</v>
      </c>
      <c r="H24" s="2">
        <f t="shared" si="0"/>
        <v>197.7568268</v>
      </c>
    </row>
    <row r="25" spans="1:8" ht="12.75">
      <c r="A25">
        <f t="shared" si="1"/>
        <v>1987</v>
      </c>
      <c r="B25" s="20">
        <f>'raw data'!X63</f>
        <v>34.7</v>
      </c>
      <c r="D25" s="1">
        <f t="shared" si="2"/>
        <v>1804.4</v>
      </c>
      <c r="F25" s="15">
        <f>'raw data'!E63</f>
        <v>112440</v>
      </c>
      <c r="H25" s="2">
        <f t="shared" si="0"/>
        <v>202.886736</v>
      </c>
    </row>
    <row r="26" spans="1:8" ht="12.75">
      <c r="A26">
        <f t="shared" si="1"/>
        <v>1988</v>
      </c>
      <c r="B26" s="20">
        <f>'raw data'!X64</f>
        <v>34.6</v>
      </c>
      <c r="D26" s="1">
        <f t="shared" si="2"/>
        <v>1799.2</v>
      </c>
      <c r="F26" s="15">
        <f>'raw data'!E64</f>
        <v>114968</v>
      </c>
      <c r="H26" s="2">
        <f t="shared" si="0"/>
        <v>206.8504256</v>
      </c>
    </row>
    <row r="27" spans="1:8" ht="12.75">
      <c r="A27">
        <f t="shared" si="1"/>
        <v>1989</v>
      </c>
      <c r="B27" s="20">
        <f>'raw data'!X65</f>
        <v>34.5</v>
      </c>
      <c r="D27" s="1">
        <f t="shared" si="2"/>
        <v>1794</v>
      </c>
      <c r="F27" s="15">
        <f>'raw data'!E65</f>
        <v>117342</v>
      </c>
      <c r="H27" s="2">
        <f t="shared" si="0"/>
        <v>210.511548</v>
      </c>
    </row>
    <row r="28" spans="1:8" ht="12.75">
      <c r="A28">
        <f t="shared" si="1"/>
        <v>1990</v>
      </c>
      <c r="B28" s="20">
        <f>'raw data'!X66</f>
        <v>34.3</v>
      </c>
      <c r="D28" s="1">
        <f t="shared" si="2"/>
        <v>1783.6</v>
      </c>
      <c r="F28" s="15">
        <f>'raw data'!E66</f>
        <v>118793</v>
      </c>
      <c r="H28" s="2">
        <f t="shared" si="0"/>
        <v>211.8791948</v>
      </c>
    </row>
    <row r="29" spans="1:8" ht="12.75">
      <c r="A29">
        <f t="shared" si="1"/>
        <v>1991</v>
      </c>
      <c r="B29" s="20">
        <f>'raw data'!X67</f>
        <v>34.1</v>
      </c>
      <c r="D29" s="1">
        <f t="shared" si="2"/>
        <v>1773.2</v>
      </c>
      <c r="F29" s="15">
        <f>'raw data'!E67</f>
        <v>117718</v>
      </c>
      <c r="H29" s="2">
        <f t="shared" si="0"/>
        <v>208.7375576</v>
      </c>
    </row>
    <row r="30" spans="1:8" ht="12.75">
      <c r="A30">
        <f t="shared" si="1"/>
        <v>1992</v>
      </c>
      <c r="B30" s="20">
        <f>'raw data'!X68</f>
        <v>34.2</v>
      </c>
      <c r="D30" s="1">
        <f t="shared" si="2"/>
        <v>1778.4</v>
      </c>
      <c r="F30" s="15">
        <f>'raw data'!E68</f>
        <v>118492</v>
      </c>
      <c r="H30" s="2">
        <f t="shared" si="0"/>
        <v>210.7261728</v>
      </c>
    </row>
    <row r="31" spans="1:8" ht="12.75">
      <c r="A31">
        <f t="shared" si="1"/>
        <v>1993</v>
      </c>
      <c r="B31" s="20">
        <f>'raw data'!X69</f>
        <v>34.3</v>
      </c>
      <c r="D31" s="1">
        <f t="shared" si="2"/>
        <v>1783.6</v>
      </c>
      <c r="F31" s="15">
        <f>'raw data'!E69</f>
        <v>120259</v>
      </c>
      <c r="H31" s="2">
        <f t="shared" si="0"/>
        <v>214.49395239999998</v>
      </c>
    </row>
    <row r="32" spans="1:8" ht="12.75">
      <c r="A32">
        <f t="shared" si="1"/>
        <v>1994</v>
      </c>
      <c r="B32" s="20">
        <f>'raw data'!X70</f>
        <v>34.5</v>
      </c>
      <c r="D32" s="1">
        <f t="shared" si="2"/>
        <v>1794</v>
      </c>
      <c r="F32" s="15">
        <f>'raw data'!E70</f>
        <v>123060</v>
      </c>
      <c r="H32" s="2">
        <f t="shared" si="0"/>
        <v>220.76964</v>
      </c>
    </row>
    <row r="33" spans="1:8" ht="12.75">
      <c r="A33">
        <f t="shared" si="1"/>
        <v>1995</v>
      </c>
      <c r="B33" s="20">
        <f>'raw data'!X71</f>
        <v>34.3</v>
      </c>
      <c r="D33" s="1">
        <f t="shared" si="2"/>
        <v>1783.6</v>
      </c>
      <c r="F33" s="15">
        <f>'raw data'!E71</f>
        <v>124900</v>
      </c>
      <c r="H33" s="2">
        <f t="shared" si="0"/>
        <v>222.77164</v>
      </c>
    </row>
    <row r="34" spans="1:8" ht="12.75">
      <c r="A34">
        <f t="shared" si="1"/>
        <v>1996</v>
      </c>
      <c r="B34" s="20">
        <f>'raw data'!X72</f>
        <v>34.3</v>
      </c>
      <c r="D34" s="1">
        <f t="shared" si="2"/>
        <v>1783.6</v>
      </c>
      <c r="F34" s="15">
        <f>'raw data'!E72</f>
        <v>126708</v>
      </c>
      <c r="H34" s="2">
        <f t="shared" si="0"/>
        <v>225.99638879999998</v>
      </c>
    </row>
    <row r="35" spans="1:8" ht="12.75">
      <c r="A35">
        <f t="shared" si="1"/>
        <v>1997</v>
      </c>
      <c r="B35" s="20">
        <f>'raw data'!X73</f>
        <v>34.5</v>
      </c>
      <c r="D35" s="1">
        <f t="shared" si="2"/>
        <v>1794</v>
      </c>
      <c r="F35" s="15">
        <f>'raw data'!E73</f>
        <v>129558</v>
      </c>
      <c r="H35" s="2">
        <f t="shared" si="0"/>
        <v>232.427052</v>
      </c>
    </row>
    <row r="36" spans="1:8" ht="12.75">
      <c r="A36">
        <f t="shared" si="1"/>
        <v>1998</v>
      </c>
      <c r="B36" s="20">
        <f>'raw data'!X74</f>
        <v>34.5</v>
      </c>
      <c r="D36" s="1">
        <f t="shared" si="2"/>
        <v>1794</v>
      </c>
      <c r="F36" s="15">
        <f>'raw data'!E74</f>
        <v>131463</v>
      </c>
      <c r="H36" s="2">
        <f t="shared" si="0"/>
        <v>235.844622</v>
      </c>
    </row>
    <row r="37" spans="1:8" ht="12.75">
      <c r="A37">
        <f t="shared" si="1"/>
        <v>1999</v>
      </c>
      <c r="B37" s="20">
        <f>'raw data'!X75</f>
        <v>34.3</v>
      </c>
      <c r="D37" s="1">
        <f t="shared" si="2"/>
        <v>1783.6</v>
      </c>
      <c r="F37" s="15">
        <f>'raw data'!E75</f>
        <v>133488</v>
      </c>
      <c r="H37" s="2">
        <f t="shared" si="0"/>
        <v>238.0891968</v>
      </c>
    </row>
    <row r="38" spans="1:8" ht="12.75">
      <c r="A38">
        <f t="shared" si="1"/>
        <v>2000</v>
      </c>
      <c r="B38" s="20">
        <f>'raw data'!X76</f>
        <v>34.3</v>
      </c>
      <c r="D38" s="1">
        <f t="shared" si="2"/>
        <v>1783.6</v>
      </c>
      <c r="F38" s="15">
        <f>'raw data'!E76</f>
        <v>136891</v>
      </c>
      <c r="H38" s="2">
        <f t="shared" si="0"/>
        <v>244.15878759999998</v>
      </c>
    </row>
    <row r="39" spans="1:8" ht="12.75">
      <c r="A39">
        <f t="shared" si="1"/>
        <v>2001</v>
      </c>
      <c r="B39" s="20">
        <f>'raw data'!X77</f>
        <v>34</v>
      </c>
      <c r="D39" s="1">
        <f t="shared" si="2"/>
        <v>1768</v>
      </c>
      <c r="F39" s="15">
        <f>'raw data'!E77</f>
        <v>136933</v>
      </c>
      <c r="H39" s="2">
        <f t="shared" si="0"/>
        <v>242.097544</v>
      </c>
    </row>
    <row r="40" spans="1:8" ht="12.75">
      <c r="A40">
        <f t="shared" si="1"/>
        <v>2002</v>
      </c>
      <c r="B40" s="20">
        <f>'raw data'!X78</f>
        <v>33.9</v>
      </c>
      <c r="D40" s="1">
        <f t="shared" si="2"/>
        <v>1762.8</v>
      </c>
      <c r="F40" s="15">
        <f>'raw data'!E78</f>
        <v>136485</v>
      </c>
      <c r="H40" s="2">
        <f t="shared" si="0"/>
        <v>240.595758</v>
      </c>
    </row>
    <row r="41" spans="1:8" ht="12.75">
      <c r="A41">
        <f t="shared" si="1"/>
        <v>2003</v>
      </c>
      <c r="B41" s="20">
        <f>'raw data'!X79</f>
        <v>33.7</v>
      </c>
      <c r="D41" s="1">
        <f t="shared" si="2"/>
        <v>1752.4</v>
      </c>
      <c r="F41" s="15">
        <f>'raw data'!E79</f>
        <v>137736</v>
      </c>
      <c r="H41" s="2">
        <f t="shared" si="0"/>
        <v>241.36856640000002</v>
      </c>
    </row>
    <row r="42" spans="1:8" ht="12.75">
      <c r="A42">
        <f t="shared" si="1"/>
        <v>2004</v>
      </c>
      <c r="B42" s="20">
        <f>'raw data'!X80</f>
        <v>33.7</v>
      </c>
      <c r="D42" s="1">
        <f t="shared" si="2"/>
        <v>1752.4</v>
      </c>
      <c r="F42" s="15">
        <f>'raw data'!E80</f>
        <v>139252</v>
      </c>
      <c r="H42" s="2">
        <f t="shared" si="0"/>
        <v>244.0252048</v>
      </c>
    </row>
    <row r="43" spans="1:8" ht="12.75">
      <c r="A43">
        <f t="shared" si="1"/>
        <v>2005</v>
      </c>
      <c r="B43" s="20">
        <f>'raw data'!X81</f>
        <v>33.8</v>
      </c>
      <c r="D43" s="1">
        <f t="shared" si="2"/>
        <v>1757.6</v>
      </c>
      <c r="F43" s="15">
        <f>'raw data'!E81</f>
        <v>141730</v>
      </c>
      <c r="H43" s="2">
        <f t="shared" si="0"/>
        <v>249.104648</v>
      </c>
    </row>
    <row r="44" spans="1:8" ht="12.75">
      <c r="A44">
        <f t="shared" si="1"/>
        <v>2006</v>
      </c>
      <c r="B44" s="20">
        <f>'raw data'!X82</f>
        <v>33.9</v>
      </c>
      <c r="D44" s="1">
        <f t="shared" si="2"/>
        <v>1762.8</v>
      </c>
      <c r="F44" s="15">
        <f>'raw data'!E82</f>
        <v>144427</v>
      </c>
      <c r="H44" s="2">
        <f t="shared" si="0"/>
        <v>254.59591559999998</v>
      </c>
    </row>
    <row r="45" spans="1:8" ht="12.75">
      <c r="A45">
        <f t="shared" si="1"/>
        <v>2007</v>
      </c>
      <c r="B45" s="20">
        <f>'raw data'!X83</f>
        <v>33.8</v>
      </c>
      <c r="D45" s="1">
        <f t="shared" si="2"/>
        <v>1757.6</v>
      </c>
      <c r="F45" s="15">
        <f>'raw data'!E83</f>
        <v>146047</v>
      </c>
      <c r="H45" s="2">
        <f t="shared" si="0"/>
        <v>256.6922072</v>
      </c>
    </row>
    <row r="46" spans="1:8" ht="12.75">
      <c r="A46">
        <f t="shared" si="1"/>
        <v>2008</v>
      </c>
      <c r="B46" s="20">
        <f>'raw data'!X84</f>
        <v>33.6</v>
      </c>
      <c r="D46" s="1">
        <f t="shared" si="2"/>
        <v>1747.2</v>
      </c>
      <c r="F46" s="15">
        <f>'raw data'!E84</f>
        <v>145362</v>
      </c>
      <c r="H46" s="2">
        <f t="shared" si="0"/>
        <v>253.9764864</v>
      </c>
    </row>
    <row r="47" spans="1:8" ht="12.75">
      <c r="A47">
        <f>A46+1</f>
        <v>2009</v>
      </c>
      <c r="B47" s="20">
        <f>'raw data'!X85</f>
        <v>33.1</v>
      </c>
      <c r="D47" s="1">
        <f t="shared" si="2"/>
        <v>1721.2</v>
      </c>
      <c r="F47" s="15">
        <f>'raw data'!E85</f>
        <v>139877</v>
      </c>
      <c r="H47" s="2">
        <f t="shared" si="0"/>
        <v>240.7562924</v>
      </c>
    </row>
    <row r="48" spans="1:8" ht="12.75">
      <c r="A48">
        <f>A47+1</f>
        <v>2010</v>
      </c>
      <c r="B48" s="20">
        <f>'raw data'!X86</f>
        <v>33.4</v>
      </c>
      <c r="D48" s="1">
        <f t="shared" si="2"/>
        <v>1736.8</v>
      </c>
      <c r="F48" s="15">
        <f>'raw data'!E86</f>
        <v>139064</v>
      </c>
      <c r="H48" s="2">
        <f t="shared" si="0"/>
        <v>241.52635519999998</v>
      </c>
    </row>
    <row r="49" spans="1:8" ht="12.75">
      <c r="A49">
        <f>A48+1</f>
        <v>2011</v>
      </c>
      <c r="B49" s="20">
        <f>'raw data'!X87</f>
        <v>33.6</v>
      </c>
      <c r="D49" s="1">
        <f t="shared" si="2"/>
        <v>1747.2</v>
      </c>
      <c r="F49" s="15">
        <f>'raw data'!E87</f>
        <v>139869</v>
      </c>
      <c r="H49" s="2">
        <f t="shared" si="0"/>
        <v>244.37911680000002</v>
      </c>
    </row>
    <row r="50" spans="1:8" ht="12.75">
      <c r="A50">
        <f>A49+1</f>
        <v>2012</v>
      </c>
      <c r="B50" s="20">
        <f>'raw data'!X88</f>
        <v>33.7</v>
      </c>
      <c r="D50" s="1">
        <f>B50*52</f>
        <v>1752.4</v>
      </c>
      <c r="F50" s="15">
        <f>'raw data'!E88</f>
        <v>142469</v>
      </c>
      <c r="H50" s="2">
        <f>F50*D50/1000000</f>
        <v>249.66267560000003</v>
      </c>
    </row>
    <row r="51" spans="1:8" ht="12.75">
      <c r="A51">
        <f>A50+1</f>
        <v>2013</v>
      </c>
      <c r="B51" s="20">
        <f>'raw data'!X89</f>
        <v>33.7</v>
      </c>
      <c r="D51" s="1">
        <f>B51*52</f>
        <v>1752.4</v>
      </c>
      <c r="F51" s="15">
        <f>'raw data'!E89</f>
        <v>143929</v>
      </c>
      <c r="H51" s="2">
        <f>F51*D51/1000000</f>
        <v>252.22117960000003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zoomScalePageLayoutView="0" workbookViewId="0" topLeftCell="F1">
      <selection activeCell="W8" sqref="W8:W9"/>
    </sheetView>
  </sheetViews>
  <sheetFormatPr defaultColWidth="9.140625" defaultRowHeight="12.75"/>
  <cols>
    <col min="6" max="6" width="10.00390625" style="0" bestFit="1" customWidth="1"/>
    <col min="16" max="16" width="16.28125" style="0" bestFit="1" customWidth="1"/>
    <col min="20" max="20" width="9.140625" style="21" customWidth="1"/>
    <col min="22" max="22" width="16.28125" style="0" bestFit="1" customWidth="1"/>
    <col min="26" max="26" width="11.57421875" style="0" bestFit="1" customWidth="1"/>
    <col min="37" max="37" width="16.28125" style="0" bestFit="1" customWidth="1"/>
    <col min="38" max="38" width="9.57421875" style="0" bestFit="1" customWidth="1"/>
  </cols>
  <sheetData>
    <row r="1" spans="13:19" ht="12.75">
      <c r="M1" t="s">
        <v>22</v>
      </c>
      <c r="S1" t="s">
        <v>27</v>
      </c>
    </row>
    <row r="2" spans="2:38" ht="12.75">
      <c r="B2" t="s">
        <v>12</v>
      </c>
      <c r="C2" t="s">
        <v>13</v>
      </c>
      <c r="D2" s="6" t="s">
        <v>14</v>
      </c>
      <c r="E2" s="6"/>
      <c r="F2" s="1" t="s">
        <v>3</v>
      </c>
      <c r="G2" s="4" t="s">
        <v>6</v>
      </c>
      <c r="H2" s="4" t="s">
        <v>43</v>
      </c>
      <c r="J2" t="s">
        <v>21</v>
      </c>
      <c r="L2" t="s">
        <v>23</v>
      </c>
      <c r="N2" t="s">
        <v>26</v>
      </c>
      <c r="O2" t="s">
        <v>25</v>
      </c>
      <c r="T2" s="21" t="s">
        <v>26</v>
      </c>
      <c r="U2" t="s">
        <v>25</v>
      </c>
      <c r="Z2" s="4" t="s">
        <v>28</v>
      </c>
      <c r="AL2" s="10"/>
    </row>
    <row r="3" spans="1:38" ht="12.75">
      <c r="A3">
        <v>1964</v>
      </c>
      <c r="B3" s="7">
        <f>'raw data'!N40</f>
        <v>112.2</v>
      </c>
      <c r="C3" s="6">
        <f>'raw data'!P40</f>
        <v>46.4</v>
      </c>
      <c r="D3" s="7">
        <f>'raw data'!R40</f>
        <v>82.4</v>
      </c>
      <c r="E3" s="7"/>
      <c r="F3" s="5">
        <f>'raw data'!C40</f>
        <v>3734</v>
      </c>
      <c r="G3" s="7">
        <f>'raw data'!G40</f>
        <v>685.8</v>
      </c>
      <c r="H3" s="7">
        <f>G3/F3*100</f>
        <v>18.366363149437596</v>
      </c>
      <c r="J3" s="1">
        <f>(B3+C3)/H3*100</f>
        <v>863.5351414406534</v>
      </c>
      <c r="K3" s="1"/>
      <c r="L3" s="8">
        <f>D3/G3</f>
        <v>0.12015164771070284</v>
      </c>
      <c r="N3" s="18">
        <f>Q9</f>
        <v>8778.272182032584</v>
      </c>
      <c r="O3" s="2">
        <f aca="true" t="shared" si="0" ref="O3:O34">N3/F3</f>
        <v>2.350903101776268</v>
      </c>
      <c r="P3" t="s">
        <v>44</v>
      </c>
      <c r="Q3" s="2">
        <f>Q8*AVERAGE(O3:O51)</f>
        <v>0.14149915910715738</v>
      </c>
      <c r="T3" s="21">
        <f>W9</f>
        <v>8778.904051424593</v>
      </c>
      <c r="U3" s="2">
        <f aca="true" t="shared" si="1" ref="U3:U34">T3/F3</f>
        <v>2.3510723222883216</v>
      </c>
      <c r="V3" t="s">
        <v>44</v>
      </c>
      <c r="W3" s="2">
        <f>W8*AVERAGE(U3:U46)</f>
        <v>0.14149646415501246</v>
      </c>
      <c r="X3" s="2"/>
      <c r="Z3" s="23">
        <f>T3/N3</f>
        <v>1.0000719810663086</v>
      </c>
      <c r="AB3" s="1"/>
      <c r="AC3" s="1"/>
      <c r="AE3" s="1"/>
      <c r="AL3" s="10"/>
    </row>
    <row r="4" spans="1:38" ht="12.75">
      <c r="A4">
        <f>A3+1</f>
        <v>1965</v>
      </c>
      <c r="B4" s="7">
        <f>'raw data'!N41</f>
        <v>129.6</v>
      </c>
      <c r="C4" s="6">
        <f>'raw data'!P41</f>
        <v>47.9</v>
      </c>
      <c r="D4" s="7">
        <f>'raw data'!R41</f>
        <v>88</v>
      </c>
      <c r="E4" s="7"/>
      <c r="F4" s="5">
        <f>'raw data'!C41</f>
        <v>3976.7</v>
      </c>
      <c r="G4" s="7">
        <f>'raw data'!G41</f>
        <v>743.7</v>
      </c>
      <c r="H4" s="7">
        <f aca="true" t="shared" si="2" ref="H4:H51">G4/F4*100</f>
        <v>18.70143586390726</v>
      </c>
      <c r="J4" s="18">
        <f aca="true" t="shared" si="3" ref="J4:J52">(B4+C4)/H4*100</f>
        <v>949.1249831921474</v>
      </c>
      <c r="K4" s="1"/>
      <c r="L4" s="8">
        <f aca="true" t="shared" si="4" ref="L4:L52">D4/G4</f>
        <v>0.11832728250638698</v>
      </c>
      <c r="N4" s="18">
        <f aca="true" t="shared" si="5" ref="N4:N51">(1-$Q$8)*N3+J3</f>
        <v>9148.041290470921</v>
      </c>
      <c r="O4" s="2">
        <f t="shared" si="0"/>
        <v>2.3004102121032317</v>
      </c>
      <c r="P4" t="s">
        <v>24</v>
      </c>
      <c r="Q4" s="2">
        <f>AVERAGE(L3:L46)</f>
        <v>0.14149920829558235</v>
      </c>
      <c r="T4" s="21">
        <f aca="true" t="shared" si="6" ref="T4:T51">(1-$W$8)*T3+J3</f>
        <v>9139.251924681339</v>
      </c>
      <c r="U4" s="2">
        <f t="shared" si="1"/>
        <v>2.2981999961478965</v>
      </c>
      <c r="V4" t="s">
        <v>24</v>
      </c>
      <c r="W4" s="2">
        <f>AVERAGE(L3:L46)</f>
        <v>0.14149920829558235</v>
      </c>
      <c r="X4" s="2"/>
      <c r="Z4" s="23">
        <f aca="true" t="shared" si="7" ref="Z4:Z52">T4/N4</f>
        <v>0.9990392079013967</v>
      </c>
      <c r="AB4" s="1"/>
      <c r="AC4" s="1"/>
      <c r="AE4" s="1"/>
      <c r="AL4" s="10"/>
    </row>
    <row r="5" spans="1:38" ht="12.75">
      <c r="A5">
        <f aca="true" t="shared" si="8" ref="A5:A52">A4+1</f>
        <v>1966</v>
      </c>
      <c r="B5" s="7">
        <f>'raw data'!N42</f>
        <v>144.2</v>
      </c>
      <c r="C5" s="6">
        <f>'raw data'!P42</f>
        <v>53.6</v>
      </c>
      <c r="D5" s="7">
        <f>'raw data'!R42</f>
        <v>95.3</v>
      </c>
      <c r="E5" s="7"/>
      <c r="F5" s="5">
        <f>'raw data'!C42</f>
        <v>4238.9</v>
      </c>
      <c r="G5" s="7">
        <f>'raw data'!G42</f>
        <v>815</v>
      </c>
      <c r="H5" s="7">
        <f t="shared" si="2"/>
        <v>19.226686168581473</v>
      </c>
      <c r="J5" s="18">
        <f t="shared" si="3"/>
        <v>1028.7784294478524</v>
      </c>
      <c r="K5" s="1"/>
      <c r="L5" s="8">
        <f t="shared" si="4"/>
        <v>0.11693251533742331</v>
      </c>
      <c r="N5" s="18">
        <f t="shared" si="5"/>
        <v>9582.601224406264</v>
      </c>
      <c r="O5" s="2">
        <f t="shared" si="0"/>
        <v>2.260633943807654</v>
      </c>
      <c r="P5" t="s">
        <v>51</v>
      </c>
      <c r="Q5" s="2">
        <f>N3/F3</f>
        <v>2.350903101776268</v>
      </c>
      <c r="T5" s="21">
        <f t="shared" si="6"/>
        <v>9564.535300505802</v>
      </c>
      <c r="U5" s="2">
        <f t="shared" si="1"/>
        <v>2.256372007007904</v>
      </c>
      <c r="V5" t="s">
        <v>53</v>
      </c>
      <c r="W5" s="2">
        <f>T4/T3</f>
        <v>1.0410470226290114</v>
      </c>
      <c r="X5" s="2"/>
      <c r="Z5" s="23">
        <f t="shared" si="7"/>
        <v>0.9981147160904026</v>
      </c>
      <c r="AB5" s="1"/>
      <c r="AC5" s="1"/>
      <c r="AE5" s="1"/>
      <c r="AL5" s="10"/>
    </row>
    <row r="6" spans="1:31" ht="12.75">
      <c r="A6">
        <f t="shared" si="8"/>
        <v>1967</v>
      </c>
      <c r="B6" s="7">
        <f>'raw data'!N43</f>
        <v>142.7</v>
      </c>
      <c r="C6" s="6">
        <f>'raw data'!P43</f>
        <v>57.7</v>
      </c>
      <c r="D6" s="7">
        <f>'raw data'!R43</f>
        <v>103.5</v>
      </c>
      <c r="E6" s="7"/>
      <c r="F6" s="5">
        <f>'raw data'!C43</f>
        <v>4355.2</v>
      </c>
      <c r="G6" s="7">
        <f>'raw data'!G43</f>
        <v>861.7</v>
      </c>
      <c r="H6" s="7">
        <f t="shared" si="2"/>
        <v>19.78554371785452</v>
      </c>
      <c r="J6" s="18">
        <f t="shared" si="3"/>
        <v>1012.8607171869559</v>
      </c>
      <c r="K6" s="1"/>
      <c r="L6" s="8">
        <f t="shared" si="4"/>
        <v>0.1201114076824881</v>
      </c>
      <c r="N6" s="18">
        <f t="shared" si="5"/>
        <v>10072.371191334256</v>
      </c>
      <c r="O6" s="2">
        <f t="shared" si="0"/>
        <v>2.312722995805992</v>
      </c>
      <c r="P6" t="s">
        <v>52</v>
      </c>
      <c r="Q6" s="2">
        <f>AVERAGE(O3:O13)</f>
        <v>2.350901963149268</v>
      </c>
      <c r="T6" s="21">
        <f t="shared" si="6"/>
        <v>10045.095824721044</v>
      </c>
      <c r="U6" s="2">
        <f t="shared" si="1"/>
        <v>2.3064602830457943</v>
      </c>
      <c r="V6" t="s">
        <v>54</v>
      </c>
      <c r="W6" s="2">
        <f>(T13/T3)^0.1</f>
        <v>1.0410903260053368</v>
      </c>
      <c r="X6" s="2"/>
      <c r="Z6" s="23">
        <f t="shared" si="7"/>
        <v>0.9972920610157141</v>
      </c>
      <c r="AB6" s="1"/>
      <c r="AC6" s="1"/>
      <c r="AE6" s="1"/>
    </row>
    <row r="7" spans="1:31" ht="12.75">
      <c r="A7">
        <f t="shared" si="8"/>
        <v>1968</v>
      </c>
      <c r="B7" s="7">
        <f>'raw data'!N44</f>
        <v>156.9</v>
      </c>
      <c r="C7" s="6">
        <f>'raw data'!P44</f>
        <v>59.2</v>
      </c>
      <c r="D7" s="7">
        <f>'raw data'!R44</f>
        <v>113.3</v>
      </c>
      <c r="E7" s="7"/>
      <c r="F7" s="5">
        <f>'raw data'!C44</f>
        <v>4569</v>
      </c>
      <c r="G7" s="7">
        <f>'raw data'!G44</f>
        <v>942.5</v>
      </c>
      <c r="H7" s="7">
        <f t="shared" si="2"/>
        <v>20.62814620267017</v>
      </c>
      <c r="J7" s="18">
        <f t="shared" si="3"/>
        <v>1047.5977718832892</v>
      </c>
      <c r="K7" s="1"/>
      <c r="L7" s="8">
        <f t="shared" si="4"/>
        <v>0.12021220159151193</v>
      </c>
      <c r="N7" s="18">
        <f t="shared" si="5"/>
        <v>10518.674542454171</v>
      </c>
      <c r="O7" s="2">
        <f t="shared" si="0"/>
        <v>2.302183090928906</v>
      </c>
      <c r="Q7" s="2"/>
      <c r="T7" s="21">
        <f t="shared" si="6"/>
        <v>10482.193975524016</v>
      </c>
      <c r="U7" s="2">
        <f t="shared" si="1"/>
        <v>2.294198725218651</v>
      </c>
      <c r="W7" s="2"/>
      <c r="X7" s="2"/>
      <c r="Z7" s="23">
        <f t="shared" si="7"/>
        <v>0.9965318285319203</v>
      </c>
      <c r="AB7" s="1"/>
      <c r="AC7" s="1"/>
      <c r="AE7" s="1"/>
    </row>
    <row r="8" spans="1:31" ht="12.75">
      <c r="A8">
        <f t="shared" si="8"/>
        <v>1969</v>
      </c>
      <c r="B8" s="7">
        <f>'raw data'!N45</f>
        <v>173.6</v>
      </c>
      <c r="C8" s="6">
        <f>'raw data'!P45</f>
        <v>59.5</v>
      </c>
      <c r="D8" s="7">
        <f>'raw data'!R45</f>
        <v>124.9</v>
      </c>
      <c r="E8" s="7"/>
      <c r="F8" s="5">
        <f>'raw data'!C45</f>
        <v>4712.5</v>
      </c>
      <c r="G8" s="7">
        <f>'raw data'!G45</f>
        <v>1019.9</v>
      </c>
      <c r="H8" s="7">
        <f t="shared" si="2"/>
        <v>21.642440318302388</v>
      </c>
      <c r="J8" s="18">
        <f t="shared" si="3"/>
        <v>1077.0504461221688</v>
      </c>
      <c r="K8" s="1"/>
      <c r="L8" s="8">
        <f t="shared" si="4"/>
        <v>0.12246298656731053</v>
      </c>
      <c r="N8" s="18">
        <f t="shared" si="5"/>
        <v>10974.610983546114</v>
      </c>
      <c r="O8" s="2">
        <f t="shared" si="0"/>
        <v>2.3288299169328623</v>
      </c>
      <c r="P8" t="s">
        <v>1</v>
      </c>
      <c r="Q8" s="2">
        <v>0.05624865836502088</v>
      </c>
      <c r="R8" s="2">
        <f>Q4/Q3*Q8</f>
        <v>0.056248677918373215</v>
      </c>
      <c r="T8" s="21">
        <f t="shared" si="6"/>
        <v>10928.975686516216</v>
      </c>
      <c r="U8" s="2">
        <f t="shared" si="1"/>
        <v>2.3191460342739982</v>
      </c>
      <c r="V8" t="s">
        <v>1</v>
      </c>
      <c r="W8" s="2">
        <v>0.05731777739412177</v>
      </c>
      <c r="X8" s="2">
        <f>W4/W3*W8</f>
        <v>0.057318888998141436</v>
      </c>
      <c r="Z8" s="23">
        <f t="shared" si="7"/>
        <v>0.9958417389829747</v>
      </c>
      <c r="AB8" s="1"/>
      <c r="AC8" s="1"/>
      <c r="AE8" s="1"/>
    </row>
    <row r="9" spans="1:31" ht="12.75">
      <c r="A9">
        <f t="shared" si="8"/>
        <v>1970</v>
      </c>
      <c r="B9" s="7">
        <f>'raw data'!N46</f>
        <v>170.1</v>
      </c>
      <c r="C9" s="6">
        <f>'raw data'!P46</f>
        <v>59.8</v>
      </c>
      <c r="D9" s="7">
        <f>'raw data'!R46</f>
        <v>136.8</v>
      </c>
      <c r="E9" s="7"/>
      <c r="F9" s="5">
        <f>'raw data'!C46</f>
        <v>4722</v>
      </c>
      <c r="G9" s="7">
        <f>'raw data'!G46</f>
        <v>1075.9</v>
      </c>
      <c r="H9" s="7">
        <f t="shared" si="2"/>
        <v>22.784836933502756</v>
      </c>
      <c r="J9" s="18">
        <f t="shared" si="3"/>
        <v>1009.004368435728</v>
      </c>
      <c r="K9" s="1"/>
      <c r="L9" s="8">
        <f t="shared" si="4"/>
        <v>0.12714936332372898</v>
      </c>
      <c r="N9" s="18">
        <f t="shared" si="5"/>
        <v>11434.35428576579</v>
      </c>
      <c r="O9" s="2">
        <f t="shared" si="0"/>
        <v>2.4215066255327806</v>
      </c>
      <c r="P9" t="s">
        <v>50</v>
      </c>
      <c r="Q9" s="1">
        <v>8778.272182032584</v>
      </c>
      <c r="R9" s="1">
        <f>Q6/Q5*Q9</f>
        <v>8778.267930399365</v>
      </c>
      <c r="T9" s="21">
        <f t="shared" si="6"/>
        <v>11379.601537092878</v>
      </c>
      <c r="U9" s="2">
        <f t="shared" si="1"/>
        <v>2.4099113801552052</v>
      </c>
      <c r="W9" s="1">
        <v>8778.904051424593</v>
      </c>
      <c r="X9" s="1">
        <f>W5/W6*W9</f>
        <v>8778.538899452313</v>
      </c>
      <c r="Z9" s="23">
        <f t="shared" si="7"/>
        <v>0.9952115574430755</v>
      </c>
      <c r="AB9" s="1"/>
      <c r="AC9" s="1"/>
      <c r="AE9" s="1"/>
    </row>
    <row r="10" spans="1:31" ht="12.75">
      <c r="A10">
        <f t="shared" si="8"/>
        <v>1971</v>
      </c>
      <c r="B10" s="7">
        <f>'raw data'!N47</f>
        <v>196.8</v>
      </c>
      <c r="C10" s="6">
        <f>'raw data'!P47</f>
        <v>58.5</v>
      </c>
      <c r="D10" s="7">
        <f>'raw data'!R47</f>
        <v>148.9</v>
      </c>
      <c r="E10" s="7"/>
      <c r="F10" s="5">
        <f>'raw data'!C47</f>
        <v>4877.6</v>
      </c>
      <c r="G10" s="7">
        <f>'raw data'!G47</f>
        <v>1167.8</v>
      </c>
      <c r="H10" s="7">
        <f t="shared" si="2"/>
        <v>23.94210267344595</v>
      </c>
      <c r="J10" s="18">
        <f t="shared" si="3"/>
        <v>1066.322383969858</v>
      </c>
      <c r="K10" s="1"/>
      <c r="L10" s="8">
        <f t="shared" si="4"/>
        <v>0.12750470971056688</v>
      </c>
      <c r="N10" s="18">
        <f t="shared" si="5"/>
        <v>11800.191566356865</v>
      </c>
      <c r="O10" s="2">
        <f t="shared" si="0"/>
        <v>2.419261843192731</v>
      </c>
      <c r="T10" s="21">
        <f t="shared" si="6"/>
        <v>11736.35243779171</v>
      </c>
      <c r="U10" s="2">
        <f t="shared" si="1"/>
        <v>2.4061736177201305</v>
      </c>
      <c r="Z10" s="23">
        <f t="shared" si="7"/>
        <v>0.9945899921873163</v>
      </c>
      <c r="AB10" s="1"/>
      <c r="AC10" s="1"/>
      <c r="AE10" s="1"/>
    </row>
    <row r="11" spans="1:31" ht="12.75">
      <c r="A11">
        <f t="shared" si="8"/>
        <v>1972</v>
      </c>
      <c r="B11" s="7">
        <f>'raw data'!N48</f>
        <v>228.1</v>
      </c>
      <c r="C11" s="6">
        <f>'raw data'!P48</f>
        <v>60.7</v>
      </c>
      <c r="D11" s="7">
        <f>'raw data'!R48</f>
        <v>160.9</v>
      </c>
      <c r="E11" s="7"/>
      <c r="F11" s="5">
        <f>'raw data'!C48</f>
        <v>5134.3</v>
      </c>
      <c r="G11" s="7">
        <f>'raw data'!G48</f>
        <v>1282.4</v>
      </c>
      <c r="H11" s="7">
        <f t="shared" si="2"/>
        <v>24.977114699180024</v>
      </c>
      <c r="J11" s="18">
        <f t="shared" si="3"/>
        <v>1156.2584529008109</v>
      </c>
      <c r="K11" s="1"/>
      <c r="L11" s="8">
        <f t="shared" si="4"/>
        <v>0.1254678727386151</v>
      </c>
      <c r="N11" s="18">
        <f t="shared" si="5"/>
        <v>12202.769006268916</v>
      </c>
      <c r="O11" s="2">
        <f t="shared" si="0"/>
        <v>2.37671523017138</v>
      </c>
      <c r="T11" s="21">
        <f t="shared" si="6"/>
        <v>12129.973185313263</v>
      </c>
      <c r="U11" s="2">
        <f t="shared" si="1"/>
        <v>2.3625368960351487</v>
      </c>
      <c r="Z11" s="23">
        <f t="shared" si="7"/>
        <v>0.9940344834096052</v>
      </c>
      <c r="AB11" s="1"/>
      <c r="AC11" s="1"/>
      <c r="AE11" s="1"/>
    </row>
    <row r="12" spans="1:31" ht="12.75">
      <c r="A12">
        <f t="shared" si="8"/>
        <v>1973</v>
      </c>
      <c r="B12" s="7">
        <f>'raw data'!N49</f>
        <v>266.9</v>
      </c>
      <c r="C12" s="6">
        <f>'raw data'!P49</f>
        <v>65.6</v>
      </c>
      <c r="D12" s="7">
        <f>'raw data'!R49</f>
        <v>178.1</v>
      </c>
      <c r="E12" s="7"/>
      <c r="F12" s="5">
        <f>'raw data'!C49</f>
        <v>5424.1</v>
      </c>
      <c r="G12" s="7">
        <f>'raw data'!G49</f>
        <v>1428.5</v>
      </c>
      <c r="H12" s="7">
        <f t="shared" si="2"/>
        <v>26.336166368614144</v>
      </c>
      <c r="J12" s="18">
        <f t="shared" si="3"/>
        <v>1262.5224011200562</v>
      </c>
      <c r="K12" s="1"/>
      <c r="L12" s="8">
        <f t="shared" si="4"/>
        <v>0.12467623381169059</v>
      </c>
      <c r="N12" s="18">
        <f t="shared" si="5"/>
        <v>12672.638074228842</v>
      </c>
      <c r="O12" s="2">
        <f t="shared" si="0"/>
        <v>2.336357750452396</v>
      </c>
      <c r="T12" s="21">
        <f t="shared" si="6"/>
        <v>12590.968535381622</v>
      </c>
      <c r="U12" s="2">
        <f t="shared" si="1"/>
        <v>2.3213009596765586</v>
      </c>
      <c r="Z12" s="23">
        <f t="shared" si="7"/>
        <v>0.9935554429654783</v>
      </c>
      <c r="AB12" s="1"/>
      <c r="AC12" s="1"/>
      <c r="AE12" s="1"/>
    </row>
    <row r="13" spans="1:31" ht="12.75">
      <c r="A13">
        <f t="shared" si="8"/>
        <v>1974</v>
      </c>
      <c r="B13" s="7">
        <f>'raw data'!N50</f>
        <v>274.5</v>
      </c>
      <c r="C13" s="6">
        <f>'raw data'!P50</f>
        <v>76.2</v>
      </c>
      <c r="D13" s="7">
        <f>'raw data'!R50</f>
        <v>206.2</v>
      </c>
      <c r="E13" s="7"/>
      <c r="F13" s="5">
        <f>'raw data'!C50</f>
        <v>5396</v>
      </c>
      <c r="G13" s="7">
        <f>'raw data'!G50</f>
        <v>1548.8</v>
      </c>
      <c r="H13" s="7">
        <f t="shared" si="2"/>
        <v>28.702742772424017</v>
      </c>
      <c r="J13" s="18">
        <f t="shared" si="3"/>
        <v>1221.8344524793388</v>
      </c>
      <c r="K13" s="1"/>
      <c r="L13" s="8">
        <f t="shared" si="4"/>
        <v>0.1331353305785124</v>
      </c>
      <c r="N13" s="18">
        <f t="shared" si="5"/>
        <v>13222.341585728045</v>
      </c>
      <c r="O13" s="2">
        <f t="shared" si="0"/>
        <v>2.45039688393774</v>
      </c>
      <c r="T13" s="21">
        <f t="shared" si="6"/>
        <v>13131.804604814282</v>
      </c>
      <c r="U13" s="2">
        <f t="shared" si="1"/>
        <v>2.433618347815842</v>
      </c>
      <c r="Z13" s="23">
        <f t="shared" si="7"/>
        <v>0.9931527271227445</v>
      </c>
      <c r="AB13" s="1"/>
      <c r="AC13" s="1"/>
      <c r="AE13" s="1"/>
    </row>
    <row r="14" spans="1:31" ht="12.75">
      <c r="A14">
        <f t="shared" si="8"/>
        <v>1975</v>
      </c>
      <c r="B14" s="7">
        <f>'raw data'!N51</f>
        <v>257.3</v>
      </c>
      <c r="C14" s="6">
        <f>'raw data'!P51</f>
        <v>84.4</v>
      </c>
      <c r="D14" s="7">
        <f>'raw data'!R51</f>
        <v>237.5</v>
      </c>
      <c r="E14" s="7"/>
      <c r="F14" s="5">
        <f>'raw data'!C51</f>
        <v>5385.4</v>
      </c>
      <c r="G14" s="7">
        <f>'raw data'!G51</f>
        <v>1688.9</v>
      </c>
      <c r="H14" s="7">
        <f t="shared" si="2"/>
        <v>31.36071600995284</v>
      </c>
      <c r="J14" s="18">
        <f t="shared" si="3"/>
        <v>1089.5797146071407</v>
      </c>
      <c r="K14" s="1"/>
      <c r="L14" s="8">
        <f t="shared" si="4"/>
        <v>0.14062407484161288</v>
      </c>
      <c r="N14" s="18">
        <f t="shared" si="5"/>
        <v>13700.437063566158</v>
      </c>
      <c r="O14" s="2">
        <f t="shared" si="0"/>
        <v>2.543996186646518</v>
      </c>
      <c r="T14" s="21">
        <f t="shared" si="6"/>
        <v>13600.953204171772</v>
      </c>
      <c r="U14" s="2">
        <f t="shared" si="1"/>
        <v>2.5255233045218133</v>
      </c>
      <c r="Z14" s="23">
        <f t="shared" si="7"/>
        <v>0.9927386360790674</v>
      </c>
      <c r="AB14" s="1"/>
      <c r="AC14" s="1"/>
      <c r="AE14" s="1"/>
    </row>
    <row r="15" spans="1:31" ht="12.75">
      <c r="A15">
        <f t="shared" si="8"/>
        <v>1976</v>
      </c>
      <c r="B15" s="7">
        <f>'raw data'!N52</f>
        <v>323.2</v>
      </c>
      <c r="C15" s="6">
        <f>'raw data'!P52</f>
        <v>89.6</v>
      </c>
      <c r="D15" s="7">
        <f>'raw data'!R52</f>
        <v>259.2</v>
      </c>
      <c r="E15" s="7"/>
      <c r="F15" s="5">
        <f>'raw data'!C52</f>
        <v>5675.4</v>
      </c>
      <c r="G15" s="7">
        <f>'raw data'!G52</f>
        <v>1877.6</v>
      </c>
      <c r="H15" s="7">
        <f t="shared" si="2"/>
        <v>33.08313070444374</v>
      </c>
      <c r="J15" s="18">
        <f t="shared" si="3"/>
        <v>1247.7658287175116</v>
      </c>
      <c r="K15" s="1"/>
      <c r="L15" s="8">
        <f t="shared" si="4"/>
        <v>0.13804857264593098</v>
      </c>
      <c r="N15" s="18">
        <f t="shared" si="5"/>
        <v>14019.385574333295</v>
      </c>
      <c r="O15" s="2">
        <f t="shared" si="0"/>
        <v>2.4702022014894625</v>
      </c>
      <c r="T15" s="21">
        <f t="shared" si="6"/>
        <v>13910.956510674327</v>
      </c>
      <c r="U15" s="2">
        <f t="shared" si="1"/>
        <v>2.4510971051686803</v>
      </c>
      <c r="Z15" s="23">
        <f t="shared" si="7"/>
        <v>0.9922657763363409</v>
      </c>
      <c r="AB15" s="1"/>
      <c r="AC15" s="1"/>
      <c r="AE15" s="1"/>
    </row>
    <row r="16" spans="1:31" ht="12.75">
      <c r="A16">
        <f t="shared" si="8"/>
        <v>1977</v>
      </c>
      <c r="B16" s="7">
        <f>'raw data'!N53</f>
        <v>396.6</v>
      </c>
      <c r="C16" s="6">
        <f>'raw data'!P53</f>
        <v>93.2</v>
      </c>
      <c r="D16" s="7">
        <f>'raw data'!R53</f>
        <v>288.3</v>
      </c>
      <c r="E16" s="7"/>
      <c r="F16" s="5">
        <f>'raw data'!C53</f>
        <v>5937</v>
      </c>
      <c r="G16" s="7">
        <f>'raw data'!G53</f>
        <v>2086</v>
      </c>
      <c r="H16" s="7">
        <f t="shared" si="2"/>
        <v>35.13559036550446</v>
      </c>
      <c r="J16" s="18">
        <f t="shared" si="3"/>
        <v>1394.028092042186</v>
      </c>
      <c r="K16" s="1"/>
      <c r="L16" s="8">
        <f t="shared" si="4"/>
        <v>0.13820709491850433</v>
      </c>
      <c r="N16" s="18">
        <f t="shared" si="5"/>
        <v>14478.57977339263</v>
      </c>
      <c r="O16" s="2">
        <f t="shared" si="0"/>
        <v>2.4387030105091174</v>
      </c>
      <c r="T16" s="21">
        <f t="shared" si="6"/>
        <v>14361.377230773696</v>
      </c>
      <c r="U16" s="2">
        <f t="shared" si="1"/>
        <v>2.418961972506939</v>
      </c>
      <c r="Z16" s="23">
        <f t="shared" si="7"/>
        <v>0.991905107790039</v>
      </c>
      <c r="AB16" s="1"/>
      <c r="AC16" s="1"/>
      <c r="AE16" s="1"/>
    </row>
    <row r="17" spans="1:31" ht="12.75">
      <c r="A17">
        <f t="shared" si="8"/>
        <v>1978</v>
      </c>
      <c r="B17" s="7">
        <f>'raw data'!N54</f>
        <v>478.4</v>
      </c>
      <c r="C17" s="6">
        <f>'raw data'!P54</f>
        <v>105.6</v>
      </c>
      <c r="D17" s="7">
        <f>'raw data'!R54</f>
        <v>325.1</v>
      </c>
      <c r="E17" s="7"/>
      <c r="F17" s="5">
        <f>'raw data'!C54</f>
        <v>6267.2</v>
      </c>
      <c r="G17" s="7">
        <f>'raw data'!G54</f>
        <v>2356.6</v>
      </c>
      <c r="H17" s="7">
        <f t="shared" si="2"/>
        <v>37.60211896859842</v>
      </c>
      <c r="J17" s="18">
        <f t="shared" si="3"/>
        <v>1553.1039633370108</v>
      </c>
      <c r="K17" s="1"/>
      <c r="L17" s="8">
        <f t="shared" si="4"/>
        <v>0.137952983111262</v>
      </c>
      <c r="N17" s="18">
        <f t="shared" si="5"/>
        <v>15058.207178150553</v>
      </c>
      <c r="O17" s="2">
        <f t="shared" si="0"/>
        <v>2.4027009155844</v>
      </c>
      <c r="T17" s="21">
        <f t="shared" si="6"/>
        <v>14932.243099629386</v>
      </c>
      <c r="U17" s="2">
        <f t="shared" si="1"/>
        <v>2.3826019753046634</v>
      </c>
      <c r="Z17" s="23">
        <f t="shared" si="7"/>
        <v>0.9916348555288879</v>
      </c>
      <c r="AB17" s="1"/>
      <c r="AC17" s="1"/>
      <c r="AE17" s="1"/>
    </row>
    <row r="18" spans="1:31" ht="12.75">
      <c r="A18">
        <f t="shared" si="8"/>
        <v>1979</v>
      </c>
      <c r="B18" s="7">
        <f>'raw data'!N55</f>
        <v>539.7</v>
      </c>
      <c r="C18" s="6">
        <f>'raw data'!P55</f>
        <v>120.1</v>
      </c>
      <c r="D18" s="7">
        <f>'raw data'!R55</f>
        <v>371.1</v>
      </c>
      <c r="E18" s="7"/>
      <c r="F18" s="5">
        <f>'raw data'!C55</f>
        <v>6466.2</v>
      </c>
      <c r="G18" s="7">
        <f>'raw data'!G55</f>
        <v>2632.1</v>
      </c>
      <c r="H18" s="7">
        <f t="shared" si="2"/>
        <v>40.70551483096718</v>
      </c>
      <c r="J18" s="18">
        <f t="shared" si="3"/>
        <v>1620.9105885034767</v>
      </c>
      <c r="K18" s="1"/>
      <c r="L18" s="8">
        <f t="shared" si="4"/>
        <v>0.14099008396337526</v>
      </c>
      <c r="N18" s="18">
        <f t="shared" si="5"/>
        <v>15764.307190334068</v>
      </c>
      <c r="O18" s="2">
        <f t="shared" si="0"/>
        <v>2.437955397348376</v>
      </c>
      <c r="T18" s="21">
        <f t="shared" si="6"/>
        <v>15629.46407698693</v>
      </c>
      <c r="U18" s="2">
        <f t="shared" si="1"/>
        <v>2.417101864617075</v>
      </c>
      <c r="Z18" s="23">
        <f t="shared" si="7"/>
        <v>0.9914463026050508</v>
      </c>
      <c r="AB18" s="1"/>
      <c r="AC18" s="1"/>
      <c r="AE18" s="1"/>
    </row>
    <row r="19" spans="1:31" ht="12.75">
      <c r="A19">
        <f t="shared" si="8"/>
        <v>1980</v>
      </c>
      <c r="B19" s="7">
        <f>'raw data'!N56</f>
        <v>530.1</v>
      </c>
      <c r="C19" s="6">
        <f>'raw data'!P56</f>
        <v>136</v>
      </c>
      <c r="D19" s="7">
        <f>'raw data'!R56</f>
        <v>426</v>
      </c>
      <c r="E19" s="7"/>
      <c r="F19" s="5">
        <f>'raw data'!C56</f>
        <v>6450.4</v>
      </c>
      <c r="G19" s="7">
        <f>'raw data'!G56</f>
        <v>2862.5</v>
      </c>
      <c r="H19" s="7">
        <f t="shared" si="2"/>
        <v>44.377092893463974</v>
      </c>
      <c r="J19" s="18">
        <f t="shared" si="3"/>
        <v>1500.999629694323</v>
      </c>
      <c r="K19" s="1"/>
      <c r="L19" s="8">
        <f t="shared" si="4"/>
        <v>0.14882096069868997</v>
      </c>
      <c r="N19" s="18">
        <f t="shared" si="5"/>
        <v>16498.4966493272</v>
      </c>
      <c r="O19" s="2">
        <f t="shared" si="0"/>
        <v>2.557747837239117</v>
      </c>
      <c r="T19" s="21">
        <f t="shared" si="6"/>
        <v>16354.528522736246</v>
      </c>
      <c r="U19" s="2">
        <f t="shared" si="1"/>
        <v>2.5354285815974587</v>
      </c>
      <c r="Z19" s="23">
        <f t="shared" si="7"/>
        <v>0.9912738639373652</v>
      </c>
      <c r="AB19" s="1"/>
      <c r="AC19" s="1"/>
      <c r="AE19" s="1"/>
    </row>
    <row r="20" spans="1:31" ht="12.75">
      <c r="A20">
        <f t="shared" si="8"/>
        <v>1981</v>
      </c>
      <c r="B20" s="7">
        <f>'raw data'!N57</f>
        <v>631.2</v>
      </c>
      <c r="C20" s="6">
        <f>'raw data'!P57</f>
        <v>147.3</v>
      </c>
      <c r="D20" s="7">
        <f>'raw data'!R57</f>
        <v>485</v>
      </c>
      <c r="E20" s="7"/>
      <c r="F20" s="5">
        <f>'raw data'!C57</f>
        <v>6617.7</v>
      </c>
      <c r="G20" s="7">
        <f>'raw data'!G57</f>
        <v>3211</v>
      </c>
      <c r="H20" s="7">
        <f t="shared" si="2"/>
        <v>48.521389606660925</v>
      </c>
      <c r="J20" s="18">
        <f t="shared" si="3"/>
        <v>1604.4470414201182</v>
      </c>
      <c r="K20" s="1"/>
      <c r="L20" s="8">
        <f t="shared" si="4"/>
        <v>0.15104328869511055</v>
      </c>
      <c r="N20" s="18">
        <f t="shared" si="5"/>
        <v>17071.477977457078</v>
      </c>
      <c r="O20" s="2">
        <f t="shared" si="0"/>
        <v>2.579669368127458</v>
      </c>
      <c r="T20" s="21">
        <f t="shared" si="6"/>
        <v>16918.122927178556</v>
      </c>
      <c r="U20" s="2">
        <f t="shared" si="1"/>
        <v>2.5564959014731032</v>
      </c>
      <c r="Z20" s="23">
        <f t="shared" si="7"/>
        <v>0.9910168849773272</v>
      </c>
      <c r="AB20" s="1"/>
      <c r="AC20" s="1"/>
      <c r="AE20" s="1"/>
    </row>
    <row r="21" spans="1:31" ht="12.75">
      <c r="A21">
        <f t="shared" si="8"/>
        <v>1982</v>
      </c>
      <c r="B21" s="7">
        <f>'raw data'!N58</f>
        <v>581</v>
      </c>
      <c r="C21" s="6">
        <f>'raw data'!P58</f>
        <v>156.9</v>
      </c>
      <c r="D21" s="7">
        <f>'raw data'!R58</f>
        <v>534.3</v>
      </c>
      <c r="E21" s="7"/>
      <c r="F21" s="5">
        <f>'raw data'!C58</f>
        <v>6491.3</v>
      </c>
      <c r="G21" s="7">
        <f>'raw data'!G58</f>
        <v>3345</v>
      </c>
      <c r="H21" s="7">
        <f t="shared" si="2"/>
        <v>51.530510067320876</v>
      </c>
      <c r="J21" s="18">
        <f t="shared" si="3"/>
        <v>1431.9671958146487</v>
      </c>
      <c r="K21" s="1"/>
      <c r="L21" s="8">
        <f t="shared" si="4"/>
        <v>0.15973094170403587</v>
      </c>
      <c r="N21" s="18">
        <f t="shared" si="5"/>
        <v>17715.677286337235</v>
      </c>
      <c r="O21" s="2">
        <f t="shared" si="0"/>
        <v>2.7291416644335085</v>
      </c>
      <c r="T21" s="21">
        <f t="shared" si="6"/>
        <v>17552.860764732264</v>
      </c>
      <c r="U21" s="2">
        <f t="shared" si="1"/>
        <v>2.7040593971519207</v>
      </c>
      <c r="Z21" s="23">
        <f t="shared" si="7"/>
        <v>0.9908094667241123</v>
      </c>
      <c r="AB21" s="1"/>
      <c r="AC21" s="1"/>
      <c r="AE21" s="1"/>
    </row>
    <row r="22" spans="1:31" ht="12.75">
      <c r="A22">
        <f t="shared" si="8"/>
        <v>1983</v>
      </c>
      <c r="B22" s="7">
        <f>'raw data'!N59</f>
        <v>637.5</v>
      </c>
      <c r="C22" s="6">
        <f>'raw data'!P59</f>
        <v>171.2</v>
      </c>
      <c r="D22" s="7">
        <f>'raw data'!R59</f>
        <v>560.5</v>
      </c>
      <c r="E22" s="7"/>
      <c r="F22" s="5">
        <f>'raw data'!C59</f>
        <v>6792</v>
      </c>
      <c r="G22" s="7">
        <f>'raw data'!G59</f>
        <v>3638.1</v>
      </c>
      <c r="H22" s="7">
        <f t="shared" si="2"/>
        <v>53.56448763250883</v>
      </c>
      <c r="J22" s="18">
        <f t="shared" si="3"/>
        <v>1509.768945328606</v>
      </c>
      <c r="K22" s="1"/>
      <c r="L22" s="8">
        <f t="shared" si="4"/>
        <v>0.15406393447128996</v>
      </c>
      <c r="N22" s="18">
        <f t="shared" si="5"/>
        <v>18151.161402767742</v>
      </c>
      <c r="O22" s="2">
        <f t="shared" si="0"/>
        <v>2.672432479795015</v>
      </c>
      <c r="T22" s="21">
        <f t="shared" si="6"/>
        <v>17978.736994603976</v>
      </c>
      <c r="U22" s="2">
        <f t="shared" si="1"/>
        <v>2.64704608283333</v>
      </c>
      <c r="Z22" s="23">
        <f t="shared" si="7"/>
        <v>0.9905006404638397</v>
      </c>
      <c r="AB22" s="1"/>
      <c r="AC22" s="1"/>
      <c r="AE22" s="1"/>
    </row>
    <row r="23" spans="1:31" ht="12.75">
      <c r="A23">
        <f t="shared" si="8"/>
        <v>1984</v>
      </c>
      <c r="B23" s="7">
        <f>'raw data'!N60</f>
        <v>820.1</v>
      </c>
      <c r="C23" s="6">
        <f>'raw data'!P60</f>
        <v>193.2</v>
      </c>
      <c r="D23" s="7">
        <f>'raw data'!R60</f>
        <v>594.3</v>
      </c>
      <c r="E23" s="7"/>
      <c r="F23" s="5">
        <f>'raw data'!C60</f>
        <v>7285</v>
      </c>
      <c r="G23" s="7">
        <f>'raw data'!G60</f>
        <v>4040.7</v>
      </c>
      <c r="H23" s="7">
        <f t="shared" si="2"/>
        <v>55.46602608098833</v>
      </c>
      <c r="J23" s="18">
        <f t="shared" si="3"/>
        <v>1826.8840794911775</v>
      </c>
      <c r="K23" s="1"/>
      <c r="L23" s="8">
        <f t="shared" si="4"/>
        <v>0.14707847650159625</v>
      </c>
      <c r="N23" s="18">
        <f t="shared" si="5"/>
        <v>18639.951871423713</v>
      </c>
      <c r="O23" s="2">
        <f t="shared" si="0"/>
        <v>2.558675617216707</v>
      </c>
      <c r="T23" s="21">
        <f t="shared" si="6"/>
        <v>18458.00469504841</v>
      </c>
      <c r="U23" s="2">
        <f t="shared" si="1"/>
        <v>2.533700026773975</v>
      </c>
      <c r="Z23" s="23">
        <f t="shared" si="7"/>
        <v>0.9902388601842776</v>
      </c>
      <c r="AB23" s="1"/>
      <c r="AC23" s="1"/>
      <c r="AE23" s="1"/>
    </row>
    <row r="24" spans="1:31" ht="12.75">
      <c r="A24">
        <f t="shared" si="8"/>
        <v>1985</v>
      </c>
      <c r="B24" s="7">
        <f>'raw data'!N61</f>
        <v>829.6</v>
      </c>
      <c r="C24" s="6">
        <f>'raw data'!P61</f>
        <v>219.9</v>
      </c>
      <c r="D24" s="7">
        <f>'raw data'!R61</f>
        <v>636.7</v>
      </c>
      <c r="E24" s="7"/>
      <c r="F24" s="5">
        <f>'raw data'!C61</f>
        <v>7593.8</v>
      </c>
      <c r="G24" s="7">
        <f>'raw data'!G61</f>
        <v>4346.7</v>
      </c>
      <c r="H24" s="7">
        <f t="shared" si="2"/>
        <v>57.24011693750164</v>
      </c>
      <c r="J24" s="18">
        <f t="shared" si="3"/>
        <v>1833.5042906112687</v>
      </c>
      <c r="K24" s="1"/>
      <c r="L24" s="8">
        <f t="shared" si="4"/>
        <v>0.14647893804495365</v>
      </c>
      <c r="N24" s="18">
        <f t="shared" si="5"/>
        <v>19418.363666158744</v>
      </c>
      <c r="O24" s="2">
        <f t="shared" si="0"/>
        <v>2.55713393375632</v>
      </c>
      <c r="T24" s="21">
        <f t="shared" si="6"/>
        <v>19226.91697028915</v>
      </c>
      <c r="U24" s="2">
        <f t="shared" si="1"/>
        <v>2.531923012232235</v>
      </c>
      <c r="Z24" s="23">
        <f t="shared" si="7"/>
        <v>0.9901409460054948</v>
      </c>
      <c r="AB24" s="1"/>
      <c r="AC24" s="1"/>
      <c r="AE24" s="1"/>
    </row>
    <row r="25" spans="1:31" ht="12.75">
      <c r="A25">
        <f t="shared" si="8"/>
        <v>1986</v>
      </c>
      <c r="B25" s="7">
        <f>'raw data'!N62</f>
        <v>849.1</v>
      </c>
      <c r="C25" s="6">
        <f>'raw data'!P62</f>
        <v>238.1</v>
      </c>
      <c r="D25" s="7">
        <f>'raw data'!R62</f>
        <v>682.2</v>
      </c>
      <c r="E25" s="7"/>
      <c r="F25" s="5">
        <f>'raw data'!C62</f>
        <v>7860.5</v>
      </c>
      <c r="G25" s="7">
        <f>'raw data'!G62</f>
        <v>4590.2</v>
      </c>
      <c r="H25" s="7">
        <f t="shared" si="2"/>
        <v>58.39577635010495</v>
      </c>
      <c r="J25" s="18">
        <f t="shared" si="3"/>
        <v>1861.778484597621</v>
      </c>
      <c r="K25" s="1"/>
      <c r="L25" s="8">
        <f t="shared" si="4"/>
        <v>0.14862097512090977</v>
      </c>
      <c r="N25" s="18">
        <f t="shared" si="5"/>
        <v>20159.611052904515</v>
      </c>
      <c r="O25" s="2">
        <f t="shared" si="0"/>
        <v>2.5646728646911154</v>
      </c>
      <c r="T25" s="21">
        <f t="shared" si="6"/>
        <v>19958.37711402212</v>
      </c>
      <c r="U25" s="2">
        <f t="shared" si="1"/>
        <v>2.5390722109308723</v>
      </c>
      <c r="Z25" s="23">
        <f t="shared" si="7"/>
        <v>0.9900179652100282</v>
      </c>
      <c r="AB25" s="1"/>
      <c r="AC25" s="1"/>
      <c r="AE25" s="1"/>
    </row>
    <row r="26" spans="1:31" ht="12.75">
      <c r="A26">
        <f t="shared" si="8"/>
        <v>1987</v>
      </c>
      <c r="B26" s="7">
        <f>'raw data'!N63</f>
        <v>892.2</v>
      </c>
      <c r="C26" s="6">
        <f>'raw data'!P63</f>
        <v>254.6</v>
      </c>
      <c r="D26" s="7">
        <f>'raw data'!R63</f>
        <v>728</v>
      </c>
      <c r="E26" s="7"/>
      <c r="F26" s="5">
        <f>'raw data'!C63</f>
        <v>8132.6</v>
      </c>
      <c r="G26" s="7">
        <f>'raw data'!G63</f>
        <v>4870.2</v>
      </c>
      <c r="H26" s="7">
        <f t="shared" si="2"/>
        <v>59.88490765560829</v>
      </c>
      <c r="J26" s="18">
        <f t="shared" si="3"/>
        <v>1915.0067101967063</v>
      </c>
      <c r="K26" s="1"/>
      <c r="L26" s="8">
        <f t="shared" si="4"/>
        <v>0.14948051414726296</v>
      </c>
      <c r="N26" s="18">
        <f t="shared" si="5"/>
        <v>20887.43846261561</v>
      </c>
      <c r="O26" s="2">
        <f t="shared" si="0"/>
        <v>2.568359253205077</v>
      </c>
      <c r="T26" s="21">
        <f t="shared" si="6"/>
        <v>20676.18578205029</v>
      </c>
      <c r="U26" s="2">
        <f t="shared" si="1"/>
        <v>2.54238322087036</v>
      </c>
      <c r="Z26" s="23">
        <f t="shared" si="7"/>
        <v>0.9898861375010908</v>
      </c>
      <c r="AB26" s="1"/>
      <c r="AC26" s="1"/>
      <c r="AE26" s="1"/>
    </row>
    <row r="27" spans="1:31" ht="12.75">
      <c r="A27">
        <f t="shared" si="8"/>
        <v>1988</v>
      </c>
      <c r="B27" s="7">
        <f>'raw data'!N64</f>
        <v>937</v>
      </c>
      <c r="C27" s="6">
        <f>'raw data'!P64</f>
        <v>258.4</v>
      </c>
      <c r="D27" s="7">
        <f>'raw data'!R64</f>
        <v>782.4</v>
      </c>
      <c r="E27" s="7"/>
      <c r="F27" s="5">
        <f>'raw data'!C64</f>
        <v>8474.5</v>
      </c>
      <c r="G27" s="7">
        <f>'raw data'!G64</f>
        <v>5252.6</v>
      </c>
      <c r="H27" s="7">
        <f t="shared" si="2"/>
        <v>61.98123783114049</v>
      </c>
      <c r="J27" s="18">
        <f t="shared" si="3"/>
        <v>1928.6481551993297</v>
      </c>
      <c r="K27" s="1"/>
      <c r="L27" s="8">
        <f t="shared" si="4"/>
        <v>0.148954803335491</v>
      </c>
      <c r="N27" s="18">
        <f t="shared" si="5"/>
        <v>21627.554782608255</v>
      </c>
      <c r="O27" s="2">
        <f t="shared" si="0"/>
        <v>2.5520744330176712</v>
      </c>
      <c r="T27" s="21">
        <f t="shared" si="6"/>
        <v>21406.07947823193</v>
      </c>
      <c r="U27" s="2">
        <f t="shared" si="1"/>
        <v>2.5259401118923748</v>
      </c>
      <c r="Z27" s="23">
        <f t="shared" si="7"/>
        <v>0.989759577233649</v>
      </c>
      <c r="AB27" s="1"/>
      <c r="AC27" s="1"/>
      <c r="AE27" s="1"/>
    </row>
    <row r="28" spans="1:31" ht="12.75">
      <c r="A28">
        <f t="shared" si="8"/>
        <v>1989</v>
      </c>
      <c r="B28" s="7">
        <f>'raw data'!N65</f>
        <v>999.7</v>
      </c>
      <c r="C28" s="6">
        <f>'raw data'!P65</f>
        <v>270.4</v>
      </c>
      <c r="D28" s="7">
        <f>'raw data'!R65</f>
        <v>836.1</v>
      </c>
      <c r="E28" s="7"/>
      <c r="F28" s="5">
        <f>'raw data'!C65</f>
        <v>8786.4</v>
      </c>
      <c r="G28" s="7">
        <f>'raw data'!G65</f>
        <v>5657.7</v>
      </c>
      <c r="H28" s="7">
        <f t="shared" si="2"/>
        <v>64.39155968314668</v>
      </c>
      <c r="J28" s="18">
        <f t="shared" si="3"/>
        <v>1972.4634816268094</v>
      </c>
      <c r="K28" s="1"/>
      <c r="L28" s="8">
        <f t="shared" si="4"/>
        <v>0.14778090036587307</v>
      </c>
      <c r="N28" s="18">
        <f t="shared" si="5"/>
        <v>22339.68199756988</v>
      </c>
      <c r="O28" s="2">
        <f t="shared" si="0"/>
        <v>2.542529590909802</v>
      </c>
      <c r="T28" s="21">
        <f t="shared" si="6"/>
        <v>22107.778735017087</v>
      </c>
      <c r="U28" s="2">
        <f t="shared" si="1"/>
        <v>2.5161361575863936</v>
      </c>
      <c r="Z28" s="23">
        <f t="shared" si="7"/>
        <v>0.989619222754468</v>
      </c>
      <c r="AB28" s="1"/>
      <c r="AC28" s="1"/>
      <c r="AE28" s="1"/>
    </row>
    <row r="29" spans="1:31" ht="12.75">
      <c r="A29">
        <f t="shared" si="8"/>
        <v>1990</v>
      </c>
      <c r="B29" s="7">
        <f>'raw data'!N66</f>
        <v>993.5</v>
      </c>
      <c r="C29" s="6">
        <f>'raw data'!P66</f>
        <v>290.4</v>
      </c>
      <c r="D29" s="7">
        <f>'raw data'!R66</f>
        <v>886.8</v>
      </c>
      <c r="E29" s="7"/>
      <c r="F29" s="5">
        <f>'raw data'!C66</f>
        <v>8955</v>
      </c>
      <c r="G29" s="7">
        <f>'raw data'!G66</f>
        <v>5979.6</v>
      </c>
      <c r="H29" s="7">
        <f t="shared" si="2"/>
        <v>66.77386934673368</v>
      </c>
      <c r="J29" s="18">
        <f t="shared" si="3"/>
        <v>1922.7581276339554</v>
      </c>
      <c r="K29" s="1"/>
      <c r="L29" s="8">
        <f t="shared" si="4"/>
        <v>0.14830423439694962</v>
      </c>
      <c r="N29" s="18">
        <f t="shared" si="5"/>
        <v>23055.568338532175</v>
      </c>
      <c r="O29" s="2">
        <f t="shared" si="0"/>
        <v>2.5746028295401646</v>
      </c>
      <c r="T29" s="21">
        <f t="shared" si="6"/>
        <v>22813.073476431688</v>
      </c>
      <c r="U29" s="2">
        <f t="shared" si="1"/>
        <v>2.5475235596238623</v>
      </c>
      <c r="Z29" s="23">
        <f t="shared" si="7"/>
        <v>0.989482156391035</v>
      </c>
      <c r="AB29" s="1"/>
      <c r="AC29" s="1"/>
      <c r="AE29" s="1"/>
    </row>
    <row r="30" spans="1:31" ht="12.75">
      <c r="A30">
        <f t="shared" si="8"/>
        <v>1991</v>
      </c>
      <c r="B30" s="7">
        <f>'raw data'!N67</f>
        <v>944.3</v>
      </c>
      <c r="C30" s="6">
        <f>'raw data'!P67</f>
        <v>294.1</v>
      </c>
      <c r="D30" s="7">
        <f>'raw data'!R67</f>
        <v>931.1</v>
      </c>
      <c r="E30" s="7"/>
      <c r="F30" s="5">
        <f>'raw data'!C67</f>
        <v>8948.4</v>
      </c>
      <c r="G30" s="7">
        <f>'raw data'!G67</f>
        <v>6174</v>
      </c>
      <c r="H30" s="7">
        <f t="shared" si="2"/>
        <v>68.99557462786645</v>
      </c>
      <c r="J30" s="18">
        <f t="shared" si="3"/>
        <v>1794.8977259475218</v>
      </c>
      <c r="K30" s="1"/>
      <c r="L30" s="8">
        <f t="shared" si="4"/>
        <v>0.15080984774862327</v>
      </c>
      <c r="N30" s="18">
        <f t="shared" si="5"/>
        <v>23681.48167928064</v>
      </c>
      <c r="O30" s="2">
        <f t="shared" si="0"/>
        <v>2.6464487147736624</v>
      </c>
      <c r="T30" s="21">
        <f t="shared" si="6"/>
        <v>23428.236936867786</v>
      </c>
      <c r="U30" s="2">
        <f t="shared" si="1"/>
        <v>2.6181481535098774</v>
      </c>
      <c r="Z30" s="23">
        <f t="shared" si="7"/>
        <v>0.9893062120925303</v>
      </c>
      <c r="AB30" s="1"/>
      <c r="AC30" s="1"/>
      <c r="AE30" s="1"/>
    </row>
    <row r="31" spans="1:31" ht="12.75">
      <c r="A31">
        <f t="shared" si="8"/>
        <v>1992</v>
      </c>
      <c r="B31" s="7">
        <f>'raw data'!N68</f>
        <v>1013</v>
      </c>
      <c r="C31" s="6">
        <f>'raw data'!P68</f>
        <v>296.1</v>
      </c>
      <c r="D31" s="7">
        <f>'raw data'!R68</f>
        <v>959.7</v>
      </c>
      <c r="E31" s="7"/>
      <c r="F31" s="5">
        <f>'raw data'!C68</f>
        <v>9266.6</v>
      </c>
      <c r="G31" s="7">
        <f>'raw data'!G68</f>
        <v>6539.3</v>
      </c>
      <c r="H31" s="7">
        <f t="shared" si="2"/>
        <v>70.56849329851293</v>
      </c>
      <c r="J31" s="18">
        <f t="shared" si="3"/>
        <v>1855.0771581056076</v>
      </c>
      <c r="K31" s="1"/>
      <c r="L31" s="8">
        <f t="shared" si="4"/>
        <v>0.14675882739742785</v>
      </c>
      <c r="N31" s="18">
        <f t="shared" si="5"/>
        <v>24144.327832672803</v>
      </c>
      <c r="O31" s="2">
        <f t="shared" si="0"/>
        <v>2.605521748286621</v>
      </c>
      <c r="T31" s="21">
        <f t="shared" si="6"/>
        <v>23880.28019333118</v>
      </c>
      <c r="U31" s="2">
        <f t="shared" si="1"/>
        <v>2.5770271937205855</v>
      </c>
      <c r="Z31" s="23">
        <f t="shared" si="7"/>
        <v>0.9890637817225002</v>
      </c>
      <c r="AB31" s="1"/>
      <c r="AC31" s="1"/>
      <c r="AE31" s="1"/>
    </row>
    <row r="32" spans="1:31" ht="12.75">
      <c r="A32">
        <f t="shared" si="8"/>
        <v>1993</v>
      </c>
      <c r="B32" s="7">
        <f>'raw data'!N69</f>
        <v>1106.8</v>
      </c>
      <c r="C32" s="6">
        <f>'raw data'!P69</f>
        <v>291.9</v>
      </c>
      <c r="D32" s="7">
        <f>'raw data'!R69</f>
        <v>1003.6</v>
      </c>
      <c r="E32" s="7"/>
      <c r="F32" s="5">
        <f>'raw data'!C69</f>
        <v>9521</v>
      </c>
      <c r="G32" s="7">
        <f>'raw data'!G69</f>
        <v>6878.7</v>
      </c>
      <c r="H32" s="7">
        <f t="shared" si="2"/>
        <v>72.24766306060287</v>
      </c>
      <c r="J32" s="18">
        <f t="shared" si="3"/>
        <v>1935.979574628927</v>
      </c>
      <c r="K32" s="1"/>
      <c r="L32" s="8">
        <f t="shared" si="4"/>
        <v>0.1458996612732057</v>
      </c>
      <c r="N32" s="18">
        <f t="shared" si="5"/>
        <v>24641.318943065333</v>
      </c>
      <c r="O32" s="2">
        <f t="shared" si="0"/>
        <v>2.588101979105696</v>
      </c>
      <c r="T32" s="21">
        <f t="shared" si="6"/>
        <v>24366.592767206173</v>
      </c>
      <c r="U32" s="2">
        <f t="shared" si="1"/>
        <v>2.5592472184861017</v>
      </c>
      <c r="Z32" s="23">
        <f t="shared" si="7"/>
        <v>0.9888509954968756</v>
      </c>
      <c r="AB32" s="1"/>
      <c r="AC32" s="1"/>
      <c r="AE32" s="1"/>
    </row>
    <row r="33" spans="1:31" ht="12.75">
      <c r="A33">
        <f t="shared" si="8"/>
        <v>1994</v>
      </c>
      <c r="B33" s="7">
        <f>'raw data'!N70</f>
        <v>1256.5</v>
      </c>
      <c r="C33" s="6">
        <f>'raw data'!P70</f>
        <v>294.2</v>
      </c>
      <c r="D33" s="7">
        <f>'raw data'!R70</f>
        <v>1055.6</v>
      </c>
      <c r="E33" s="7"/>
      <c r="F33" s="5">
        <f>'raw data'!C70</f>
        <v>9905.4</v>
      </c>
      <c r="G33" s="7">
        <f>'raw data'!G70</f>
        <v>7308.8</v>
      </c>
      <c r="H33" s="7">
        <f t="shared" si="2"/>
        <v>73.78601570860339</v>
      </c>
      <c r="J33" s="18">
        <f t="shared" si="3"/>
        <v>2101.6177457311733</v>
      </c>
      <c r="K33" s="1"/>
      <c r="L33" s="8">
        <f t="shared" si="4"/>
        <v>0.14442863397548159</v>
      </c>
      <c r="N33" s="18">
        <f t="shared" si="5"/>
        <v>25191.25738680226</v>
      </c>
      <c r="O33" s="2">
        <f t="shared" si="0"/>
        <v>2.543184261796824</v>
      </c>
      <c r="T33" s="21">
        <f t="shared" si="6"/>
        <v>24905.933401751157</v>
      </c>
      <c r="U33" s="2">
        <f t="shared" si="1"/>
        <v>2.514379369005912</v>
      </c>
      <c r="Z33" s="23">
        <f t="shared" si="7"/>
        <v>0.988673690214424</v>
      </c>
      <c r="AB33" s="1"/>
      <c r="AC33" s="1"/>
      <c r="AE33" s="1"/>
    </row>
    <row r="34" spans="1:31" ht="12.75">
      <c r="A34">
        <f t="shared" si="8"/>
        <v>1995</v>
      </c>
      <c r="B34" s="7">
        <f>'raw data'!N71</f>
        <v>1317.5</v>
      </c>
      <c r="C34" s="6">
        <f>'raw data'!P71</f>
        <v>307.7</v>
      </c>
      <c r="D34" s="7">
        <f>'raw data'!R71</f>
        <v>1122.8</v>
      </c>
      <c r="E34" s="7"/>
      <c r="F34" s="5">
        <f>'raw data'!C71</f>
        <v>10174.8</v>
      </c>
      <c r="G34" s="7">
        <f>'raw data'!G71</f>
        <v>7664.1</v>
      </c>
      <c r="H34" s="7">
        <f t="shared" si="2"/>
        <v>75.32433069937493</v>
      </c>
      <c r="J34" s="18">
        <f t="shared" si="3"/>
        <v>2157.602974908991</v>
      </c>
      <c r="K34" s="1"/>
      <c r="L34" s="8">
        <f t="shared" si="4"/>
        <v>0.14650121997364335</v>
      </c>
      <c r="N34" s="18">
        <f t="shared" si="5"/>
        <v>25875.90070199788</v>
      </c>
      <c r="O34" s="2">
        <f t="shared" si="0"/>
        <v>2.5431360520106425</v>
      </c>
      <c r="T34" s="21">
        <f t="shared" si="6"/>
        <v>25579.998400967932</v>
      </c>
      <c r="U34" s="2">
        <f t="shared" si="1"/>
        <v>2.514054173150129</v>
      </c>
      <c r="Z34" s="23">
        <f t="shared" si="7"/>
        <v>0.9885645603437061</v>
      </c>
      <c r="AB34" s="1"/>
      <c r="AC34" s="1"/>
      <c r="AE34" s="1"/>
    </row>
    <row r="35" spans="1:31" ht="12.75">
      <c r="A35">
        <f t="shared" si="8"/>
        <v>1996</v>
      </c>
      <c r="B35" s="7">
        <f>'raw data'!N72</f>
        <v>1432.1</v>
      </c>
      <c r="C35" s="6">
        <f>'raw data'!P72</f>
        <v>320</v>
      </c>
      <c r="D35" s="7">
        <f>'raw data'!R72</f>
        <v>1176</v>
      </c>
      <c r="E35" s="7"/>
      <c r="F35" s="5">
        <f>'raw data'!C72</f>
        <v>10561</v>
      </c>
      <c r="G35" s="7">
        <f>'raw data'!G72</f>
        <v>8100.2</v>
      </c>
      <c r="H35" s="7">
        <f t="shared" si="2"/>
        <v>76.69917621437364</v>
      </c>
      <c r="J35" s="18">
        <f t="shared" si="3"/>
        <v>2284.379163477445</v>
      </c>
      <c r="K35" s="1"/>
      <c r="L35" s="8">
        <f t="shared" si="4"/>
        <v>0.14518160045430978</v>
      </c>
      <c r="N35" s="18">
        <f t="shared" si="5"/>
        <v>26578.01897843299</v>
      </c>
      <c r="O35" s="2">
        <f aca="true" t="shared" si="9" ref="O35:O51">N35/F35</f>
        <v>2.5166195415616883</v>
      </c>
      <c r="T35" s="21">
        <f t="shared" si="6"/>
        <v>26271.412721788252</v>
      </c>
      <c r="U35" s="2">
        <f aca="true" t="shared" si="10" ref="U35:U51">T35/F35</f>
        <v>2.4875876074034893</v>
      </c>
      <c r="Z35" s="23">
        <f t="shared" si="7"/>
        <v>0.988463916107008</v>
      </c>
      <c r="AB35" s="1"/>
      <c r="AC35" s="1"/>
      <c r="AE35" s="1"/>
    </row>
    <row r="36" spans="1:31" ht="12.75">
      <c r="A36">
        <f t="shared" si="8"/>
        <v>1997</v>
      </c>
      <c r="B36" s="7">
        <f>'raw data'!N73</f>
        <v>1595.6</v>
      </c>
      <c r="C36" s="6">
        <f>'raw data'!P73</f>
        <v>329.5</v>
      </c>
      <c r="D36" s="7">
        <f>'raw data'!R73</f>
        <v>1240</v>
      </c>
      <c r="E36" s="7"/>
      <c r="F36" s="5">
        <f>'raw data'!C73</f>
        <v>11034.9</v>
      </c>
      <c r="G36" s="7">
        <f>'raw data'!G73</f>
        <v>8608.5</v>
      </c>
      <c r="H36" s="7">
        <f t="shared" si="2"/>
        <v>78.01158143707691</v>
      </c>
      <c r="J36" s="18">
        <f t="shared" si="3"/>
        <v>2467.7105175117613</v>
      </c>
      <c r="K36" s="1"/>
      <c r="L36" s="8">
        <f t="shared" si="4"/>
        <v>0.14404367776035315</v>
      </c>
      <c r="N36" s="18">
        <f t="shared" si="5"/>
        <v>27367.420232373515</v>
      </c>
      <c r="O36" s="2">
        <f t="shared" si="9"/>
        <v>2.4800786805837403</v>
      </c>
      <c r="T36" s="21">
        <f t="shared" si="6"/>
        <v>27049.97289904914</v>
      </c>
      <c r="U36" s="2">
        <f t="shared" si="10"/>
        <v>2.451311103775217</v>
      </c>
      <c r="Z36" s="23">
        <f t="shared" si="7"/>
        <v>0.9884005386467205</v>
      </c>
      <c r="AB36" s="1"/>
      <c r="AC36" s="1"/>
      <c r="AE36" s="1"/>
    </row>
    <row r="37" spans="1:31" ht="12.75">
      <c r="A37">
        <f t="shared" si="8"/>
        <v>1998</v>
      </c>
      <c r="B37" s="7">
        <f>'raw data'!N74</f>
        <v>1735.3</v>
      </c>
      <c r="C37" s="6">
        <f>'raw data'!P74</f>
        <v>341.4</v>
      </c>
      <c r="D37" s="7">
        <f>'raw data'!R74</f>
        <v>1310.3</v>
      </c>
      <c r="E37" s="7"/>
      <c r="F37" s="5">
        <f>'raw data'!C74</f>
        <v>11525.9</v>
      </c>
      <c r="G37" s="7">
        <f>'raw data'!G74</f>
        <v>9089.2</v>
      </c>
      <c r="H37" s="7">
        <f t="shared" si="2"/>
        <v>78.85891774178157</v>
      </c>
      <c r="J37" s="18">
        <f t="shared" si="3"/>
        <v>2633.4371044756404</v>
      </c>
      <c r="K37" s="1"/>
      <c r="L37" s="8">
        <f t="shared" si="4"/>
        <v>0.14416010209919464</v>
      </c>
      <c r="N37" s="18">
        <f t="shared" si="5"/>
        <v>28295.750078902536</v>
      </c>
      <c r="O37" s="2">
        <f t="shared" si="9"/>
        <v>2.4549709852508297</v>
      </c>
      <c r="T37" s="21">
        <f t="shared" si="6"/>
        <v>27967.239091416173</v>
      </c>
      <c r="U37" s="2">
        <f t="shared" si="10"/>
        <v>2.426469003844921</v>
      </c>
      <c r="Z37" s="23">
        <f t="shared" si="7"/>
        <v>0.9883900943933166</v>
      </c>
      <c r="AB37" s="1"/>
      <c r="AC37" s="1"/>
      <c r="AE37" s="1"/>
    </row>
    <row r="38" spans="1:31" ht="12.75">
      <c r="A38">
        <f t="shared" si="8"/>
        <v>1999</v>
      </c>
      <c r="B38" s="7">
        <f>'raw data'!N75</f>
        <v>1884.2</v>
      </c>
      <c r="C38" s="6">
        <f>'raw data'!P75</f>
        <v>368.5</v>
      </c>
      <c r="D38" s="7">
        <f>'raw data'!R75</f>
        <v>1400.9</v>
      </c>
      <c r="E38" s="7"/>
      <c r="F38" s="5">
        <f>'raw data'!C75</f>
        <v>12065.9</v>
      </c>
      <c r="G38" s="7">
        <f>'raw data'!G75</f>
        <v>9660.6</v>
      </c>
      <c r="H38" s="7">
        <f t="shared" si="2"/>
        <v>80.0653080168077</v>
      </c>
      <c r="J38" s="18">
        <f t="shared" si="3"/>
        <v>2813.578134898453</v>
      </c>
      <c r="K38" s="1"/>
      <c r="L38" s="8">
        <f t="shared" si="4"/>
        <v>0.1450116969960458</v>
      </c>
      <c r="N38" s="18">
        <f t="shared" si="5"/>
        <v>29337.589204007974</v>
      </c>
      <c r="O38" s="2">
        <f t="shared" si="9"/>
        <v>2.4314464071480764</v>
      </c>
      <c r="T38" s="21">
        <f t="shared" si="6"/>
        <v>28997.65621132184</v>
      </c>
      <c r="U38" s="2">
        <f t="shared" si="10"/>
        <v>2.4032733746609733</v>
      </c>
      <c r="Z38" s="23">
        <f t="shared" si="7"/>
        <v>0.9884130563584381</v>
      </c>
      <c r="AB38" s="1"/>
      <c r="AC38" s="1"/>
      <c r="AE38" s="1"/>
    </row>
    <row r="39" spans="1:31" ht="12.75">
      <c r="A39">
        <f t="shared" si="8"/>
        <v>2000</v>
      </c>
      <c r="B39" s="7">
        <f>'raw data'!N76</f>
        <v>2033.8</v>
      </c>
      <c r="C39" s="6">
        <f>'raw data'!P76</f>
        <v>390.3</v>
      </c>
      <c r="D39" s="7">
        <f>'raw data'!R76</f>
        <v>1514.2</v>
      </c>
      <c r="E39" s="7"/>
      <c r="F39" s="5">
        <f>'raw data'!C76</f>
        <v>12559.7</v>
      </c>
      <c r="G39" s="7">
        <f>'raw data'!G76</f>
        <v>10284.8</v>
      </c>
      <c r="H39" s="7">
        <f t="shared" si="2"/>
        <v>81.88730622546716</v>
      </c>
      <c r="J39" s="18">
        <f t="shared" si="3"/>
        <v>2960.287878228065</v>
      </c>
      <c r="K39" s="1"/>
      <c r="L39" s="8">
        <f t="shared" si="4"/>
        <v>0.14722697573117613</v>
      </c>
      <c r="N39" s="18">
        <f t="shared" si="5"/>
        <v>30500.967306516857</v>
      </c>
      <c r="O39" s="2">
        <f t="shared" si="9"/>
        <v>2.428478968965569</v>
      </c>
      <c r="T39" s="21">
        <f t="shared" si="6"/>
        <v>30149.15314254847</v>
      </c>
      <c r="U39" s="2">
        <f t="shared" si="10"/>
        <v>2.400467618060023</v>
      </c>
      <c r="Z39" s="23">
        <f t="shared" si="7"/>
        <v>0.9884654751951681</v>
      </c>
      <c r="AB39" s="1"/>
      <c r="AC39" s="1"/>
      <c r="AE39" s="1"/>
    </row>
    <row r="40" spans="1:31" ht="12.75">
      <c r="A40">
        <f t="shared" si="8"/>
        <v>2001</v>
      </c>
      <c r="B40" s="7">
        <f>'raw data'!N77</f>
        <v>1928.6</v>
      </c>
      <c r="C40" s="6">
        <f>'raw data'!P77</f>
        <v>413.6</v>
      </c>
      <c r="D40" s="7">
        <f>'raw data'!R77</f>
        <v>1604</v>
      </c>
      <c r="E40" s="7"/>
      <c r="F40" s="5">
        <f>'raw data'!C77</f>
        <v>12682.2</v>
      </c>
      <c r="G40" s="7">
        <f>'raw data'!G77</f>
        <v>10621.8</v>
      </c>
      <c r="H40" s="7">
        <f t="shared" si="2"/>
        <v>83.75360741827127</v>
      </c>
      <c r="J40" s="18">
        <f t="shared" si="3"/>
        <v>2796.5362593910636</v>
      </c>
      <c r="K40" s="1"/>
      <c r="L40" s="8">
        <f t="shared" si="4"/>
        <v>0.15101018659737522</v>
      </c>
      <c r="N40" s="18">
        <f t="shared" si="5"/>
        <v>31745.616694917982</v>
      </c>
      <c r="O40" s="2">
        <f t="shared" si="9"/>
        <v>2.503163228376621</v>
      </c>
      <c r="T40" s="21">
        <f t="shared" si="6"/>
        <v>31381.358572330653</v>
      </c>
      <c r="U40" s="2">
        <f t="shared" si="10"/>
        <v>2.4744412304119674</v>
      </c>
      <c r="Z40" s="23">
        <f t="shared" si="7"/>
        <v>0.9885257191224878</v>
      </c>
      <c r="AB40" s="1"/>
      <c r="AC40" s="1"/>
      <c r="AE40" s="1"/>
    </row>
    <row r="41" spans="1:31" ht="12.75">
      <c r="A41">
        <f t="shared" si="8"/>
        <v>2002</v>
      </c>
      <c r="B41" s="7">
        <f>'raw data'!N78</f>
        <v>1925</v>
      </c>
      <c r="C41" s="6">
        <f>'raw data'!P78</f>
        <v>443.6</v>
      </c>
      <c r="D41" s="7">
        <f>'raw data'!R78</f>
        <v>1662.1</v>
      </c>
      <c r="E41" s="7"/>
      <c r="F41" s="5">
        <f>'raw data'!C78</f>
        <v>12908.8</v>
      </c>
      <c r="G41" s="7">
        <f>'raw data'!G78</f>
        <v>10977.5</v>
      </c>
      <c r="H41" s="7">
        <f t="shared" si="2"/>
        <v>85.03888820029748</v>
      </c>
      <c r="J41" s="18">
        <f t="shared" si="3"/>
        <v>2785.313931222956</v>
      </c>
      <c r="K41" s="1"/>
      <c r="L41" s="8">
        <f t="shared" si="4"/>
        <v>0.15140970166249146</v>
      </c>
      <c r="N41" s="18">
        <f t="shared" si="5"/>
        <v>32756.504606249702</v>
      </c>
      <c r="O41" s="2">
        <f t="shared" si="9"/>
        <v>2.5375328927746734</v>
      </c>
      <c r="T41" s="21">
        <f t="shared" si="6"/>
        <v>32379.185106747755</v>
      </c>
      <c r="U41" s="2">
        <f t="shared" si="10"/>
        <v>2.5083032587651646</v>
      </c>
      <c r="Z41" s="23">
        <f t="shared" si="7"/>
        <v>0.98848108172598</v>
      </c>
      <c r="AB41" s="1"/>
      <c r="AC41" s="1"/>
      <c r="AE41" s="1"/>
    </row>
    <row r="42" spans="1:31" ht="12.75">
      <c r="A42">
        <f t="shared" si="8"/>
        <v>2003</v>
      </c>
      <c r="B42" s="7">
        <f>'raw data'!N79</f>
        <v>2027.9</v>
      </c>
      <c r="C42" s="6">
        <f>'raw data'!P79</f>
        <v>465.3</v>
      </c>
      <c r="D42" s="7">
        <f>'raw data'!R79</f>
        <v>1727.2</v>
      </c>
      <c r="E42" s="7"/>
      <c r="F42" s="5">
        <f>'raw data'!C79</f>
        <v>13271.1</v>
      </c>
      <c r="G42" s="7">
        <f>'raw data'!G79</f>
        <v>11510.7</v>
      </c>
      <c r="H42" s="7">
        <f t="shared" si="2"/>
        <v>86.7350860139702</v>
      </c>
      <c r="J42" s="18">
        <f t="shared" si="3"/>
        <v>2874.499945268316</v>
      </c>
      <c r="K42" s="1"/>
      <c r="L42" s="8">
        <f t="shared" si="4"/>
        <v>0.15005169103529759</v>
      </c>
      <c r="N42" s="18">
        <f t="shared" si="5"/>
        <v>33699.309100643484</v>
      </c>
      <c r="O42" s="2">
        <f t="shared" si="9"/>
        <v>2.5393003670112866</v>
      </c>
      <c r="T42" s="21">
        <f t="shared" si="6"/>
        <v>33308.596113819076</v>
      </c>
      <c r="U42" s="2">
        <f t="shared" si="10"/>
        <v>2.5098594776483543</v>
      </c>
      <c r="Z42" s="23">
        <f t="shared" si="7"/>
        <v>0.9884059051282761</v>
      </c>
      <c r="AB42" s="1"/>
      <c r="AC42" s="1"/>
      <c r="AE42" s="1"/>
    </row>
    <row r="43" spans="1:31" ht="12.75">
      <c r="A43">
        <f t="shared" si="8"/>
        <v>2004</v>
      </c>
      <c r="B43" s="7">
        <f>'raw data'!N80</f>
        <v>2276.7</v>
      </c>
      <c r="C43" s="6">
        <f>'raw data'!P80</f>
        <v>488.5</v>
      </c>
      <c r="D43" s="7">
        <f>'raw data'!R80</f>
        <v>1831.7</v>
      </c>
      <c r="E43" s="7"/>
      <c r="F43" s="5">
        <f>'raw data'!C80</f>
        <v>13773.5</v>
      </c>
      <c r="G43" s="7">
        <f>'raw data'!G80</f>
        <v>12274.9</v>
      </c>
      <c r="H43" s="7">
        <f t="shared" si="2"/>
        <v>89.11968635423095</v>
      </c>
      <c r="J43" s="18">
        <f t="shared" si="3"/>
        <v>3102.793684673602</v>
      </c>
      <c r="K43" s="1"/>
      <c r="L43" s="8">
        <f t="shared" si="4"/>
        <v>0.1492232115943918</v>
      </c>
      <c r="N43" s="18">
        <f t="shared" si="5"/>
        <v>34678.26812117246</v>
      </c>
      <c r="O43" s="2">
        <f t="shared" si="9"/>
        <v>2.517752794944819</v>
      </c>
      <c r="T43" s="21">
        <f t="shared" si="6"/>
        <v>34273.9213617248</v>
      </c>
      <c r="U43" s="2">
        <f t="shared" si="10"/>
        <v>2.488395931442611</v>
      </c>
      <c r="Z43" s="23">
        <f t="shared" si="7"/>
        <v>0.9883400532565584</v>
      </c>
      <c r="AB43" s="1"/>
      <c r="AC43" s="1"/>
      <c r="AE43" s="1"/>
    </row>
    <row r="44" spans="1:31" ht="12.75">
      <c r="A44">
        <f t="shared" si="8"/>
        <v>2005</v>
      </c>
      <c r="B44" s="7">
        <f>'raw data'!N81</f>
        <v>2527.1</v>
      </c>
      <c r="C44" s="6">
        <f>'raw data'!P81</f>
        <v>513.6</v>
      </c>
      <c r="D44" s="7">
        <f>'raw data'!R81</f>
        <v>1982</v>
      </c>
      <c r="E44" s="7"/>
      <c r="F44" s="5">
        <f>'raw data'!C81</f>
        <v>14234.2</v>
      </c>
      <c r="G44" s="7">
        <f>'raw data'!G81</f>
        <v>13093.7</v>
      </c>
      <c r="H44" s="7">
        <f t="shared" si="2"/>
        <v>91.98760731196695</v>
      </c>
      <c r="J44" s="18">
        <f t="shared" si="3"/>
        <v>3305.553964120149</v>
      </c>
      <c r="K44" s="1"/>
      <c r="L44" s="8">
        <f t="shared" si="4"/>
        <v>0.15137050642675484</v>
      </c>
      <c r="N44" s="18">
        <f t="shared" si="5"/>
        <v>35830.45574960764</v>
      </c>
      <c r="O44" s="2">
        <f t="shared" si="9"/>
        <v>2.5172089579749923</v>
      </c>
      <c r="T44" s="21">
        <f t="shared" si="6"/>
        <v>35412.21005136343</v>
      </c>
      <c r="U44" s="2">
        <f t="shared" si="10"/>
        <v>2.487825803442654</v>
      </c>
      <c r="Z44" s="23">
        <f t="shared" si="7"/>
        <v>0.9883270896366204</v>
      </c>
      <c r="AB44" s="1"/>
      <c r="AC44" s="1"/>
      <c r="AE44" s="1"/>
    </row>
    <row r="45" spans="1:31" ht="12.75">
      <c r="A45">
        <f t="shared" si="8"/>
        <v>2006</v>
      </c>
      <c r="B45" s="7">
        <f>'raw data'!N82</f>
        <v>2680.6</v>
      </c>
      <c r="C45" s="6">
        <f>'raw data'!P82</f>
        <v>552.3</v>
      </c>
      <c r="D45" s="7">
        <f>'raw data'!R82</f>
        <v>2136</v>
      </c>
      <c r="E45" s="7"/>
      <c r="F45" s="5">
        <f>'raw data'!C82</f>
        <v>14613.8</v>
      </c>
      <c r="G45" s="7">
        <f>'raw data'!G82</f>
        <v>13855.9</v>
      </c>
      <c r="H45" s="7">
        <f t="shared" si="2"/>
        <v>94.81380612845392</v>
      </c>
      <c r="J45" s="18">
        <f t="shared" si="3"/>
        <v>3409.735493183409</v>
      </c>
      <c r="K45" s="1"/>
      <c r="L45" s="8">
        <f t="shared" si="4"/>
        <v>0.15415815645320766</v>
      </c>
      <c r="N45" s="18">
        <f t="shared" si="5"/>
        <v>37120.59464920511</v>
      </c>
      <c r="O45" s="2">
        <f t="shared" si="9"/>
        <v>2.5401055611275036</v>
      </c>
      <c r="T45" s="21">
        <f t="shared" si="6"/>
        <v>36688.01484272564</v>
      </c>
      <c r="U45" s="2">
        <f t="shared" si="10"/>
        <v>2.510504786073824</v>
      </c>
      <c r="Z45" s="23">
        <f t="shared" si="7"/>
        <v>0.9883466358616448</v>
      </c>
      <c r="AB45" s="1"/>
      <c r="AC45" s="1"/>
      <c r="AE45" s="1"/>
    </row>
    <row r="46" spans="1:31" ht="12.75">
      <c r="A46">
        <f t="shared" si="8"/>
        <v>2007</v>
      </c>
      <c r="B46" s="7">
        <f>'raw data'!N83</f>
        <v>2643.7</v>
      </c>
      <c r="C46" s="6">
        <f>'raw data'!P83</f>
        <v>592.2</v>
      </c>
      <c r="D46" s="7">
        <f>'raw data'!R83</f>
        <v>2264.4</v>
      </c>
      <c r="E46" s="7"/>
      <c r="F46" s="5">
        <f>'raw data'!C83</f>
        <v>14873.7</v>
      </c>
      <c r="G46" s="7">
        <f>'raw data'!G83</f>
        <v>14477.6</v>
      </c>
      <c r="H46" s="7">
        <f t="shared" si="2"/>
        <v>97.33691011651439</v>
      </c>
      <c r="J46" s="18">
        <f t="shared" si="3"/>
        <v>3324.43262902691</v>
      </c>
      <c r="K46" s="1"/>
      <c r="L46" s="8">
        <f t="shared" si="4"/>
        <v>0.15640713930485717</v>
      </c>
      <c r="N46" s="18">
        <f t="shared" si="5"/>
        <v>38442.34649565896</v>
      </c>
      <c r="O46" s="2">
        <f t="shared" si="9"/>
        <v>2.584585308003991</v>
      </c>
      <c r="T46" s="21">
        <f t="shared" si="6"/>
        <v>37994.874868121464</v>
      </c>
      <c r="U46" s="2">
        <f t="shared" si="10"/>
        <v>2.554500552527042</v>
      </c>
      <c r="Z46" s="23">
        <f t="shared" si="7"/>
        <v>0.9883599293922387</v>
      </c>
      <c r="AB46" s="1"/>
      <c r="AC46" s="1"/>
      <c r="AE46" s="1"/>
    </row>
    <row r="47" spans="1:26" ht="12.75">
      <c r="A47">
        <f t="shared" si="8"/>
        <v>2008</v>
      </c>
      <c r="B47" s="7">
        <f>'raw data'!N84</f>
        <v>2424.8</v>
      </c>
      <c r="C47" s="6">
        <f>'raw data'!P84</f>
        <v>634.6</v>
      </c>
      <c r="D47" s="7">
        <f>'raw data'!R84</f>
        <v>2363.4</v>
      </c>
      <c r="E47" s="7"/>
      <c r="F47" s="5">
        <f>'raw data'!C84</f>
        <v>14830.4</v>
      </c>
      <c r="G47" s="7">
        <f>'raw data'!G84</f>
        <v>14718.6</v>
      </c>
      <c r="H47" s="7">
        <f t="shared" si="2"/>
        <v>99.24614305750352</v>
      </c>
      <c r="J47" s="18">
        <f t="shared" si="3"/>
        <v>3082.638685744568</v>
      </c>
      <c r="L47" s="8">
        <f t="shared" si="4"/>
        <v>0.16057233704292528</v>
      </c>
      <c r="N47" s="18">
        <f t="shared" si="5"/>
        <v>39604.448709901786</v>
      </c>
      <c r="O47" s="2">
        <f t="shared" si="9"/>
        <v>2.670490931458476</v>
      </c>
      <c r="T47" s="21">
        <f t="shared" si="6"/>
        <v>39141.52571733987</v>
      </c>
      <c r="U47" s="2">
        <f t="shared" si="10"/>
        <v>2.6392764670770763</v>
      </c>
      <c r="Z47" s="23">
        <f t="shared" si="7"/>
        <v>0.9883113385581308</v>
      </c>
    </row>
    <row r="48" spans="1:26" ht="12.75">
      <c r="A48">
        <f t="shared" si="8"/>
        <v>2009</v>
      </c>
      <c r="B48" s="7">
        <f>'raw data'!N85</f>
        <v>1878.1</v>
      </c>
      <c r="C48" s="6">
        <f>'raw data'!P85</f>
        <v>647</v>
      </c>
      <c r="D48" s="7">
        <f>'raw data'!R85</f>
        <v>2368.4</v>
      </c>
      <c r="E48" s="7"/>
      <c r="F48" s="5">
        <f>'raw data'!C85</f>
        <v>14418.7</v>
      </c>
      <c r="G48" s="7">
        <f>'raw data'!G85</f>
        <v>14418.7</v>
      </c>
      <c r="H48" s="7">
        <f t="shared" si="2"/>
        <v>100</v>
      </c>
      <c r="J48" s="18">
        <f t="shared" si="3"/>
        <v>2525.1</v>
      </c>
      <c r="L48" s="8">
        <f t="shared" si="4"/>
        <v>0.16425891377169924</v>
      </c>
      <c r="N48" s="18">
        <f t="shared" si="5"/>
        <v>40459.3902904281</v>
      </c>
      <c r="O48" s="2">
        <f t="shared" si="9"/>
        <v>2.806035931840464</v>
      </c>
      <c r="T48" s="21">
        <f t="shared" si="6"/>
        <v>39980.65914515166</v>
      </c>
      <c r="U48" s="2">
        <f t="shared" si="10"/>
        <v>2.772833830036803</v>
      </c>
      <c r="Z48" s="23">
        <f t="shared" si="7"/>
        <v>0.9881676134553689</v>
      </c>
    </row>
    <row r="49" spans="1:26" ht="12.75">
      <c r="A49">
        <f t="shared" si="8"/>
        <v>2010</v>
      </c>
      <c r="B49" s="7">
        <f>'raw data'!N86</f>
        <v>2100.8</v>
      </c>
      <c r="C49" s="6">
        <f>'raw data'!P86</f>
        <v>651.8</v>
      </c>
      <c r="D49" s="7">
        <f>'raw data'!R86</f>
        <v>2381.6</v>
      </c>
      <c r="E49" s="7"/>
      <c r="F49" s="5">
        <f>'raw data'!C86</f>
        <v>14783.8</v>
      </c>
      <c r="G49" s="7">
        <f>'raw data'!G86</f>
        <v>14964.4</v>
      </c>
      <c r="H49" s="7">
        <f t="shared" si="2"/>
        <v>101.22160743516552</v>
      </c>
      <c r="J49" s="18">
        <f t="shared" si="3"/>
        <v>2719.3798535190185</v>
      </c>
      <c r="L49" s="8">
        <f t="shared" si="4"/>
        <v>0.15915105182967576</v>
      </c>
      <c r="N49" s="18">
        <f t="shared" si="5"/>
        <v>40708.70386832476</v>
      </c>
      <c r="O49" s="2">
        <f t="shared" si="9"/>
        <v>2.7536021772700363</v>
      </c>
      <c r="T49" s="21">
        <f t="shared" si="6"/>
        <v>40214.1566241996</v>
      </c>
      <c r="U49" s="2">
        <f t="shared" si="10"/>
        <v>2.7201502065909713</v>
      </c>
      <c r="Z49" s="23">
        <f t="shared" si="7"/>
        <v>0.987851560056424</v>
      </c>
    </row>
    <row r="50" spans="1:26" ht="12.75">
      <c r="A50">
        <f t="shared" si="8"/>
        <v>2011</v>
      </c>
      <c r="B50" s="7">
        <f>'raw data'!N87</f>
        <v>2239.9</v>
      </c>
      <c r="C50" s="6">
        <f>'raw data'!P87</f>
        <v>637.9</v>
      </c>
      <c r="D50" s="7">
        <f>'raw data'!R87</f>
        <v>2450.6</v>
      </c>
      <c r="E50" s="7"/>
      <c r="F50" s="5">
        <f>'raw data'!C87</f>
        <v>15020.6</v>
      </c>
      <c r="G50" s="7">
        <f>'raw data'!G87</f>
        <v>15517.9</v>
      </c>
      <c r="H50" s="7">
        <f t="shared" si="2"/>
        <v>103.31078651984606</v>
      </c>
      <c r="J50" s="18">
        <f t="shared" si="3"/>
        <v>2785.575540504837</v>
      </c>
      <c r="L50" s="8">
        <f t="shared" si="4"/>
        <v>0.15792085269269682</v>
      </c>
      <c r="N50" s="18">
        <f t="shared" si="5"/>
        <v>41138.273745471575</v>
      </c>
      <c r="O50" s="2">
        <f t="shared" si="9"/>
        <v>2.7387903110043257</v>
      </c>
      <c r="T50" s="21">
        <f t="shared" si="6"/>
        <v>40628.5504002404</v>
      </c>
      <c r="U50" s="2">
        <f t="shared" si="10"/>
        <v>2.7048553586568045</v>
      </c>
      <c r="Z50" s="23">
        <f t="shared" si="7"/>
        <v>0.9876095105889734</v>
      </c>
    </row>
    <row r="51" spans="1:26" ht="12.75">
      <c r="A51">
        <f t="shared" si="8"/>
        <v>2012</v>
      </c>
      <c r="B51" s="7">
        <f>'raw data'!N88</f>
        <v>2479.2</v>
      </c>
      <c r="C51" s="6">
        <f>'raw data'!P88</f>
        <v>619.4</v>
      </c>
      <c r="D51" s="7">
        <f>'raw data'!R88</f>
        <v>2530.2</v>
      </c>
      <c r="E51" s="7"/>
      <c r="F51" s="5">
        <f>'raw data'!C88</f>
        <v>15369.2</v>
      </c>
      <c r="G51" s="7">
        <f>'raw data'!G88</f>
        <v>16163.2</v>
      </c>
      <c r="H51" s="7">
        <f t="shared" si="2"/>
        <v>105.16617650886188</v>
      </c>
      <c r="J51" s="18">
        <f t="shared" si="3"/>
        <v>2946.3845723619083</v>
      </c>
      <c r="L51" s="8">
        <f t="shared" si="4"/>
        <v>0.15654078400316768</v>
      </c>
      <c r="N51" s="18">
        <f t="shared" si="5"/>
        <v>41609.87658034068</v>
      </c>
      <c r="O51" s="2">
        <f t="shared" si="9"/>
        <v>2.707354747178817</v>
      </c>
      <c r="T51" s="21">
        <f t="shared" si="6"/>
        <v>41085.3877330584</v>
      </c>
      <c r="U51" s="2">
        <f t="shared" si="10"/>
        <v>2.673228777884236</v>
      </c>
      <c r="Z51" s="23">
        <f t="shared" si="7"/>
        <v>0.9873950876477705</v>
      </c>
    </row>
    <row r="52" spans="1:26" ht="12.75">
      <c r="A52">
        <f t="shared" si="8"/>
        <v>2013</v>
      </c>
      <c r="B52" s="7">
        <f>'raw data'!N89</f>
        <v>2648</v>
      </c>
      <c r="C52" s="6">
        <f>'raw data'!P89</f>
        <v>596.3</v>
      </c>
      <c r="D52" s="7">
        <f>'raw data'!R89</f>
        <v>2627.2</v>
      </c>
      <c r="F52" s="5">
        <f>'raw data'!C89</f>
        <v>15710.3</v>
      </c>
      <c r="G52" s="7">
        <f>'raw data'!G89</f>
        <v>16768.1</v>
      </c>
      <c r="H52" s="7">
        <f>G52/F52*100</f>
        <v>106.73316232026121</v>
      </c>
      <c r="J52" s="18">
        <f t="shared" si="3"/>
        <v>3039.636350570429</v>
      </c>
      <c r="L52" s="8">
        <f t="shared" si="4"/>
        <v>0.15667845492333657</v>
      </c>
      <c r="N52" s="18">
        <f>(1-$Q$8)*N51+J51</f>
        <v>42215.76142032432</v>
      </c>
      <c r="O52" s="2">
        <f>N52/F52</f>
        <v>2.687139101119923</v>
      </c>
      <c r="T52" s="21">
        <f>(1-$W$8)*T51+J51</f>
        <v>41676.849197185686</v>
      </c>
      <c r="U52" s="2">
        <f>T52/F52</f>
        <v>2.652835986402913</v>
      </c>
      <c r="Z52" s="23">
        <f t="shared" si="7"/>
        <v>0.9872343360629477</v>
      </c>
    </row>
    <row r="53" spans="2:4" ht="12.75">
      <c r="B53" s="7"/>
      <c r="C53" s="6"/>
      <c r="D53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57">
      <selection activeCell="M80" sqref="M80"/>
    </sheetView>
  </sheetViews>
  <sheetFormatPr defaultColWidth="9.140625" defaultRowHeight="12.75"/>
  <sheetData>
    <row r="1" spans="1:9" ht="12.75">
      <c r="A1" s="25" t="s">
        <v>57</v>
      </c>
      <c r="B1" s="4" t="s">
        <v>6</v>
      </c>
      <c r="C1" s="6" t="s">
        <v>9</v>
      </c>
      <c r="D1" s="6" t="s">
        <v>10</v>
      </c>
      <c r="E1" s="6" t="s">
        <v>11</v>
      </c>
      <c r="F1" s="6" t="s">
        <v>7</v>
      </c>
      <c r="H1" t="s">
        <v>0</v>
      </c>
      <c r="I1">
        <f>1-AVERAGE(H2:H84)</f>
        <v>0.3617820462355247</v>
      </c>
    </row>
    <row r="2" spans="1:10" ht="12.75">
      <c r="A2" s="25">
        <v>1929</v>
      </c>
      <c r="B2" s="18">
        <f>'raw data'!G5</f>
        <v>104.6</v>
      </c>
      <c r="C2" s="18">
        <f>'raw data'!J5</f>
        <v>9.009</v>
      </c>
      <c r="D2" s="18">
        <f>'raw data'!K5</f>
        <v>6.8</v>
      </c>
      <c r="E2" s="18"/>
      <c r="F2" s="18">
        <f>'raw data'!I5</f>
        <v>51.444</v>
      </c>
      <c r="H2">
        <f aca="true" t="shared" si="0" ref="H2:H36">F2/(B2-C2-D2+E2)</f>
        <v>0.5793830455789438</v>
      </c>
      <c r="I2">
        <f aca="true" t="shared" si="1" ref="I2:I36">1-H2</f>
        <v>0.4206169544210562</v>
      </c>
      <c r="J2">
        <f>I$1</f>
        <v>0.3617820462355247</v>
      </c>
    </row>
    <row r="3" spans="1:10" ht="12.75">
      <c r="A3">
        <v>1930</v>
      </c>
      <c r="B3" s="18">
        <f>'raw data'!G6</f>
        <v>92.2</v>
      </c>
      <c r="C3" s="18">
        <f>'raw data'!J6</f>
        <v>7.007</v>
      </c>
      <c r="D3" s="18">
        <f>'raw data'!K6</f>
        <v>7</v>
      </c>
      <c r="E3" s="18"/>
      <c r="F3" s="18">
        <f>'raw data'!I6</f>
        <v>47.207</v>
      </c>
      <c r="H3">
        <f t="shared" si="0"/>
        <v>0.603724118527234</v>
      </c>
      <c r="I3">
        <f t="shared" si="1"/>
        <v>0.39627588147276605</v>
      </c>
      <c r="J3">
        <f aca="true" t="shared" si="2" ref="J3:J66">I$1</f>
        <v>0.3617820462355247</v>
      </c>
    </row>
    <row r="4" spans="1:10" ht="12.75">
      <c r="A4" s="25">
        <v>1931</v>
      </c>
      <c r="B4" s="18">
        <f>'raw data'!G7</f>
        <v>77.4</v>
      </c>
      <c r="C4" s="18">
        <f>'raw data'!J7</f>
        <v>5.323</v>
      </c>
      <c r="D4" s="18">
        <f>'raw data'!K7</f>
        <v>6.7</v>
      </c>
      <c r="E4" s="18"/>
      <c r="F4" s="18">
        <f>'raw data'!I7</f>
        <v>40.112</v>
      </c>
      <c r="H4">
        <f t="shared" si="0"/>
        <v>0.6135491074842835</v>
      </c>
      <c r="I4">
        <f t="shared" si="1"/>
        <v>0.3864508925157165</v>
      </c>
      <c r="J4">
        <f t="shared" si="2"/>
        <v>0.3617820462355247</v>
      </c>
    </row>
    <row r="5" spans="1:10" ht="12.75">
      <c r="A5">
        <v>1932</v>
      </c>
      <c r="B5" s="18">
        <f>'raw data'!G8</f>
        <v>59.5</v>
      </c>
      <c r="C5" s="18">
        <f>'raw data'!J8</f>
        <v>3.45</v>
      </c>
      <c r="D5" s="18">
        <f>'raw data'!K8</f>
        <v>6.6</v>
      </c>
      <c r="E5" s="18"/>
      <c r="F5" s="18">
        <f>'raw data'!I8</f>
        <v>31.378</v>
      </c>
      <c r="H5">
        <f t="shared" si="0"/>
        <v>0.6345399393326593</v>
      </c>
      <c r="I5">
        <f t="shared" si="1"/>
        <v>0.3654600606673407</v>
      </c>
      <c r="J5">
        <f t="shared" si="2"/>
        <v>0.3617820462355247</v>
      </c>
    </row>
    <row r="6" spans="1:10" ht="12.75">
      <c r="A6" s="25">
        <v>1933</v>
      </c>
      <c r="B6" s="18">
        <f>'raw data'!G9</f>
        <v>57.2</v>
      </c>
      <c r="C6" s="18">
        <f>'raw data'!J9</f>
        <v>4.012</v>
      </c>
      <c r="D6" s="18">
        <f>'raw data'!K9</f>
        <v>6.9</v>
      </c>
      <c r="E6" s="18"/>
      <c r="F6" s="18">
        <f>'raw data'!I9</f>
        <v>29.823</v>
      </c>
      <c r="H6">
        <f t="shared" si="0"/>
        <v>0.6442922571724853</v>
      </c>
      <c r="I6">
        <f t="shared" si="1"/>
        <v>0.3557077428275147</v>
      </c>
      <c r="J6">
        <f t="shared" si="2"/>
        <v>0.3617820462355247</v>
      </c>
    </row>
    <row r="7" spans="1:10" ht="12.75">
      <c r="A7">
        <v>1934</v>
      </c>
      <c r="B7" s="18">
        <f>'raw data'!G10</f>
        <v>66.8</v>
      </c>
      <c r="C7" s="18">
        <f>'raw data'!J10</f>
        <v>4.927</v>
      </c>
      <c r="D7" s="18">
        <f>'raw data'!K10</f>
        <v>7.6</v>
      </c>
      <c r="E7" s="18"/>
      <c r="F7" s="18">
        <f>'raw data'!I10</f>
        <v>34.589</v>
      </c>
      <c r="H7">
        <f t="shared" si="0"/>
        <v>0.637315055368231</v>
      </c>
      <c r="I7">
        <f t="shared" si="1"/>
        <v>0.36268494463176904</v>
      </c>
      <c r="J7">
        <f t="shared" si="2"/>
        <v>0.3617820462355247</v>
      </c>
    </row>
    <row r="8" spans="1:10" ht="12.75">
      <c r="A8" s="25">
        <v>1935</v>
      </c>
      <c r="B8" s="18">
        <f>'raw data'!G11</f>
        <v>74.3</v>
      </c>
      <c r="C8" s="18">
        <f>'raw data'!J11</f>
        <v>5.679</v>
      </c>
      <c r="D8" s="18">
        <f>'raw data'!K11</f>
        <v>8</v>
      </c>
      <c r="E8" s="18"/>
      <c r="F8" s="18">
        <f>'raw data'!I11</f>
        <v>37.708</v>
      </c>
      <c r="H8">
        <f t="shared" si="0"/>
        <v>0.6220286699328615</v>
      </c>
      <c r="I8">
        <f t="shared" si="1"/>
        <v>0.37797133006713846</v>
      </c>
      <c r="J8">
        <f t="shared" si="2"/>
        <v>0.3617820462355247</v>
      </c>
    </row>
    <row r="9" spans="1:10" ht="12.75">
      <c r="A9">
        <v>1936</v>
      </c>
      <c r="B9" s="18">
        <f>'raw data'!G12</f>
        <v>84.9</v>
      </c>
      <c r="C9" s="18">
        <f>'raw data'!J12</f>
        <v>6.929</v>
      </c>
      <c r="D9" s="18">
        <f>'raw data'!K12</f>
        <v>8.5</v>
      </c>
      <c r="E9" s="18"/>
      <c r="F9" s="18">
        <f>'raw data'!I12</f>
        <v>43.333</v>
      </c>
      <c r="H9">
        <f t="shared" si="0"/>
        <v>0.6237566754473088</v>
      </c>
      <c r="I9">
        <f t="shared" si="1"/>
        <v>0.37624332455269116</v>
      </c>
      <c r="J9">
        <f t="shared" si="2"/>
        <v>0.3617820462355247</v>
      </c>
    </row>
    <row r="10" spans="1:10" ht="12.75">
      <c r="A10" s="25">
        <v>1937</v>
      </c>
      <c r="B10" s="18">
        <f>'raw data'!G13</f>
        <v>93</v>
      </c>
      <c r="C10" s="18">
        <f>'raw data'!J13</f>
        <v>7.362</v>
      </c>
      <c r="D10" s="18">
        <f>'raw data'!K13</f>
        <v>8.9</v>
      </c>
      <c r="E10" s="18"/>
      <c r="F10" s="18">
        <f>'raw data'!I13</f>
        <v>48.359</v>
      </c>
      <c r="H10">
        <f t="shared" si="0"/>
        <v>0.6301832208293153</v>
      </c>
      <c r="I10">
        <f t="shared" si="1"/>
        <v>0.3698167791706847</v>
      </c>
      <c r="J10">
        <f t="shared" si="2"/>
        <v>0.3617820462355247</v>
      </c>
    </row>
    <row r="11" spans="1:10" ht="12.75">
      <c r="A11">
        <v>1938</v>
      </c>
      <c r="B11" s="18">
        <f>'raw data'!G14</f>
        <v>87.4</v>
      </c>
      <c r="C11" s="18">
        <f>'raw data'!J14</f>
        <v>6.816</v>
      </c>
      <c r="D11" s="18">
        <f>'raw data'!K14</f>
        <v>8.9</v>
      </c>
      <c r="E11" s="18"/>
      <c r="F11" s="18">
        <f>'raw data'!I14</f>
        <v>45.467</v>
      </c>
      <c r="H11">
        <f t="shared" si="0"/>
        <v>0.6342698510127783</v>
      </c>
      <c r="I11">
        <f t="shared" si="1"/>
        <v>0.36573014898722167</v>
      </c>
      <c r="J11">
        <f t="shared" si="2"/>
        <v>0.3617820462355247</v>
      </c>
    </row>
    <row r="12" spans="1:10" ht="12.75">
      <c r="A12" s="25">
        <v>1939</v>
      </c>
      <c r="B12" s="18">
        <f>'raw data'!G15</f>
        <v>93.5</v>
      </c>
      <c r="C12" s="18">
        <f>'raw data'!J15</f>
        <v>7.7</v>
      </c>
      <c r="D12" s="18">
        <f>'raw data'!K15</f>
        <v>9.1</v>
      </c>
      <c r="E12" s="18"/>
      <c r="F12" s="18">
        <f>'raw data'!I15</f>
        <v>48.609</v>
      </c>
      <c r="H12">
        <f t="shared" si="0"/>
        <v>0.633754889178618</v>
      </c>
      <c r="I12">
        <f t="shared" si="1"/>
        <v>0.366245110821382</v>
      </c>
      <c r="J12">
        <f t="shared" si="2"/>
        <v>0.3617820462355247</v>
      </c>
    </row>
    <row r="13" spans="1:10" ht="12.75">
      <c r="A13">
        <v>1940</v>
      </c>
      <c r="B13" s="18">
        <f>'raw data'!G16</f>
        <v>102.9</v>
      </c>
      <c r="C13" s="18">
        <f>'raw data'!J16</f>
        <v>8.65</v>
      </c>
      <c r="D13" s="18">
        <f>'raw data'!K16</f>
        <v>9.8</v>
      </c>
      <c r="E13" s="18"/>
      <c r="F13" s="18">
        <f>'raw data'!I16</f>
        <v>52.808</v>
      </c>
      <c r="H13">
        <f t="shared" si="0"/>
        <v>0.6253167554766134</v>
      </c>
      <c r="I13">
        <f t="shared" si="1"/>
        <v>0.37468324452338664</v>
      </c>
      <c r="J13">
        <f t="shared" si="2"/>
        <v>0.3617820462355247</v>
      </c>
    </row>
    <row r="14" spans="1:10" ht="12.75">
      <c r="A14" s="25">
        <v>1941</v>
      </c>
      <c r="B14" s="18">
        <f>'raw data'!G17</f>
        <v>129.4</v>
      </c>
      <c r="C14" s="18">
        <f>'raw data'!J17</f>
        <v>11.701</v>
      </c>
      <c r="D14" s="18">
        <f>'raw data'!K17</f>
        <v>11.1</v>
      </c>
      <c r="E14" s="18"/>
      <c r="F14" s="18">
        <f>'raw data'!I17</f>
        <v>66.249</v>
      </c>
      <c r="H14">
        <f t="shared" si="0"/>
        <v>0.6214786255030533</v>
      </c>
      <c r="I14">
        <f t="shared" si="1"/>
        <v>0.37852137449694667</v>
      </c>
      <c r="J14">
        <f t="shared" si="2"/>
        <v>0.3617820462355247</v>
      </c>
    </row>
    <row r="15" spans="1:10" ht="12.75">
      <c r="A15">
        <v>1942</v>
      </c>
      <c r="B15" s="18">
        <f>'raw data'!G18</f>
        <v>166</v>
      </c>
      <c r="C15" s="18">
        <f>'raw data'!J18</f>
        <v>14.507</v>
      </c>
      <c r="D15" s="18">
        <f>'raw data'!K18</f>
        <v>11.5</v>
      </c>
      <c r="E15" s="18"/>
      <c r="F15" s="18">
        <f>'raw data'!I18</f>
        <v>88.103</v>
      </c>
      <c r="H15">
        <f t="shared" si="0"/>
        <v>0.6293386097876322</v>
      </c>
      <c r="I15">
        <f t="shared" si="1"/>
        <v>0.37066139021236777</v>
      </c>
      <c r="J15">
        <f t="shared" si="2"/>
        <v>0.3617820462355247</v>
      </c>
    </row>
    <row r="16" spans="1:10" ht="12.75">
      <c r="A16" s="25">
        <v>1943</v>
      </c>
      <c r="B16" s="18">
        <f>'raw data'!G19</f>
        <v>203.1</v>
      </c>
      <c r="C16" s="18">
        <f>'raw data'!J19</f>
        <v>17.191</v>
      </c>
      <c r="D16" s="18">
        <f>'raw data'!K19</f>
        <v>12.4</v>
      </c>
      <c r="E16" s="18"/>
      <c r="F16" s="18">
        <f>'raw data'!I19</f>
        <v>112.77</v>
      </c>
      <c r="H16">
        <f t="shared" si="0"/>
        <v>0.6499374672207205</v>
      </c>
      <c r="I16">
        <f t="shared" si="1"/>
        <v>0.35006253277927946</v>
      </c>
      <c r="J16">
        <f t="shared" si="2"/>
        <v>0.3617820462355247</v>
      </c>
    </row>
    <row r="17" spans="1:10" ht="12.75">
      <c r="A17">
        <v>1944</v>
      </c>
      <c r="B17" s="18">
        <f>'raw data'!G20</f>
        <v>224.6</v>
      </c>
      <c r="C17" s="18">
        <f>'raw data'!J20</f>
        <v>18.332</v>
      </c>
      <c r="D17" s="18">
        <f>'raw data'!K20</f>
        <v>13.7</v>
      </c>
      <c r="E17" s="18"/>
      <c r="F17" s="18">
        <f>'raw data'!I20</f>
        <v>124.4</v>
      </c>
      <c r="H17">
        <f t="shared" si="0"/>
        <v>0.6460055668646919</v>
      </c>
      <c r="I17">
        <f t="shared" si="1"/>
        <v>0.3539944331353081</v>
      </c>
      <c r="J17">
        <f t="shared" si="2"/>
        <v>0.3617820462355247</v>
      </c>
    </row>
    <row r="18" spans="1:10" ht="12.75">
      <c r="A18" s="25">
        <v>1945</v>
      </c>
      <c r="B18" s="18">
        <f>'raw data'!G21</f>
        <v>228.2</v>
      </c>
      <c r="C18" s="18">
        <f>'raw data'!J21</f>
        <v>19.43</v>
      </c>
      <c r="D18" s="18">
        <f>'raw data'!K21</f>
        <v>15.1</v>
      </c>
      <c r="E18" s="18"/>
      <c r="F18" s="18">
        <f>'raw data'!I21</f>
        <v>126.393</v>
      </c>
      <c r="H18">
        <f t="shared" si="0"/>
        <v>0.6526204368255281</v>
      </c>
      <c r="I18">
        <f t="shared" si="1"/>
        <v>0.34737956317447194</v>
      </c>
      <c r="J18">
        <f t="shared" si="2"/>
        <v>0.3617820462355247</v>
      </c>
    </row>
    <row r="19" spans="1:10" ht="12.75">
      <c r="A19">
        <v>1946</v>
      </c>
      <c r="B19" s="18">
        <f>'raw data'!G22</f>
        <v>227.8</v>
      </c>
      <c r="C19" s="18">
        <f>'raw data'!J22</f>
        <v>23.495</v>
      </c>
      <c r="D19" s="18">
        <f>'raw data'!K22</f>
        <v>16.8</v>
      </c>
      <c r="E19" s="18"/>
      <c r="F19" s="18">
        <f>'raw data'!I22</f>
        <v>122.59</v>
      </c>
      <c r="H19">
        <f t="shared" si="0"/>
        <v>0.6537958987760327</v>
      </c>
      <c r="I19">
        <f t="shared" si="1"/>
        <v>0.3462041012239673</v>
      </c>
      <c r="J19">
        <f t="shared" si="2"/>
        <v>0.3617820462355247</v>
      </c>
    </row>
    <row r="20" spans="1:10" ht="12.75">
      <c r="A20" s="25">
        <v>1947</v>
      </c>
      <c r="B20" s="18">
        <f>'raw data'!G23</f>
        <v>249.9</v>
      </c>
      <c r="C20" s="18">
        <f>'raw data'!J23</f>
        <v>21.992</v>
      </c>
      <c r="D20" s="18">
        <f>'raw data'!K23</f>
        <v>18.1</v>
      </c>
      <c r="E20" s="18"/>
      <c r="F20" s="18">
        <f>'raw data'!I23</f>
        <v>132.491</v>
      </c>
      <c r="H20">
        <f t="shared" si="0"/>
        <v>0.6314868832456341</v>
      </c>
      <c r="I20">
        <f t="shared" si="1"/>
        <v>0.36851311675436593</v>
      </c>
      <c r="J20">
        <f t="shared" si="2"/>
        <v>0.3617820462355247</v>
      </c>
    </row>
    <row r="21" spans="1:10" ht="12.75">
      <c r="A21">
        <v>1948</v>
      </c>
      <c r="B21" s="18">
        <f>'raw data'!G24</f>
        <v>274.8</v>
      </c>
      <c r="C21" s="18">
        <f>'raw data'!J24</f>
        <v>23.322</v>
      </c>
      <c r="D21" s="18">
        <f>'raw data'!K24</f>
        <v>19.7</v>
      </c>
      <c r="E21" s="18"/>
      <c r="F21" s="18">
        <f>'raw data'!I24</f>
        <v>144.47</v>
      </c>
      <c r="H21">
        <f t="shared" si="0"/>
        <v>0.623311962308761</v>
      </c>
      <c r="I21">
        <f t="shared" si="1"/>
        <v>0.37668803769123904</v>
      </c>
      <c r="J21">
        <f t="shared" si="2"/>
        <v>0.3617820462355247</v>
      </c>
    </row>
    <row r="22" spans="1:10" ht="12.75">
      <c r="A22" s="25">
        <v>1949</v>
      </c>
      <c r="B22" s="18">
        <f>'raw data'!G25</f>
        <v>272.8</v>
      </c>
      <c r="C22" s="18">
        <f>'raw data'!J25</f>
        <v>22.34</v>
      </c>
      <c r="D22" s="18">
        <f>'raw data'!K25</f>
        <v>20.9</v>
      </c>
      <c r="E22" s="18"/>
      <c r="F22" s="18">
        <f>'raw data'!I25</f>
        <v>144.512</v>
      </c>
      <c r="H22">
        <f t="shared" si="0"/>
        <v>0.6295173375152465</v>
      </c>
      <c r="I22">
        <f t="shared" si="1"/>
        <v>0.3704826624847535</v>
      </c>
      <c r="J22">
        <f t="shared" si="2"/>
        <v>0.3617820462355247</v>
      </c>
    </row>
    <row r="23" spans="1:10" ht="12.75">
      <c r="A23">
        <v>1950</v>
      </c>
      <c r="B23" s="18">
        <f>'raw data'!G26</f>
        <v>300.2</v>
      </c>
      <c r="C23" s="18">
        <f>'raw data'!J26</f>
        <v>25.81</v>
      </c>
      <c r="D23" s="18">
        <f>'raw data'!K26</f>
        <v>23</v>
      </c>
      <c r="E23" s="18"/>
      <c r="F23" s="18">
        <f>'raw data'!I26</f>
        <v>158.465</v>
      </c>
      <c r="H23">
        <f t="shared" si="0"/>
        <v>0.6303552249492821</v>
      </c>
      <c r="I23">
        <f t="shared" si="1"/>
        <v>0.3696447750507179</v>
      </c>
      <c r="J23">
        <f t="shared" si="2"/>
        <v>0.3617820462355247</v>
      </c>
    </row>
    <row r="24" spans="1:10" ht="12.75">
      <c r="A24" s="25">
        <v>1951</v>
      </c>
      <c r="B24" s="18">
        <f>'raw data'!G27</f>
        <v>347.3</v>
      </c>
      <c r="C24" s="18">
        <f>'raw data'!J27</f>
        <v>27.828</v>
      </c>
      <c r="D24" s="18">
        <f>'raw data'!K27</f>
        <v>24.7</v>
      </c>
      <c r="E24" s="18"/>
      <c r="F24" s="18">
        <f>'raw data'!I27</f>
        <v>185.927</v>
      </c>
      <c r="H24">
        <f t="shared" si="0"/>
        <v>0.6307485107133648</v>
      </c>
      <c r="I24">
        <f t="shared" si="1"/>
        <v>0.3692514892866352</v>
      </c>
      <c r="J24">
        <f t="shared" si="2"/>
        <v>0.3617820462355247</v>
      </c>
    </row>
    <row r="25" spans="1:10" ht="12.75">
      <c r="A25">
        <v>1952</v>
      </c>
      <c r="B25" s="18">
        <f>'raw data'!G28</f>
        <v>367.7</v>
      </c>
      <c r="C25" s="18">
        <f>'raw data'!J28</f>
        <v>28.63</v>
      </c>
      <c r="D25" s="18">
        <f>'raw data'!K28</f>
        <v>27.1</v>
      </c>
      <c r="E25" s="18"/>
      <c r="F25" s="18">
        <f>'raw data'!I28</f>
        <v>201.341</v>
      </c>
      <c r="H25">
        <f t="shared" si="0"/>
        <v>0.6453857742731673</v>
      </c>
      <c r="I25">
        <f t="shared" si="1"/>
        <v>0.35461422572683265</v>
      </c>
      <c r="J25">
        <f t="shared" si="2"/>
        <v>0.3617820462355247</v>
      </c>
    </row>
    <row r="26" spans="1:10" ht="12.75">
      <c r="A26" s="25">
        <v>1953</v>
      </c>
      <c r="B26" s="18">
        <f>'raw data'!G29</f>
        <v>389.7</v>
      </c>
      <c r="C26" s="18">
        <f>'raw data'!J29</f>
        <v>30.029</v>
      </c>
      <c r="D26" s="18">
        <f>'raw data'!K29</f>
        <v>29.1</v>
      </c>
      <c r="E26" s="18"/>
      <c r="F26" s="18">
        <f>'raw data'!I29</f>
        <v>215.522</v>
      </c>
      <c r="H26">
        <f t="shared" si="0"/>
        <v>0.6519688659924797</v>
      </c>
      <c r="I26">
        <f t="shared" si="1"/>
        <v>0.3480311340075203</v>
      </c>
      <c r="J26">
        <f t="shared" si="2"/>
        <v>0.3617820462355247</v>
      </c>
    </row>
    <row r="27" spans="1:10" ht="12.75">
      <c r="A27">
        <v>1954</v>
      </c>
      <c r="B27" s="18">
        <f>'raw data'!G30</f>
        <v>391.1</v>
      </c>
      <c r="C27" s="18">
        <f>'raw data'!J30</f>
        <v>30.523</v>
      </c>
      <c r="D27" s="18">
        <f>'raw data'!K30</f>
        <v>28.9</v>
      </c>
      <c r="E27" s="18"/>
      <c r="F27" s="18">
        <f>'raw data'!I30</f>
        <v>214.443</v>
      </c>
      <c r="H27">
        <f t="shared" si="0"/>
        <v>0.6465416655360486</v>
      </c>
      <c r="I27">
        <f t="shared" si="1"/>
        <v>0.35345833446395136</v>
      </c>
      <c r="J27">
        <f t="shared" si="2"/>
        <v>0.3617820462355247</v>
      </c>
    </row>
    <row r="28" spans="1:10" ht="12.75">
      <c r="A28" s="25">
        <v>1955</v>
      </c>
      <c r="B28" s="18">
        <f>'raw data'!G31</f>
        <v>426.2</v>
      </c>
      <c r="C28" s="18">
        <f>'raw data'!J31</f>
        <v>33.799</v>
      </c>
      <c r="D28" s="18">
        <f>'raw data'!K31</f>
        <v>31.5</v>
      </c>
      <c r="E28" s="18"/>
      <c r="F28" s="18">
        <f>'raw data'!I31</f>
        <v>230.899</v>
      </c>
      <c r="H28">
        <f t="shared" si="0"/>
        <v>0.639784871751533</v>
      </c>
      <c r="I28">
        <f t="shared" si="1"/>
        <v>0.360215128248467</v>
      </c>
      <c r="J28">
        <f t="shared" si="2"/>
        <v>0.3617820462355247</v>
      </c>
    </row>
    <row r="29" spans="1:10" ht="12.75">
      <c r="A29">
        <v>1956</v>
      </c>
      <c r="B29" s="18">
        <f>'raw data'!G32</f>
        <v>450.1</v>
      </c>
      <c r="C29" s="18">
        <f>'raw data'!J32</f>
        <v>35.633</v>
      </c>
      <c r="D29" s="18">
        <f>'raw data'!K32</f>
        <v>34.2</v>
      </c>
      <c r="E29" s="18"/>
      <c r="F29" s="18">
        <f>'raw data'!I32</f>
        <v>249.64</v>
      </c>
      <c r="H29">
        <f t="shared" si="0"/>
        <v>0.656486100555662</v>
      </c>
      <c r="I29">
        <f t="shared" si="1"/>
        <v>0.34351389944433797</v>
      </c>
      <c r="J29">
        <f t="shared" si="2"/>
        <v>0.3617820462355247</v>
      </c>
    </row>
    <row r="30" spans="1:10" ht="12.75">
      <c r="A30" s="25">
        <v>1957</v>
      </c>
      <c r="B30" s="18">
        <f>'raw data'!G33</f>
        <v>474.9</v>
      </c>
      <c r="C30" s="18">
        <f>'raw data'!J33</f>
        <v>37.498</v>
      </c>
      <c r="D30" s="18">
        <f>'raw data'!K33</f>
        <v>36.6</v>
      </c>
      <c r="E30" s="18"/>
      <c r="F30" s="18">
        <f>'raw data'!I33</f>
        <v>262.98</v>
      </c>
      <c r="H30">
        <f t="shared" si="0"/>
        <v>0.6561344504268942</v>
      </c>
      <c r="I30">
        <f t="shared" si="1"/>
        <v>0.3438655495731058</v>
      </c>
      <c r="J30">
        <f t="shared" si="2"/>
        <v>0.3617820462355247</v>
      </c>
    </row>
    <row r="31" spans="1:10" ht="12.75">
      <c r="A31">
        <v>1958</v>
      </c>
      <c r="B31" s="18">
        <f>'raw data'!G34</f>
        <v>482</v>
      </c>
      <c r="C31" s="18">
        <f>'raw data'!J34</f>
        <v>37.935</v>
      </c>
      <c r="D31" s="18">
        <f>'raw data'!K34</f>
        <v>37.7</v>
      </c>
      <c r="E31" s="18"/>
      <c r="F31" s="18">
        <f>'raw data'!I34</f>
        <v>265.119</v>
      </c>
      <c r="H31">
        <f t="shared" si="0"/>
        <v>0.6524159314901629</v>
      </c>
      <c r="I31">
        <f t="shared" si="1"/>
        <v>0.34758406850983714</v>
      </c>
      <c r="J31">
        <f t="shared" si="2"/>
        <v>0.3617820462355247</v>
      </c>
    </row>
    <row r="32" spans="1:10" ht="12.75">
      <c r="A32" s="25">
        <v>1959</v>
      </c>
      <c r="B32" s="18">
        <f>'raw data'!G35</f>
        <v>522.5</v>
      </c>
      <c r="C32" s="18">
        <f>'raw data'!J35</f>
        <v>40.509</v>
      </c>
      <c r="D32" s="18">
        <f>'raw data'!K35</f>
        <v>41.1</v>
      </c>
      <c r="E32" s="18"/>
      <c r="F32" s="18">
        <f>'raw data'!I35</f>
        <v>286.309</v>
      </c>
      <c r="H32">
        <f t="shared" si="0"/>
        <v>0.6493872635186476</v>
      </c>
      <c r="I32">
        <f t="shared" si="1"/>
        <v>0.3506127364813524</v>
      </c>
      <c r="J32">
        <f t="shared" si="2"/>
        <v>0.3617820462355247</v>
      </c>
    </row>
    <row r="33" spans="1:10" ht="12.75">
      <c r="A33">
        <v>1960</v>
      </c>
      <c r="B33" s="18">
        <f>'raw data'!G36</f>
        <v>543.3</v>
      </c>
      <c r="C33" s="18">
        <f>'raw data'!J36</f>
        <v>40.085</v>
      </c>
      <c r="D33" s="18">
        <f>'raw data'!K36</f>
        <v>44.5</v>
      </c>
      <c r="E33" s="18">
        <f>'raw data'!L36</f>
        <v>1.1</v>
      </c>
      <c r="F33" s="18">
        <f>'raw data'!I36</f>
        <v>301.851</v>
      </c>
      <c r="H33">
        <f t="shared" si="0"/>
        <v>0.6564618379130738</v>
      </c>
      <c r="I33">
        <f t="shared" si="1"/>
        <v>0.3435381620869262</v>
      </c>
      <c r="J33">
        <f t="shared" si="2"/>
        <v>0.3617820462355247</v>
      </c>
    </row>
    <row r="34" spans="1:10" ht="12.75">
      <c r="A34" s="25">
        <v>1961</v>
      </c>
      <c r="B34" s="18">
        <f>'raw data'!G37</f>
        <v>563.3</v>
      </c>
      <c r="C34" s="18">
        <f>'raw data'!J37</f>
        <v>42.206</v>
      </c>
      <c r="D34" s="18">
        <f>'raw data'!K37</f>
        <v>47</v>
      </c>
      <c r="E34" s="18">
        <f>'raw data'!L37</f>
        <v>2</v>
      </c>
      <c r="F34" s="18">
        <f>'raw data'!I37</f>
        <v>311.088</v>
      </c>
      <c r="H34">
        <f t="shared" si="0"/>
        <v>0.6534171823211384</v>
      </c>
      <c r="I34">
        <f t="shared" si="1"/>
        <v>0.34658281767886157</v>
      </c>
      <c r="J34">
        <f t="shared" si="2"/>
        <v>0.3617820462355247</v>
      </c>
    </row>
    <row r="35" spans="1:10" ht="12.75">
      <c r="A35">
        <v>1962</v>
      </c>
      <c r="B35" s="18">
        <f>'raw data'!G38</f>
        <v>605.1</v>
      </c>
      <c r="C35" s="18">
        <f>'raw data'!J38</f>
        <v>44.163</v>
      </c>
      <c r="D35" s="18">
        <f>'raw data'!K38</f>
        <v>50.4</v>
      </c>
      <c r="E35" s="18">
        <f>'raw data'!L38</f>
        <v>2.3</v>
      </c>
      <c r="F35" s="18">
        <f>'raw data'!I38</f>
        <v>332.912</v>
      </c>
      <c r="H35">
        <f t="shared" si="0"/>
        <v>0.6491575295854238</v>
      </c>
      <c r="I35">
        <f t="shared" si="1"/>
        <v>0.35084247041457617</v>
      </c>
      <c r="J35">
        <f t="shared" si="2"/>
        <v>0.3617820462355247</v>
      </c>
    </row>
    <row r="36" spans="1:10" ht="12.75">
      <c r="A36" s="25">
        <v>1963</v>
      </c>
      <c r="B36" s="18">
        <f>'raw data'!G39</f>
        <v>638.6</v>
      </c>
      <c r="C36" s="18">
        <f>'raw data'!J39</f>
        <v>45.478</v>
      </c>
      <c r="D36" s="18">
        <f>'raw data'!K39</f>
        <v>53.4</v>
      </c>
      <c r="E36" s="18">
        <f>'raw data'!L39</f>
        <v>2.2</v>
      </c>
      <c r="F36" s="18">
        <f>'raw data'!I39</f>
        <v>351.179</v>
      </c>
      <c r="H36">
        <f t="shared" si="0"/>
        <v>0.6480249925265995</v>
      </c>
      <c r="I36">
        <f t="shared" si="1"/>
        <v>0.3519750074734005</v>
      </c>
      <c r="J36">
        <f t="shared" si="2"/>
        <v>0.3617820462355247</v>
      </c>
    </row>
    <row r="37" spans="1:10" ht="12.75">
      <c r="A37">
        <v>1964</v>
      </c>
      <c r="B37" s="18">
        <f>'raw data'!G40</f>
        <v>685.8</v>
      </c>
      <c r="C37" s="18">
        <f>'raw data'!J40</f>
        <v>49.399</v>
      </c>
      <c r="D37" s="18">
        <f>'raw data'!K40</f>
        <v>57.3</v>
      </c>
      <c r="E37" s="18">
        <f>'raw data'!L40</f>
        <v>2.7</v>
      </c>
      <c r="F37" s="18">
        <f>'raw data'!I40</f>
        <v>376.821</v>
      </c>
      <c r="H37">
        <f aca="true" t="shared" si="3" ref="H37:H84">F37/(B37-C37-D37+E37)</f>
        <v>0.6476802205565133</v>
      </c>
      <c r="I37">
        <f aca="true" t="shared" si="4" ref="I37:I85">1-H37</f>
        <v>0.3523197794434867</v>
      </c>
      <c r="J37">
        <f t="shared" si="2"/>
        <v>0.3617820462355247</v>
      </c>
    </row>
    <row r="38" spans="1:10" ht="12.75">
      <c r="A38">
        <f aca="true" t="shared" si="5" ref="A38:A86">A37+1</f>
        <v>1965</v>
      </c>
      <c r="B38" s="18">
        <f>'raw data'!G41</f>
        <v>743.7</v>
      </c>
      <c r="C38" s="18">
        <f>'raw data'!J41</f>
        <v>52.074</v>
      </c>
      <c r="D38" s="18">
        <f>'raw data'!K41</f>
        <v>60.7</v>
      </c>
      <c r="E38" s="18">
        <f>'raw data'!L41</f>
        <v>3</v>
      </c>
      <c r="F38" s="18">
        <f>'raw data'!I41</f>
        <v>406.347</v>
      </c>
      <c r="H38">
        <f t="shared" si="3"/>
        <v>0.6410006846224953</v>
      </c>
      <c r="I38">
        <f t="shared" si="4"/>
        <v>0.35899931537750474</v>
      </c>
      <c r="J38">
        <f t="shared" si="2"/>
        <v>0.3617820462355247</v>
      </c>
    </row>
    <row r="39" spans="1:10" ht="12.75">
      <c r="A39">
        <f t="shared" si="5"/>
        <v>1966</v>
      </c>
      <c r="B39" s="18">
        <f>'raw data'!G42</f>
        <v>815</v>
      </c>
      <c r="C39" s="18">
        <f>'raw data'!J42</f>
        <v>55.59</v>
      </c>
      <c r="D39" s="18">
        <f>'raw data'!K42</f>
        <v>63.2</v>
      </c>
      <c r="E39" s="18">
        <f>'raw data'!L42</f>
        <v>3.9</v>
      </c>
      <c r="F39" s="18">
        <f>'raw data'!I42</f>
        <v>450.286</v>
      </c>
      <c r="H39">
        <f t="shared" si="3"/>
        <v>0.6431646455556985</v>
      </c>
      <c r="I39">
        <f t="shared" si="4"/>
        <v>0.3568353544443015</v>
      </c>
      <c r="J39">
        <f t="shared" si="2"/>
        <v>0.3617820462355247</v>
      </c>
    </row>
    <row r="40" spans="1:10" ht="12.75">
      <c r="A40">
        <f t="shared" si="5"/>
        <v>1967</v>
      </c>
      <c r="B40" s="18">
        <f>'raw data'!G43</f>
        <v>861.7</v>
      </c>
      <c r="C40" s="18">
        <f>'raw data'!J43</f>
        <v>58.551</v>
      </c>
      <c r="D40" s="18">
        <f>'raw data'!K43</f>
        <v>67.9</v>
      </c>
      <c r="E40" s="18">
        <f>'raw data'!L43</f>
        <v>3.8</v>
      </c>
      <c r="F40" s="18">
        <f>'raw data'!I43</f>
        <v>482.943</v>
      </c>
      <c r="H40">
        <f t="shared" si="3"/>
        <v>0.6534654671070524</v>
      </c>
      <c r="I40">
        <f t="shared" si="4"/>
        <v>0.34653453289294756</v>
      </c>
      <c r="J40">
        <f t="shared" si="2"/>
        <v>0.3617820462355247</v>
      </c>
    </row>
    <row r="41" spans="1:10" ht="12.75">
      <c r="A41">
        <f t="shared" si="5"/>
        <v>1968</v>
      </c>
      <c r="B41" s="18">
        <f>'raw data'!G44</f>
        <v>942.5</v>
      </c>
      <c r="C41" s="18">
        <f>'raw data'!J44</f>
        <v>63.016</v>
      </c>
      <c r="D41" s="18">
        <f>'raw data'!K44</f>
        <v>76.4</v>
      </c>
      <c r="E41" s="18">
        <f>'raw data'!L44</f>
        <v>4.2</v>
      </c>
      <c r="F41" s="18">
        <f>'raw data'!I44</f>
        <v>532.101</v>
      </c>
      <c r="H41">
        <f t="shared" si="3"/>
        <v>0.6591249176250241</v>
      </c>
      <c r="I41">
        <f t="shared" si="4"/>
        <v>0.3408750823749759</v>
      </c>
      <c r="J41">
        <f t="shared" si="2"/>
        <v>0.3617820462355247</v>
      </c>
    </row>
    <row r="42" spans="1:10" ht="12.75">
      <c r="A42">
        <f t="shared" si="5"/>
        <v>1969</v>
      </c>
      <c r="B42" s="18">
        <f>'raw data'!G45</f>
        <v>1019.9</v>
      </c>
      <c r="C42" s="18">
        <f>'raw data'!J45</f>
        <v>64.995</v>
      </c>
      <c r="D42" s="18">
        <f>'raw data'!K45</f>
        <v>83.9</v>
      </c>
      <c r="E42" s="18">
        <f>'raw data'!L45</f>
        <v>4.5</v>
      </c>
      <c r="F42" s="18">
        <f>'raw data'!I45</f>
        <v>586.016</v>
      </c>
      <c r="H42">
        <f t="shared" si="3"/>
        <v>0.6693462630139176</v>
      </c>
      <c r="I42">
        <f t="shared" si="4"/>
        <v>0.33065373698608236</v>
      </c>
      <c r="J42">
        <f t="shared" si="2"/>
        <v>0.3617820462355247</v>
      </c>
    </row>
    <row r="43" spans="1:10" ht="12.75">
      <c r="A43">
        <f t="shared" si="5"/>
        <v>1970</v>
      </c>
      <c r="B43" s="18">
        <f>'raw data'!G46</f>
        <v>1075.9</v>
      </c>
      <c r="C43" s="18">
        <f>'raw data'!J46</f>
        <v>65.947</v>
      </c>
      <c r="D43" s="18">
        <f>'raw data'!K46</f>
        <v>91.4</v>
      </c>
      <c r="E43" s="18">
        <f>'raw data'!L46</f>
        <v>4.8</v>
      </c>
      <c r="F43" s="18">
        <f>'raw data'!I46</f>
        <v>625.117</v>
      </c>
      <c r="H43">
        <f t="shared" si="3"/>
        <v>0.6770076016431418</v>
      </c>
      <c r="I43">
        <f t="shared" si="4"/>
        <v>0.3229923983568582</v>
      </c>
      <c r="J43">
        <f t="shared" si="2"/>
        <v>0.3617820462355247</v>
      </c>
    </row>
    <row r="44" spans="1:10" ht="12.75">
      <c r="A44">
        <f t="shared" si="5"/>
        <v>1971</v>
      </c>
      <c r="B44" s="18">
        <f>'raw data'!G47</f>
        <v>1167.8</v>
      </c>
      <c r="C44" s="18">
        <f>'raw data'!J47</f>
        <v>71.83</v>
      </c>
      <c r="D44" s="18">
        <f>'raw data'!K47</f>
        <v>100.5</v>
      </c>
      <c r="E44" s="18">
        <f>'raw data'!L47</f>
        <v>4.7</v>
      </c>
      <c r="F44" s="18">
        <f>'raw data'!I47</f>
        <v>667.03</v>
      </c>
      <c r="H44">
        <f t="shared" si="3"/>
        <v>0.6669166241738904</v>
      </c>
      <c r="I44">
        <f t="shared" si="4"/>
        <v>0.3330833758261096</v>
      </c>
      <c r="J44">
        <f t="shared" si="2"/>
        <v>0.3617820462355247</v>
      </c>
    </row>
    <row r="45" spans="1:10" ht="12.75">
      <c r="A45">
        <f t="shared" si="5"/>
        <v>1972</v>
      </c>
      <c r="B45" s="18">
        <f>'raw data'!G48</f>
        <v>1282.4</v>
      </c>
      <c r="C45" s="18">
        <f>'raw data'!J48</f>
        <v>78.981</v>
      </c>
      <c r="D45" s="18">
        <f>'raw data'!K48</f>
        <v>107.9</v>
      </c>
      <c r="E45" s="18">
        <f>'raw data'!L48</f>
        <v>6.6</v>
      </c>
      <c r="F45" s="18">
        <f>'raw data'!I48</f>
        <v>733.641</v>
      </c>
      <c r="H45">
        <f t="shared" si="3"/>
        <v>0.6656640526113786</v>
      </c>
      <c r="I45">
        <f t="shared" si="4"/>
        <v>0.3343359473886214</v>
      </c>
      <c r="J45">
        <f t="shared" si="2"/>
        <v>0.3617820462355247</v>
      </c>
    </row>
    <row r="46" spans="1:10" ht="12.75">
      <c r="A46">
        <f t="shared" si="5"/>
        <v>1973</v>
      </c>
      <c r="B46" s="18">
        <f>'raw data'!G49</f>
        <v>1428.5</v>
      </c>
      <c r="C46" s="18">
        <f>'raw data'!J49</f>
        <v>85.516</v>
      </c>
      <c r="D46" s="18">
        <f>'raw data'!K49</f>
        <v>117.2</v>
      </c>
      <c r="E46" s="18">
        <f>'raw data'!L49</f>
        <v>5.2</v>
      </c>
      <c r="F46" s="18">
        <f>'raw data'!I49</f>
        <v>815.039</v>
      </c>
      <c r="H46">
        <f t="shared" si="3"/>
        <v>0.662103650413003</v>
      </c>
      <c r="I46">
        <f t="shared" si="4"/>
        <v>0.337896349586997</v>
      </c>
      <c r="J46">
        <f t="shared" si="2"/>
        <v>0.3617820462355247</v>
      </c>
    </row>
    <row r="47" spans="1:10" ht="12.75">
      <c r="A47">
        <f t="shared" si="5"/>
        <v>1974</v>
      </c>
      <c r="B47" s="18">
        <f>'raw data'!G50</f>
        <v>1548.8</v>
      </c>
      <c r="C47" s="18">
        <f>'raw data'!J50</f>
        <v>92.823</v>
      </c>
      <c r="D47" s="18">
        <f>'raw data'!K50</f>
        <v>124.9</v>
      </c>
      <c r="E47" s="18">
        <f>'raw data'!L50</f>
        <v>3.3</v>
      </c>
      <c r="F47" s="18">
        <f>'raw data'!I50</f>
        <v>890.32</v>
      </c>
      <c r="H47">
        <f t="shared" si="3"/>
        <v>0.6672177353176802</v>
      </c>
      <c r="I47">
        <f t="shared" si="4"/>
        <v>0.33278226468231975</v>
      </c>
      <c r="J47">
        <f t="shared" si="2"/>
        <v>0.3617820462355247</v>
      </c>
    </row>
    <row r="48" spans="1:10" ht="12.75">
      <c r="A48">
        <f t="shared" si="5"/>
        <v>1975</v>
      </c>
      <c r="B48" s="18">
        <f>'raw data'!G51</f>
        <v>1688.9</v>
      </c>
      <c r="C48" s="18">
        <f>'raw data'!J51</f>
        <v>98.882</v>
      </c>
      <c r="D48" s="18">
        <f>'raw data'!K51</f>
        <v>135.3</v>
      </c>
      <c r="E48" s="18">
        <f>'raw data'!L51</f>
        <v>4.5</v>
      </c>
      <c r="F48" s="18">
        <f>'raw data'!I51</f>
        <v>950.175</v>
      </c>
      <c r="H48">
        <f t="shared" si="3"/>
        <v>0.6511535630728239</v>
      </c>
      <c r="I48">
        <f t="shared" si="4"/>
        <v>0.3488464369271761</v>
      </c>
      <c r="J48">
        <f t="shared" si="2"/>
        <v>0.3617820462355247</v>
      </c>
    </row>
    <row r="49" spans="1:10" ht="12.75">
      <c r="A49">
        <f t="shared" si="5"/>
        <v>1976</v>
      </c>
      <c r="B49" s="18">
        <f>'raw data'!G52</f>
        <v>1877.6</v>
      </c>
      <c r="C49" s="18">
        <f>'raw data'!J52</f>
        <v>116.219</v>
      </c>
      <c r="D49" s="18">
        <f>'raw data'!K52</f>
        <v>146.4</v>
      </c>
      <c r="E49" s="18">
        <f>'raw data'!L52</f>
        <v>5.1</v>
      </c>
      <c r="F49" s="18">
        <f>'raw data'!I52</f>
        <v>1051.234</v>
      </c>
      <c r="H49">
        <f t="shared" si="3"/>
        <v>0.6488774326715764</v>
      </c>
      <c r="I49">
        <f t="shared" si="4"/>
        <v>0.3511225673284236</v>
      </c>
      <c r="J49">
        <f t="shared" si="2"/>
        <v>0.3617820462355247</v>
      </c>
    </row>
    <row r="50" spans="1:10" ht="12.75">
      <c r="A50">
        <f t="shared" si="5"/>
        <v>1977</v>
      </c>
      <c r="B50" s="18">
        <f>'raw data'!G53</f>
        <v>2086</v>
      </c>
      <c r="C50" s="18">
        <f>'raw data'!J53</f>
        <v>130.657</v>
      </c>
      <c r="D50" s="18">
        <f>'raw data'!K53</f>
        <v>159.7</v>
      </c>
      <c r="E50" s="18">
        <f>'raw data'!L53</f>
        <v>7.1</v>
      </c>
      <c r="F50" s="18">
        <f>'raw data'!I53</f>
        <v>1168.985</v>
      </c>
      <c r="H50">
        <f t="shared" si="3"/>
        <v>0.6484479484873884</v>
      </c>
      <c r="I50">
        <f t="shared" si="4"/>
        <v>0.3515520515126116</v>
      </c>
      <c r="J50">
        <f t="shared" si="2"/>
        <v>0.3617820462355247</v>
      </c>
    </row>
    <row r="51" spans="1:10" ht="12.75">
      <c r="A51">
        <f t="shared" si="5"/>
        <v>1978</v>
      </c>
      <c r="B51" s="18">
        <f>'raw data'!G54</f>
        <v>2356.6</v>
      </c>
      <c r="C51" s="18">
        <f>'raw data'!J54</f>
        <v>148.34</v>
      </c>
      <c r="D51" s="18">
        <f>'raw data'!K54</f>
        <v>170.9</v>
      </c>
      <c r="E51" s="18">
        <f>'raw data'!L54</f>
        <v>8.9</v>
      </c>
      <c r="F51" s="18">
        <f>'raw data'!I54</f>
        <v>1320.225</v>
      </c>
      <c r="H51">
        <f t="shared" si="3"/>
        <v>0.6451892721355058</v>
      </c>
      <c r="I51">
        <f t="shared" si="4"/>
        <v>0.3548107278644942</v>
      </c>
      <c r="J51">
        <f t="shared" si="2"/>
        <v>0.3617820462355247</v>
      </c>
    </row>
    <row r="52" spans="1:10" ht="12.75">
      <c r="A52">
        <f t="shared" si="5"/>
        <v>1979</v>
      </c>
      <c r="B52" s="18">
        <f>'raw data'!G55</f>
        <v>2632.1</v>
      </c>
      <c r="C52" s="18">
        <f>'raw data'!J55</f>
        <v>159.103</v>
      </c>
      <c r="D52" s="18">
        <f>'raw data'!K55</f>
        <v>180.1</v>
      </c>
      <c r="E52" s="18">
        <f>'raw data'!L55</f>
        <v>8.5</v>
      </c>
      <c r="F52" s="18">
        <f>'raw data'!I55</f>
        <v>1481.035</v>
      </c>
      <c r="H52">
        <f t="shared" si="3"/>
        <v>0.6435373818598009</v>
      </c>
      <c r="I52">
        <f t="shared" si="4"/>
        <v>0.3564626181401991</v>
      </c>
      <c r="J52">
        <f t="shared" si="2"/>
        <v>0.3617820462355247</v>
      </c>
    </row>
    <row r="53" spans="1:10" ht="12.75">
      <c r="A53">
        <f t="shared" si="5"/>
        <v>1980</v>
      </c>
      <c r="B53" s="18">
        <f>'raw data'!G56</f>
        <v>2862.5</v>
      </c>
      <c r="C53" s="18">
        <f>'raw data'!J56</f>
        <v>161.702</v>
      </c>
      <c r="D53" s="18">
        <f>'raw data'!K56</f>
        <v>200.3</v>
      </c>
      <c r="E53" s="18">
        <f>'raw data'!L56</f>
        <v>9.8</v>
      </c>
      <c r="F53" s="18">
        <f>'raw data'!I56</f>
        <v>1626.229</v>
      </c>
      <c r="H53">
        <f t="shared" si="3"/>
        <v>0.6478230871394552</v>
      </c>
      <c r="I53">
        <f t="shared" si="4"/>
        <v>0.35217691286054476</v>
      </c>
      <c r="J53">
        <f t="shared" si="2"/>
        <v>0.3617820462355247</v>
      </c>
    </row>
    <row r="54" spans="1:10" ht="12.75">
      <c r="A54">
        <f t="shared" si="5"/>
        <v>1981</v>
      </c>
      <c r="B54" s="18">
        <f>'raw data'!G57</f>
        <v>3211</v>
      </c>
      <c r="C54" s="18">
        <f>'raw data'!J57</f>
        <v>157.204</v>
      </c>
      <c r="D54" s="18">
        <f>'raw data'!K57</f>
        <v>235.6</v>
      </c>
      <c r="E54" s="18">
        <f>'raw data'!L57</f>
        <v>11.5</v>
      </c>
      <c r="F54" s="18">
        <f>'raw data'!I57</f>
        <v>1795.268</v>
      </c>
      <c r="H54">
        <f t="shared" si="3"/>
        <v>0.6344384697154748</v>
      </c>
      <c r="I54">
        <f t="shared" si="4"/>
        <v>0.3655615302845252</v>
      </c>
      <c r="J54">
        <f t="shared" si="2"/>
        <v>0.3617820462355247</v>
      </c>
    </row>
    <row r="55" spans="1:10" ht="12.75">
      <c r="A55">
        <f t="shared" si="5"/>
        <v>1982</v>
      </c>
      <c r="B55" s="18">
        <f>'raw data'!G58</f>
        <v>3345</v>
      </c>
      <c r="C55" s="18">
        <f>'raw data'!J58</f>
        <v>154.37</v>
      </c>
      <c r="D55" s="18">
        <f>'raw data'!K58</f>
        <v>240.9</v>
      </c>
      <c r="E55" s="18">
        <f>'raw data'!L58</f>
        <v>15</v>
      </c>
      <c r="F55" s="18">
        <f>'raw data'!I58</f>
        <v>1894.319</v>
      </c>
      <c r="H55">
        <f t="shared" si="3"/>
        <v>0.6389516077349371</v>
      </c>
      <c r="I55">
        <f t="shared" si="4"/>
        <v>0.3610483922650629</v>
      </c>
      <c r="J55">
        <f t="shared" si="2"/>
        <v>0.3617820462355247</v>
      </c>
    </row>
    <row r="56" spans="1:10" ht="12.75">
      <c r="A56">
        <f t="shared" si="5"/>
        <v>1983</v>
      </c>
      <c r="B56" s="18">
        <f>'raw data'!G59</f>
        <v>3638.1</v>
      </c>
      <c r="C56" s="18">
        <f>'raw data'!J59</f>
        <v>167.796</v>
      </c>
      <c r="D56" s="18">
        <f>'raw data'!K59</f>
        <v>263.3</v>
      </c>
      <c r="E56" s="18">
        <f>'raw data'!L59</f>
        <v>21.3</v>
      </c>
      <c r="F56" s="18">
        <f>'raw data'!I59</f>
        <v>2013.907</v>
      </c>
      <c r="H56">
        <f t="shared" si="3"/>
        <v>0.6238281772720289</v>
      </c>
      <c r="I56">
        <f t="shared" si="4"/>
        <v>0.3761718227279711</v>
      </c>
      <c r="J56">
        <f t="shared" si="2"/>
        <v>0.3617820462355247</v>
      </c>
    </row>
    <row r="57" spans="1:10" ht="12.75">
      <c r="A57">
        <f t="shared" si="5"/>
        <v>1984</v>
      </c>
      <c r="B57" s="18">
        <f>'raw data'!G60</f>
        <v>4040.7</v>
      </c>
      <c r="C57" s="18">
        <f>'raw data'!J60</f>
        <v>185.279</v>
      </c>
      <c r="D57" s="18">
        <f>'raw data'!K60</f>
        <v>289.8</v>
      </c>
      <c r="E57" s="18">
        <f>'raw data'!L60</f>
        <v>21.1</v>
      </c>
      <c r="F57" s="18">
        <f>'raw data'!I60</f>
        <v>2217.404</v>
      </c>
      <c r="H57">
        <f t="shared" si="3"/>
        <v>0.6182259506663608</v>
      </c>
      <c r="I57">
        <f t="shared" si="4"/>
        <v>0.38177404933363923</v>
      </c>
      <c r="J57">
        <f t="shared" si="2"/>
        <v>0.3617820462355247</v>
      </c>
    </row>
    <row r="58" spans="1:10" ht="12.75">
      <c r="A58">
        <f t="shared" si="5"/>
        <v>1985</v>
      </c>
      <c r="B58" s="18">
        <f>'raw data'!G61</f>
        <v>4346.7</v>
      </c>
      <c r="C58" s="18">
        <f>'raw data'!J61</f>
        <v>189.1</v>
      </c>
      <c r="D58" s="18">
        <f>'raw data'!K61</f>
        <v>308.1</v>
      </c>
      <c r="E58" s="18">
        <f>'raw data'!L61</f>
        <v>21.4</v>
      </c>
      <c r="F58" s="18">
        <f>'raw data'!I61</f>
        <v>2388.965</v>
      </c>
      <c r="H58">
        <f t="shared" si="3"/>
        <v>0.6171600919682763</v>
      </c>
      <c r="I58">
        <f t="shared" si="4"/>
        <v>0.38283990803172374</v>
      </c>
      <c r="J58">
        <f t="shared" si="2"/>
        <v>0.3617820462355247</v>
      </c>
    </row>
    <row r="59" spans="1:10" ht="12.75">
      <c r="A59">
        <f t="shared" si="5"/>
        <v>1986</v>
      </c>
      <c r="B59" s="18">
        <f>'raw data'!G62</f>
        <v>4590.2</v>
      </c>
      <c r="C59" s="18">
        <f>'raw data'!J62</f>
        <v>197.927</v>
      </c>
      <c r="D59" s="18">
        <f>'raw data'!K62</f>
        <v>323.4</v>
      </c>
      <c r="E59" s="18">
        <f>'raw data'!L62</f>
        <v>24.9</v>
      </c>
      <c r="F59" s="18">
        <f>'raw data'!I62</f>
        <v>2543.844</v>
      </c>
      <c r="H59">
        <f t="shared" si="3"/>
        <v>0.6213935164455869</v>
      </c>
      <c r="I59">
        <f t="shared" si="4"/>
        <v>0.37860648355441306</v>
      </c>
      <c r="J59">
        <f t="shared" si="2"/>
        <v>0.3617820462355247</v>
      </c>
    </row>
    <row r="60" spans="1:10" ht="12.75">
      <c r="A60">
        <f t="shared" si="5"/>
        <v>1987</v>
      </c>
      <c r="B60" s="18">
        <f>'raw data'!G63</f>
        <v>4870.2</v>
      </c>
      <c r="C60" s="18">
        <f>'raw data'!J63</f>
        <v>228.075</v>
      </c>
      <c r="D60" s="18">
        <f>'raw data'!K63</f>
        <v>347.5</v>
      </c>
      <c r="E60" s="18">
        <f>'raw data'!L63</f>
        <v>30.3</v>
      </c>
      <c r="F60" s="18">
        <f>'raw data'!I63</f>
        <v>2724.31</v>
      </c>
      <c r="H60">
        <f t="shared" si="3"/>
        <v>0.6299091891766909</v>
      </c>
      <c r="I60">
        <f t="shared" si="4"/>
        <v>0.3700908108233091</v>
      </c>
      <c r="J60">
        <f t="shared" si="2"/>
        <v>0.3617820462355247</v>
      </c>
    </row>
    <row r="61" spans="1:10" ht="12.75">
      <c r="A61">
        <f t="shared" si="5"/>
        <v>1988</v>
      </c>
      <c r="B61" s="18">
        <f>'raw data'!G64</f>
        <v>5252.6</v>
      </c>
      <c r="C61" s="18">
        <f>'raw data'!J64</f>
        <v>270.406</v>
      </c>
      <c r="D61" s="18">
        <f>'raw data'!K64</f>
        <v>374.5</v>
      </c>
      <c r="E61" s="18">
        <f>'raw data'!L64</f>
        <v>29.5</v>
      </c>
      <c r="F61" s="18">
        <f>'raw data'!I64</f>
        <v>2950.04</v>
      </c>
      <c r="H61">
        <f t="shared" si="3"/>
        <v>0.6361692005984653</v>
      </c>
      <c r="I61">
        <f t="shared" si="4"/>
        <v>0.36383079940153473</v>
      </c>
      <c r="J61">
        <f t="shared" si="2"/>
        <v>0.3617820462355247</v>
      </c>
    </row>
    <row r="62" spans="1:10" ht="12.75">
      <c r="A62">
        <f t="shared" si="5"/>
        <v>1989</v>
      </c>
      <c r="B62" s="18">
        <f>'raw data'!G65</f>
        <v>5657.7</v>
      </c>
      <c r="C62" s="18">
        <f>'raw data'!J65</f>
        <v>280.222</v>
      </c>
      <c r="D62" s="18">
        <f>'raw data'!K65</f>
        <v>398.9</v>
      </c>
      <c r="E62" s="18">
        <f>'raw data'!L65</f>
        <v>27.4</v>
      </c>
      <c r="F62" s="18">
        <f>'raw data'!I65</f>
        <v>3142.566</v>
      </c>
      <c r="H62">
        <f t="shared" si="3"/>
        <v>0.6277626469792715</v>
      </c>
      <c r="I62">
        <f t="shared" si="4"/>
        <v>0.37223735302072847</v>
      </c>
      <c r="J62">
        <f t="shared" si="2"/>
        <v>0.3617820462355247</v>
      </c>
    </row>
    <row r="63" spans="1:10" ht="12.75">
      <c r="A63">
        <f t="shared" si="5"/>
        <v>1990</v>
      </c>
      <c r="B63" s="18">
        <f>'raw data'!G66</f>
        <v>5979.6</v>
      </c>
      <c r="C63" s="18">
        <f>'raw data'!J66</f>
        <v>303.745</v>
      </c>
      <c r="D63" s="18">
        <f>'raw data'!K66</f>
        <v>425</v>
      </c>
      <c r="E63" s="18">
        <f>'raw data'!L66</f>
        <v>27</v>
      </c>
      <c r="F63" s="18">
        <f>'raw data'!I66</f>
        <v>3342.67</v>
      </c>
      <c r="H63">
        <f t="shared" si="3"/>
        <v>0.6333387332543239</v>
      </c>
      <c r="I63">
        <f t="shared" si="4"/>
        <v>0.3666612667456761</v>
      </c>
      <c r="J63">
        <f t="shared" si="2"/>
        <v>0.3617820462355247</v>
      </c>
    </row>
    <row r="64" spans="1:10" ht="12.75">
      <c r="A64">
        <f t="shared" si="5"/>
        <v>1991</v>
      </c>
      <c r="B64" s="18">
        <f>'raw data'!G67</f>
        <v>6174</v>
      </c>
      <c r="C64" s="18">
        <f>'raw data'!J67</f>
        <v>313.018</v>
      </c>
      <c r="D64" s="18">
        <f>'raw data'!K67</f>
        <v>457.1</v>
      </c>
      <c r="E64" s="18">
        <f>'raw data'!L67</f>
        <v>27.5</v>
      </c>
      <c r="F64" s="18">
        <f>'raw data'!I67</f>
        <v>3451.998</v>
      </c>
      <c r="H64">
        <f t="shared" si="3"/>
        <v>0.6355653128430296</v>
      </c>
      <c r="I64">
        <f t="shared" si="4"/>
        <v>0.36443468715697036</v>
      </c>
      <c r="J64">
        <f t="shared" si="2"/>
        <v>0.3617820462355247</v>
      </c>
    </row>
    <row r="65" spans="1:10" ht="12.75">
      <c r="A65">
        <f t="shared" si="5"/>
        <v>1992</v>
      </c>
      <c r="B65" s="18">
        <f>'raw data'!G68</f>
        <v>6539.3</v>
      </c>
      <c r="C65" s="18">
        <f>'raw data'!J68</f>
        <v>349.741</v>
      </c>
      <c r="D65" s="18">
        <f>'raw data'!K68</f>
        <v>483.4</v>
      </c>
      <c r="E65" s="18">
        <f>'raw data'!L68</f>
        <v>30.1</v>
      </c>
      <c r="F65" s="18">
        <f>'raw data'!I68</f>
        <v>3671.132</v>
      </c>
      <c r="H65">
        <f t="shared" si="3"/>
        <v>0.6399871414453217</v>
      </c>
      <c r="I65">
        <f t="shared" si="4"/>
        <v>0.36001285855467835</v>
      </c>
      <c r="J65">
        <f t="shared" si="2"/>
        <v>0.3617820462355247</v>
      </c>
    </row>
    <row r="66" spans="1:10" ht="12.75">
      <c r="A66">
        <f t="shared" si="5"/>
        <v>1993</v>
      </c>
      <c r="B66" s="18">
        <f>'raw data'!G69</f>
        <v>6878.7</v>
      </c>
      <c r="C66" s="18">
        <f>'raw data'!J69</f>
        <v>381.324</v>
      </c>
      <c r="D66" s="18">
        <f>'raw data'!K69</f>
        <v>503.1</v>
      </c>
      <c r="E66" s="18">
        <f>'raw data'!L69</f>
        <v>36.7</v>
      </c>
      <c r="F66" s="18">
        <f>'raw data'!I69</f>
        <v>3820.671</v>
      </c>
      <c r="H66">
        <f t="shared" si="3"/>
        <v>0.6335079098308466</v>
      </c>
      <c r="I66">
        <f t="shared" si="4"/>
        <v>0.3664920901691534</v>
      </c>
      <c r="J66">
        <f t="shared" si="2"/>
        <v>0.3617820462355247</v>
      </c>
    </row>
    <row r="67" spans="1:10" ht="12.75">
      <c r="A67">
        <f t="shared" si="5"/>
        <v>1994</v>
      </c>
      <c r="B67" s="18">
        <f>'raw data'!G70</f>
        <v>7308.8</v>
      </c>
      <c r="C67" s="18">
        <f>'raw data'!J70</f>
        <v>411.705</v>
      </c>
      <c r="D67" s="18">
        <f>'raw data'!K70</f>
        <v>545.2</v>
      </c>
      <c r="E67" s="18">
        <f>'raw data'!L70</f>
        <v>32.5</v>
      </c>
      <c r="F67" s="18">
        <f>'raw data'!I70</f>
        <v>4010.129</v>
      </c>
      <c r="H67">
        <f t="shared" si="3"/>
        <v>0.6281141752664112</v>
      </c>
      <c r="I67">
        <f t="shared" si="4"/>
        <v>0.3718858247335888</v>
      </c>
      <c r="J67">
        <f aca="true" t="shared" si="6" ref="J67:J86">I$1</f>
        <v>0.3617820462355247</v>
      </c>
    </row>
    <row r="68" spans="1:10" ht="12.75">
      <c r="A68">
        <f t="shared" si="5"/>
        <v>1995</v>
      </c>
      <c r="B68" s="18">
        <f>'raw data'!G71</f>
        <v>7664.1</v>
      </c>
      <c r="C68" s="18">
        <f>'raw data'!J71</f>
        <v>449.546</v>
      </c>
      <c r="D68" s="18">
        <f>'raw data'!K71</f>
        <v>557.9</v>
      </c>
      <c r="E68" s="18">
        <f>'raw data'!L71</f>
        <v>34.8</v>
      </c>
      <c r="F68" s="18">
        <f>'raw data'!I71</f>
        <v>4202.649</v>
      </c>
      <c r="H68">
        <f t="shared" si="3"/>
        <v>0.6280621521122315</v>
      </c>
      <c r="I68">
        <f t="shared" si="4"/>
        <v>0.3719378478877685</v>
      </c>
      <c r="J68">
        <f t="shared" si="6"/>
        <v>0.3617820462355247</v>
      </c>
    </row>
    <row r="69" spans="1:10" ht="12.75">
      <c r="A69">
        <f t="shared" si="5"/>
        <v>1996</v>
      </c>
      <c r="B69" s="18">
        <f>'raw data'!G72</f>
        <v>8100.2</v>
      </c>
      <c r="C69" s="18">
        <f>'raw data'!J72</f>
        <v>490.46</v>
      </c>
      <c r="D69" s="18">
        <f>'raw data'!K72</f>
        <v>580.8</v>
      </c>
      <c r="E69" s="18">
        <f>'raw data'!L72</f>
        <v>35.2</v>
      </c>
      <c r="F69" s="18">
        <f>'raw data'!I72</f>
        <v>4422.11</v>
      </c>
      <c r="H69">
        <f t="shared" si="3"/>
        <v>0.6259941054395864</v>
      </c>
      <c r="I69">
        <f t="shared" si="4"/>
        <v>0.37400589456041355</v>
      </c>
      <c r="J69">
        <f t="shared" si="6"/>
        <v>0.3617820462355247</v>
      </c>
    </row>
    <row r="70" spans="1:10" ht="12.75">
      <c r="A70">
        <f t="shared" si="5"/>
        <v>1997</v>
      </c>
      <c r="B70" s="18">
        <f>'raw data'!G73</f>
        <v>8608.5</v>
      </c>
      <c r="C70" s="18">
        <f>'raw data'!J73</f>
        <v>525.992</v>
      </c>
      <c r="D70" s="18">
        <f>'raw data'!K73</f>
        <v>611.6</v>
      </c>
      <c r="E70" s="18">
        <f>'raw data'!L73</f>
        <v>33.8</v>
      </c>
      <c r="F70" s="18">
        <f>'raw data'!I73</f>
        <v>4714.693</v>
      </c>
      <c r="H70">
        <f t="shared" si="3"/>
        <v>0.6282313715603592</v>
      </c>
      <c r="I70">
        <f t="shared" si="4"/>
        <v>0.37176862843964076</v>
      </c>
      <c r="J70">
        <f t="shared" si="6"/>
        <v>0.3617820462355247</v>
      </c>
    </row>
    <row r="71" spans="1:10" ht="12.75">
      <c r="A71">
        <f t="shared" si="5"/>
        <v>1998</v>
      </c>
      <c r="B71" s="18">
        <f>'raw data'!G74</f>
        <v>9089.2</v>
      </c>
      <c r="C71" s="18">
        <f>'raw data'!J74</f>
        <v>579.474</v>
      </c>
      <c r="D71" s="18">
        <f>'raw data'!K74</f>
        <v>639.5</v>
      </c>
      <c r="E71" s="18">
        <f>'raw data'!L74</f>
        <v>36.4</v>
      </c>
      <c r="F71" s="18">
        <f>'raw data'!I74</f>
        <v>5077.823</v>
      </c>
      <c r="H71">
        <f t="shared" si="3"/>
        <v>0.642223750054701</v>
      </c>
      <c r="I71">
        <f t="shared" si="4"/>
        <v>0.357776249945299</v>
      </c>
      <c r="J71">
        <f t="shared" si="6"/>
        <v>0.3617820462355247</v>
      </c>
    </row>
    <row r="72" spans="1:10" ht="12.75">
      <c r="A72">
        <f t="shared" si="5"/>
        <v>1999</v>
      </c>
      <c r="B72" s="18">
        <f>'raw data'!G75</f>
        <v>9660.6</v>
      </c>
      <c r="C72" s="18">
        <f>'raw data'!J75</f>
        <v>627.671</v>
      </c>
      <c r="D72" s="18">
        <f>'raw data'!K75</f>
        <v>673.6</v>
      </c>
      <c r="E72" s="18">
        <f>'raw data'!L75</f>
        <v>45.2</v>
      </c>
      <c r="F72" s="18">
        <f>'raw data'!I75</f>
        <v>5410.309</v>
      </c>
      <c r="H72">
        <f t="shared" si="3"/>
        <v>0.6437373230552241</v>
      </c>
      <c r="I72">
        <f t="shared" si="4"/>
        <v>0.35626267694477587</v>
      </c>
      <c r="J72">
        <f t="shared" si="6"/>
        <v>0.3617820462355247</v>
      </c>
    </row>
    <row r="73" spans="1:10" ht="12.75">
      <c r="A73">
        <f t="shared" si="5"/>
        <v>2000</v>
      </c>
      <c r="B73" s="18">
        <f>'raw data'!G76</f>
        <v>10284.8</v>
      </c>
      <c r="C73" s="18">
        <f>'raw data'!J76</f>
        <v>674.045</v>
      </c>
      <c r="D73" s="18">
        <f>'raw data'!K76</f>
        <v>708.6</v>
      </c>
      <c r="E73" s="18">
        <f>'raw data'!L76</f>
        <v>45.8</v>
      </c>
      <c r="F73" s="18">
        <f>'raw data'!I76</f>
        <v>5856.581</v>
      </c>
      <c r="H73">
        <f t="shared" si="3"/>
        <v>0.6545161436328191</v>
      </c>
      <c r="I73">
        <f t="shared" si="4"/>
        <v>0.34548385636718093</v>
      </c>
      <c r="J73">
        <f t="shared" si="6"/>
        <v>0.3617820462355247</v>
      </c>
    </row>
    <row r="74" spans="1:10" ht="12.75">
      <c r="A74">
        <f t="shared" si="5"/>
        <v>2001</v>
      </c>
      <c r="B74" s="18">
        <f>'raw data'!G77</f>
        <v>10621.8</v>
      </c>
      <c r="C74" s="18">
        <f>'raw data'!J77</f>
        <v>730.358</v>
      </c>
      <c r="D74" s="18">
        <f>'raw data'!K77</f>
        <v>727.7</v>
      </c>
      <c r="E74" s="18">
        <f>'raw data'!L77</f>
        <v>58.7</v>
      </c>
      <c r="F74" s="18">
        <f>'raw data'!I77</f>
        <v>6046.546</v>
      </c>
      <c r="H74">
        <f t="shared" si="3"/>
        <v>0.6556339416393187</v>
      </c>
      <c r="I74">
        <f t="shared" si="4"/>
        <v>0.34436605836068135</v>
      </c>
      <c r="J74">
        <f t="shared" si="6"/>
        <v>0.3617820462355247</v>
      </c>
    </row>
    <row r="75" spans="1:10" ht="12.75">
      <c r="A75">
        <f t="shared" si="5"/>
        <v>2002</v>
      </c>
      <c r="B75" s="18">
        <f>'raw data'!G78</f>
        <v>10977.5</v>
      </c>
      <c r="C75" s="18">
        <f>'raw data'!J78</f>
        <v>763.011</v>
      </c>
      <c r="D75" s="18">
        <f>'raw data'!K78</f>
        <v>762.6</v>
      </c>
      <c r="E75" s="18">
        <f>'raw data'!L78</f>
        <v>41.4</v>
      </c>
      <c r="F75" s="18">
        <f>'raw data'!I78</f>
        <v>6141.911</v>
      </c>
      <c r="H75">
        <f t="shared" si="3"/>
        <v>0.6469739834108075</v>
      </c>
      <c r="I75">
        <f t="shared" si="4"/>
        <v>0.3530260165891925</v>
      </c>
      <c r="J75">
        <f t="shared" si="6"/>
        <v>0.3617820462355247</v>
      </c>
    </row>
    <row r="76" spans="1:10" ht="12.75">
      <c r="A76">
        <f t="shared" si="5"/>
        <v>2003</v>
      </c>
      <c r="B76" s="18">
        <f>'raw data'!G79</f>
        <v>11510.7</v>
      </c>
      <c r="C76" s="18">
        <f>'raw data'!J79</f>
        <v>768.897</v>
      </c>
      <c r="D76" s="18">
        <f>'raw data'!K79</f>
        <v>808</v>
      </c>
      <c r="E76" s="18">
        <f>'raw data'!L79</f>
        <v>49.1</v>
      </c>
      <c r="F76" s="18">
        <f>'raw data'!I79</f>
        <v>6364.463</v>
      </c>
      <c r="H76">
        <f t="shared" si="3"/>
        <v>0.6375362958049376</v>
      </c>
      <c r="I76">
        <f t="shared" si="4"/>
        <v>0.36246370419506235</v>
      </c>
      <c r="J76">
        <f t="shared" si="6"/>
        <v>0.3617820462355247</v>
      </c>
    </row>
    <row r="77" spans="1:10" ht="12.75">
      <c r="A77">
        <f t="shared" si="5"/>
        <v>2004</v>
      </c>
      <c r="B77" s="18">
        <f>'raw data'!G80</f>
        <v>12274.9</v>
      </c>
      <c r="C77" s="18">
        <f>'raw data'!J80</f>
        <v>816.087</v>
      </c>
      <c r="D77" s="18">
        <f>'raw data'!K80</f>
        <v>863.9</v>
      </c>
      <c r="E77" s="18">
        <f>'raw data'!L80</f>
        <v>46.4</v>
      </c>
      <c r="F77" s="18">
        <f>'raw data'!I80</f>
        <v>6739.534</v>
      </c>
      <c r="H77">
        <f t="shared" si="3"/>
        <v>0.6333366944473863</v>
      </c>
      <c r="I77">
        <f t="shared" si="4"/>
        <v>0.3666633055526137</v>
      </c>
      <c r="J77">
        <f t="shared" si="6"/>
        <v>0.3617820462355247</v>
      </c>
    </row>
    <row r="78" spans="1:10" ht="12.75">
      <c r="A78">
        <f t="shared" si="5"/>
        <v>2005</v>
      </c>
      <c r="B78" s="18">
        <f>'raw data'!G81</f>
        <v>13093.7</v>
      </c>
      <c r="C78" s="18">
        <f>'raw data'!J81</f>
        <v>870.966</v>
      </c>
      <c r="D78" s="18">
        <f>'raw data'!K81</f>
        <v>934.5</v>
      </c>
      <c r="E78" s="18">
        <f>'raw data'!L81</f>
        <v>60.9</v>
      </c>
      <c r="F78" s="18">
        <f>'raw data'!I81</f>
        <v>7086.801</v>
      </c>
      <c r="H78">
        <f t="shared" si="3"/>
        <v>0.6244353974497086</v>
      </c>
      <c r="I78">
        <f t="shared" si="4"/>
        <v>0.37556460255029145</v>
      </c>
      <c r="J78">
        <f t="shared" si="6"/>
        <v>0.3617820462355247</v>
      </c>
    </row>
    <row r="79" spans="1:10" ht="12.75">
      <c r="A79">
        <f t="shared" si="5"/>
        <v>2006</v>
      </c>
      <c r="B79" s="18">
        <f>'raw data'!G82</f>
        <v>13855.9</v>
      </c>
      <c r="C79" s="18">
        <f>'raw data'!J82</f>
        <v>947.803</v>
      </c>
      <c r="D79" s="18">
        <f>'raw data'!K82</f>
        <v>991.9</v>
      </c>
      <c r="E79" s="18">
        <f>'raw data'!L82</f>
        <v>51.5</v>
      </c>
      <c r="F79" s="18">
        <f>'raw data'!I82</f>
        <v>7502.337</v>
      </c>
      <c r="H79">
        <f t="shared" si="3"/>
        <v>0.6268822648166978</v>
      </c>
      <c r="I79">
        <f t="shared" si="4"/>
        <v>0.37311773518330216</v>
      </c>
      <c r="J79">
        <f t="shared" si="6"/>
        <v>0.3617820462355247</v>
      </c>
    </row>
    <row r="80" spans="1:10" ht="12.75">
      <c r="A80">
        <f t="shared" si="5"/>
        <v>2007</v>
      </c>
      <c r="B80" s="18">
        <f>'raw data'!G83</f>
        <v>14477.6</v>
      </c>
      <c r="C80" s="18">
        <f>'raw data'!J83</f>
        <v>865.508</v>
      </c>
      <c r="D80" s="18">
        <f>'raw data'!K83</f>
        <v>1034.6</v>
      </c>
      <c r="E80" s="18">
        <f>'raw data'!L83</f>
        <v>54.6</v>
      </c>
      <c r="F80" s="18">
        <f>'raw data'!I83</f>
        <v>7898.261</v>
      </c>
      <c r="H80">
        <f t="shared" si="3"/>
        <v>0.6252536001162753</v>
      </c>
      <c r="I80">
        <f t="shared" si="4"/>
        <v>0.3747463998837247</v>
      </c>
      <c r="J80">
        <f t="shared" si="6"/>
        <v>0.3617820462355247</v>
      </c>
    </row>
    <row r="81" spans="1:10" ht="12.75">
      <c r="A81">
        <f t="shared" si="5"/>
        <v>2008</v>
      </c>
      <c r="B81" s="18">
        <f>'raw data'!G84</f>
        <v>14718.6</v>
      </c>
      <c r="C81" s="18">
        <f>'raw data'!J84</f>
        <v>838.503</v>
      </c>
      <c r="D81" s="18">
        <f>'raw data'!K84</f>
        <v>1041.9</v>
      </c>
      <c r="E81" s="18">
        <f>'raw data'!L84</f>
        <v>52.6</v>
      </c>
      <c r="F81" s="18">
        <f>'raw data'!I84</f>
        <v>8078.256</v>
      </c>
      <c r="H81">
        <f t="shared" si="3"/>
        <v>0.6266684674345582</v>
      </c>
      <c r="I81">
        <f t="shared" si="4"/>
        <v>0.3733315325654418</v>
      </c>
      <c r="J81">
        <f t="shared" si="6"/>
        <v>0.3617820462355247</v>
      </c>
    </row>
    <row r="82" spans="1:10" ht="12.75">
      <c r="A82">
        <f t="shared" si="5"/>
        <v>2009</v>
      </c>
      <c r="B82" s="18">
        <f>'raw data'!G85</f>
        <v>14418.7</v>
      </c>
      <c r="C82" s="18">
        <f>'raw data'!J85</f>
        <v>796.825</v>
      </c>
      <c r="D82" s="18">
        <f>'raw data'!K85</f>
        <v>1026.1</v>
      </c>
      <c r="E82" s="18">
        <f>'raw data'!L85</f>
        <v>58.3</v>
      </c>
      <c r="F82" s="18">
        <f>'raw data'!I85</f>
        <v>7786.973</v>
      </c>
      <c r="H82">
        <f t="shared" si="3"/>
        <v>0.6153727554167334</v>
      </c>
      <c r="I82">
        <f t="shared" si="4"/>
        <v>0.3846272445832666</v>
      </c>
      <c r="J82">
        <f t="shared" si="6"/>
        <v>0.3617820462355247</v>
      </c>
    </row>
    <row r="83" spans="1:10" ht="12.75">
      <c r="A83">
        <f t="shared" si="5"/>
        <v>2010</v>
      </c>
      <c r="B83" s="18">
        <f>'raw data'!G86</f>
        <v>14964.4</v>
      </c>
      <c r="C83" s="18">
        <f>'raw data'!J86</f>
        <v>842.899</v>
      </c>
      <c r="D83" s="18">
        <f>'raw data'!K86</f>
        <v>1057.1</v>
      </c>
      <c r="E83" s="18">
        <f>'raw data'!L86</f>
        <v>55.9</v>
      </c>
      <c r="F83" s="18">
        <f>'raw data'!I86</f>
        <v>7961.448</v>
      </c>
      <c r="H83">
        <f t="shared" si="3"/>
        <v>0.6068037615905306</v>
      </c>
      <c r="I83">
        <f t="shared" si="4"/>
        <v>0.3931962384094694</v>
      </c>
      <c r="J83">
        <f t="shared" si="6"/>
        <v>0.3617820462355247</v>
      </c>
    </row>
    <row r="84" spans="1:10" ht="12.75">
      <c r="A84">
        <f t="shared" si="5"/>
        <v>2011</v>
      </c>
      <c r="B84" s="18">
        <f>'raw data'!G87</f>
        <v>15517.9</v>
      </c>
      <c r="C84" s="18">
        <f>'raw data'!J87</f>
        <v>885.726</v>
      </c>
      <c r="D84" s="18">
        <f>'raw data'!K87</f>
        <v>1102.6</v>
      </c>
      <c r="E84" s="18">
        <f>'raw data'!L87</f>
        <v>60.1</v>
      </c>
      <c r="F84" s="18">
        <f>'raw data'!I87</f>
        <v>8269.03</v>
      </c>
      <c r="H84">
        <f t="shared" si="3"/>
        <v>0.6084789083240703</v>
      </c>
      <c r="I84">
        <f t="shared" si="4"/>
        <v>0.39152109167592974</v>
      </c>
      <c r="J84">
        <f t="shared" si="6"/>
        <v>0.3617820462355247</v>
      </c>
    </row>
    <row r="85" spans="1:10" ht="12.75">
      <c r="A85">
        <f>A84+1</f>
        <v>2012</v>
      </c>
      <c r="B85" s="18">
        <f>'raw data'!G88</f>
        <v>16163.2</v>
      </c>
      <c r="C85" s="18">
        <f>'raw data'!J88</f>
        <v>1031.671</v>
      </c>
      <c r="D85" s="18">
        <f>'raw data'!K88</f>
        <v>1132</v>
      </c>
      <c r="E85" s="18">
        <f>'raw data'!L88</f>
        <v>58</v>
      </c>
      <c r="F85" s="18">
        <f>'raw data'!I88</f>
        <v>8606.492</v>
      </c>
      <c r="H85">
        <f>F85/(B85-C85-D85+E85)</f>
        <v>0.6122336293953226</v>
      </c>
      <c r="I85">
        <f t="shared" si="4"/>
        <v>0.38776637060467745</v>
      </c>
      <c r="J85">
        <f t="shared" si="6"/>
        <v>0.3617820462355247</v>
      </c>
    </row>
    <row r="86" spans="1:10" ht="12.75">
      <c r="A86">
        <f t="shared" si="5"/>
        <v>2013</v>
      </c>
      <c r="B86" s="18">
        <f>'raw data'!G89</f>
        <v>16768.1</v>
      </c>
      <c r="C86" s="18">
        <f>'raw data'!J89</f>
        <v>1087.4</v>
      </c>
      <c r="D86" s="18">
        <f>'raw data'!K89</f>
        <v>1162.4</v>
      </c>
      <c r="E86" s="18">
        <f>'raw data'!L89</f>
        <v>60.2</v>
      </c>
      <c r="F86" s="18">
        <f>'raw data'!I89</f>
        <v>8844.757</v>
      </c>
      <c r="H86">
        <f>F86/(B86-C86-D86+E86)</f>
        <v>0.606698700140618</v>
      </c>
      <c r="I86">
        <f>1-H86</f>
        <v>0.393301299859382</v>
      </c>
      <c r="J86">
        <f t="shared" si="6"/>
        <v>0.3617820462355247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selection activeCell="O3" sqref="O3"/>
    </sheetView>
  </sheetViews>
  <sheetFormatPr defaultColWidth="9.140625" defaultRowHeight="12.75"/>
  <cols>
    <col min="6" max="6" width="11.57421875" style="0" bestFit="1" customWidth="1"/>
    <col min="24" max="24" width="16.28125" style="0" bestFit="1" customWidth="1"/>
    <col min="27" max="27" width="11.00390625" style="0" bestFit="1" customWidth="1"/>
    <col min="29" max="29" width="11.57421875" style="0" bestFit="1" customWidth="1"/>
    <col min="40" max="40" width="16.28125" style="0" bestFit="1" customWidth="1"/>
    <col min="41" max="41" width="9.57421875" style="0" bestFit="1" customWidth="1"/>
  </cols>
  <sheetData>
    <row r="1" spans="2:41" ht="12.75">
      <c r="B1" t="s">
        <v>31</v>
      </c>
      <c r="C1" t="s">
        <v>32</v>
      </c>
      <c r="D1" s="6" t="s">
        <v>29</v>
      </c>
      <c r="E1" s="12" t="s">
        <v>33</v>
      </c>
      <c r="F1" s="1" t="s">
        <v>34</v>
      </c>
      <c r="G1" s="4" t="s">
        <v>35</v>
      </c>
      <c r="H1" s="12" t="s">
        <v>30</v>
      </c>
      <c r="I1" s="12"/>
      <c r="J1" s="12" t="s">
        <v>46</v>
      </c>
      <c r="K1" t="s">
        <v>20</v>
      </c>
      <c r="L1" s="2">
        <f>AVERAGE(K4:K35)</f>
        <v>0.27575835255607045</v>
      </c>
      <c r="M1" s="2"/>
      <c r="N1" s="2" t="s">
        <v>47</v>
      </c>
      <c r="O1" t="s">
        <v>2</v>
      </c>
      <c r="P1" s="2">
        <f>AVERAGE(O3:O50)</f>
        <v>0.9479159272175713</v>
      </c>
      <c r="S1" s="10"/>
      <c r="Y1" s="10"/>
      <c r="AC1" s="4"/>
      <c r="AO1" s="10"/>
    </row>
    <row r="2" spans="1:41" ht="12.75">
      <c r="A2">
        <v>1964</v>
      </c>
      <c r="B2" s="7">
        <f>'raw data'!C40</f>
        <v>3734</v>
      </c>
      <c r="C2" s="16">
        <f>'capital stock data'!J3</f>
        <v>863.5351414406534</v>
      </c>
      <c r="D2" s="7">
        <f>B2-C2</f>
        <v>2870.464858559347</v>
      </c>
      <c r="E2" s="7">
        <f>'hours data'!H2</f>
        <v>138.74861</v>
      </c>
      <c r="F2" s="7">
        <f>'raw data'!V40*52*100/1000000</f>
        <v>578.7652</v>
      </c>
      <c r="G2" s="7">
        <f aca="true" t="shared" si="0" ref="G2:G50">F2-E2</f>
        <v>440.01659000000006</v>
      </c>
      <c r="H2" s="18">
        <f>'capital stock data'!N3</f>
        <v>8778.272182032584</v>
      </c>
      <c r="I2" s="18"/>
      <c r="J2" s="8">
        <f>(1-alpha!$I$1)*B2/E2</f>
        <v>17.175709647516832</v>
      </c>
      <c r="K2" s="2">
        <f>D2/(D2+J2*G2)</f>
        <v>0.27526350008389605</v>
      </c>
      <c r="N2" s="8">
        <f>alpha!$I$1*B2/H2-'capital stock data'!$Q$8</f>
        <v>0.09764200857151667</v>
      </c>
      <c r="R2" s="10">
        <f>L1</f>
        <v>0.27575835255607045</v>
      </c>
      <c r="S2" s="10"/>
      <c r="T2">
        <f>alpha!I1</f>
        <v>0.3617820462355247</v>
      </c>
      <c r="Y2" s="10"/>
      <c r="AC2" s="4"/>
      <c r="AO2" s="10"/>
    </row>
    <row r="3" spans="1:41" ht="12.75">
      <c r="A3">
        <f>A2+1</f>
        <v>1965</v>
      </c>
      <c r="B3" s="7">
        <f>'raw data'!C41</f>
        <v>3976.7</v>
      </c>
      <c r="C3" s="16">
        <f>'capital stock data'!J4</f>
        <v>949.1249831921474</v>
      </c>
      <c r="D3" s="7">
        <f aca="true" t="shared" si="1" ref="D3:D50">B3-C3</f>
        <v>3027.5750168078525</v>
      </c>
      <c r="E3" s="7">
        <f>'hours data'!H3</f>
        <v>142.318176</v>
      </c>
      <c r="F3" s="7">
        <f>'raw data'!V41*52*100/1000000</f>
        <v>588.068</v>
      </c>
      <c r="G3" s="7">
        <f t="shared" si="0"/>
        <v>445.749824</v>
      </c>
      <c r="H3" s="18">
        <f>'capital stock data'!N4</f>
        <v>9148.041290470921</v>
      </c>
      <c r="I3" s="18"/>
      <c r="J3" s="8">
        <f>(1-alpha!$I$1)*B3/E3</f>
        <v>17.83329022383753</v>
      </c>
      <c r="K3" s="2">
        <f>D3/(D3+J3*G3)</f>
        <v>0.27581679313869484</v>
      </c>
      <c r="L3" s="8"/>
      <c r="M3" s="8"/>
      <c r="N3" s="8">
        <f>alpha!$I$1*B3/H3-'capital stock data'!$Q$8</f>
        <v>0.10101983415516863</v>
      </c>
      <c r="O3">
        <f>D3/D2/(1+N3)</f>
        <v>0.9579603540723935</v>
      </c>
      <c r="R3">
        <f aca="true" t="shared" si="2" ref="R3:R40">R2</f>
        <v>0.27575835255607045</v>
      </c>
      <c r="S3" s="10">
        <f>P1</f>
        <v>0.9479159272175713</v>
      </c>
      <c r="T3">
        <f aca="true" t="shared" si="3" ref="T3:T40">T2</f>
        <v>0.3617820462355247</v>
      </c>
      <c r="Y3" s="10"/>
      <c r="AC3" s="11"/>
      <c r="AE3" s="1"/>
      <c r="AF3" s="1"/>
      <c r="AH3" s="1"/>
      <c r="AO3" s="10"/>
    </row>
    <row r="4" spans="1:41" ht="12.75">
      <c r="A4">
        <f aca="true" t="shared" si="4" ref="A4:A51">A3+1</f>
        <v>1966</v>
      </c>
      <c r="B4" s="7">
        <f>'raw data'!C42</f>
        <v>4238.9</v>
      </c>
      <c r="C4" s="16">
        <f>'capital stock data'!J5</f>
        <v>1028.7784294478524</v>
      </c>
      <c r="D4" s="7">
        <f t="shared" si="1"/>
        <v>3210.121570552147</v>
      </c>
      <c r="E4" s="7">
        <f>'hours data'!H4</f>
        <v>145.93579</v>
      </c>
      <c r="F4" s="7">
        <f>'raw data'!V42*52*100/1000000</f>
        <v>597.4592</v>
      </c>
      <c r="G4" s="7">
        <f t="shared" si="0"/>
        <v>451.52341</v>
      </c>
      <c r="H4" s="18">
        <f>'capital stock data'!N5</f>
        <v>9582.601224406264</v>
      </c>
      <c r="I4" s="18"/>
      <c r="J4" s="8">
        <f>(1-alpha!$I$1)*B4/E4</f>
        <v>18.537893166660723</v>
      </c>
      <c r="K4" s="2">
        <f>D4/(D4+J4*G4)</f>
        <v>0.277202653147462</v>
      </c>
      <c r="L4" s="8"/>
      <c r="M4" s="8"/>
      <c r="N4" s="8">
        <f>alpha!$I$1*B4/H4-'capital stock data'!$Q$8</f>
        <v>0.10378700208611977</v>
      </c>
      <c r="O4">
        <f aca="true" t="shared" si="5" ref="O4:O50">D4/D3/(1+N4)</f>
        <v>0.9605971447836542</v>
      </c>
      <c r="R4">
        <f t="shared" si="2"/>
        <v>0.27575835255607045</v>
      </c>
      <c r="S4">
        <f aca="true" t="shared" si="6" ref="S4:S40">S3</f>
        <v>0.9479159272175713</v>
      </c>
      <c r="T4">
        <f>T3</f>
        <v>0.3617820462355247</v>
      </c>
      <c r="Y4" s="10"/>
      <c r="AC4" s="11"/>
      <c r="AE4" s="1"/>
      <c r="AF4" s="1"/>
      <c r="AH4" s="1"/>
      <c r="AO4" s="10"/>
    </row>
    <row r="5" spans="1:41" ht="12.75">
      <c r="A5">
        <f t="shared" si="4"/>
        <v>1967</v>
      </c>
      <c r="B5" s="7">
        <f>'raw data'!C43</f>
        <v>4355.2</v>
      </c>
      <c r="C5" s="16">
        <f>'capital stock data'!J6</f>
        <v>1012.8607171869559</v>
      </c>
      <c r="D5" s="7">
        <f t="shared" si="1"/>
        <v>3342.339282813044</v>
      </c>
      <c r="E5" s="7">
        <f>'hours data'!H5</f>
        <v>146.5723376</v>
      </c>
      <c r="F5" s="7">
        <f>'raw data'!V43*52*100/1000000</f>
        <v>607.542</v>
      </c>
      <c r="G5" s="7">
        <f t="shared" si="0"/>
        <v>460.96966240000006</v>
      </c>
      <c r="H5" s="18">
        <f>'capital stock data'!N6</f>
        <v>10072.371191334256</v>
      </c>
      <c r="I5" s="18"/>
      <c r="J5" s="8">
        <f>(1-alpha!$I$1)*B5/E5</f>
        <v>18.963788650356104</v>
      </c>
      <c r="K5" s="2">
        <f aca="true" t="shared" si="7" ref="K5:K50">D5/(D5+J5*G5)</f>
        <v>0.2765905141971596</v>
      </c>
      <c r="L5" s="8"/>
      <c r="M5" s="8"/>
      <c r="N5" s="8">
        <f>alpha!$I$1*B5/H5-'capital stock data'!$Q$8</f>
        <v>0.10018254714104208</v>
      </c>
      <c r="O5">
        <f t="shared" si="5"/>
        <v>0.9463772728315155</v>
      </c>
      <c r="R5">
        <f t="shared" si="2"/>
        <v>0.27575835255607045</v>
      </c>
      <c r="S5">
        <f t="shared" si="6"/>
        <v>0.9479159272175713</v>
      </c>
      <c r="T5">
        <f t="shared" si="3"/>
        <v>0.3617820462355247</v>
      </c>
      <c r="Y5" s="10"/>
      <c r="AC5" s="11"/>
      <c r="AE5" s="1"/>
      <c r="AF5" s="1"/>
      <c r="AH5" s="1"/>
      <c r="AO5" s="10"/>
    </row>
    <row r="6" spans="1:34" ht="12.75">
      <c r="A6">
        <f t="shared" si="4"/>
        <v>1968</v>
      </c>
      <c r="B6" s="7">
        <f>'raw data'!C44</f>
        <v>4569</v>
      </c>
      <c r="C6" s="16">
        <f>'capital stock data'!J7</f>
        <v>1047.5977718832892</v>
      </c>
      <c r="D6" s="7">
        <f t="shared" si="1"/>
        <v>3521.402228116711</v>
      </c>
      <c r="E6" s="7">
        <f>'hours data'!H5</f>
        <v>146.5723376</v>
      </c>
      <c r="F6" s="7">
        <f>'raw data'!V44*52*100/1000000</f>
        <v>617.786</v>
      </c>
      <c r="G6" s="7">
        <f t="shared" si="0"/>
        <v>471.2136624</v>
      </c>
      <c r="H6" s="18">
        <f>'capital stock data'!N7</f>
        <v>10518.674542454171</v>
      </c>
      <c r="I6" s="18"/>
      <c r="J6" s="8">
        <f>(1-alpha!$I$1)*B6/E6</f>
        <v>19.894735108256114</v>
      </c>
      <c r="K6" s="2">
        <f t="shared" si="7"/>
        <v>0.2730600367865842</v>
      </c>
      <c r="L6" s="8"/>
      <c r="M6" s="8"/>
      <c r="N6" s="8">
        <f>alpha!$I$1*B6/H6-'capital stock data'!$Q$8</f>
        <v>0.10089872390054408</v>
      </c>
      <c r="O6">
        <f t="shared" si="5"/>
        <v>0.9570127704978187</v>
      </c>
      <c r="R6">
        <f t="shared" si="2"/>
        <v>0.27575835255607045</v>
      </c>
      <c r="S6">
        <f t="shared" si="6"/>
        <v>0.9479159272175713</v>
      </c>
      <c r="T6">
        <f t="shared" si="3"/>
        <v>0.3617820462355247</v>
      </c>
      <c r="AC6" s="11"/>
      <c r="AE6" s="1"/>
      <c r="AF6" s="1"/>
      <c r="AH6" s="1"/>
    </row>
    <row r="7" spans="1:34" ht="12.75">
      <c r="A7">
        <f t="shared" si="4"/>
        <v>1969</v>
      </c>
      <c r="B7" s="7">
        <f>'raw data'!C45</f>
        <v>4712.5</v>
      </c>
      <c r="C7" s="16">
        <f>'capital stock data'!J8</f>
        <v>1077.0504461221688</v>
      </c>
      <c r="D7" s="7">
        <f t="shared" si="1"/>
        <v>3635.449553877831</v>
      </c>
      <c r="E7" s="7">
        <f>'hours data'!H6</f>
        <v>148.833568</v>
      </c>
      <c r="F7" s="7">
        <f>'raw data'!V45*52*100/1000000</f>
        <v>628.0612</v>
      </c>
      <c r="G7" s="7">
        <f t="shared" si="0"/>
        <v>479.22763199999997</v>
      </c>
      <c r="H7" s="18">
        <f>'capital stock data'!N8</f>
        <v>10974.610983546114</v>
      </c>
      <c r="I7" s="18"/>
      <c r="J7" s="8">
        <f>(1-alpha!$I$1)*B7/E7</f>
        <v>20.20782104152129</v>
      </c>
      <c r="K7" s="2">
        <f t="shared" si="7"/>
        <v>0.2729399310658482</v>
      </c>
      <c r="L7" s="8"/>
      <c r="M7" s="8"/>
      <c r="N7" s="8">
        <f>alpha!$I$1*B7/H7-'capital stock data'!$Q$8</f>
        <v>0.09910061965868397</v>
      </c>
      <c r="O7">
        <f t="shared" si="5"/>
        <v>0.9393015419451185</v>
      </c>
      <c r="R7">
        <f t="shared" si="2"/>
        <v>0.27575835255607045</v>
      </c>
      <c r="S7">
        <f t="shared" si="6"/>
        <v>0.9479159272175713</v>
      </c>
      <c r="T7">
        <f t="shared" si="3"/>
        <v>0.3617820462355247</v>
      </c>
      <c r="AC7" s="11"/>
      <c r="AE7" s="1"/>
      <c r="AF7" s="1"/>
      <c r="AH7" s="1"/>
    </row>
    <row r="8" spans="1:34" ht="12.75">
      <c r="A8">
        <f t="shared" si="4"/>
        <v>1970</v>
      </c>
      <c r="B8" s="7">
        <f>'raw data'!C46</f>
        <v>4722</v>
      </c>
      <c r="C8" s="16">
        <f>'capital stock data'!J9</f>
        <v>1009.004368435728</v>
      </c>
      <c r="D8" s="7">
        <f t="shared" si="1"/>
        <v>3712.995631564272</v>
      </c>
      <c r="E8" s="7">
        <f>'hours data'!H7</f>
        <v>151.9089</v>
      </c>
      <c r="F8" s="7">
        <f>'raw data'!V46*52*100/1000000</f>
        <v>639.4076</v>
      </c>
      <c r="G8" s="7">
        <f t="shared" si="0"/>
        <v>487.4987</v>
      </c>
      <c r="H8" s="18">
        <f>'capital stock data'!N9</f>
        <v>11434.35428576579</v>
      </c>
      <c r="I8" s="18"/>
      <c r="J8" s="8">
        <f>(1-alpha!$I$1)*B8/E8</f>
        <v>19.83863471907079</v>
      </c>
      <c r="K8" s="2">
        <f t="shared" si="7"/>
        <v>0.2774141679332951</v>
      </c>
      <c r="L8" s="8"/>
      <c r="M8" s="8"/>
      <c r="N8" s="8">
        <f>alpha!$I$1*B8/H8-'capital stock data'!$Q$8</f>
        <v>0.09315504031613606</v>
      </c>
      <c r="O8">
        <f t="shared" si="5"/>
        <v>0.9342961388000361</v>
      </c>
      <c r="R8">
        <f t="shared" si="2"/>
        <v>0.27575835255607045</v>
      </c>
      <c r="S8">
        <f t="shared" si="6"/>
        <v>0.9479159272175713</v>
      </c>
      <c r="T8">
        <f t="shared" si="3"/>
        <v>0.3617820462355247</v>
      </c>
      <c r="AC8" s="11"/>
      <c r="AE8" s="1"/>
      <c r="AF8" s="1"/>
      <c r="AH8" s="1"/>
    </row>
    <row r="9" spans="1:34" ht="12.75">
      <c r="A9">
        <f t="shared" si="4"/>
        <v>1971</v>
      </c>
      <c r="B9" s="7">
        <f>'raw data'!C47</f>
        <v>4877.6</v>
      </c>
      <c r="C9" s="16">
        <f>'capital stock data'!J10</f>
        <v>1066.322383969858</v>
      </c>
      <c r="D9" s="7">
        <f t="shared" si="1"/>
        <v>3811.2776160301423</v>
      </c>
      <c r="E9" s="7">
        <f>'hours data'!H8</f>
        <v>151.376472</v>
      </c>
      <c r="F9" s="7">
        <f>'raw data'!V47*52*100/1000000</f>
        <v>651.378</v>
      </c>
      <c r="G9" s="7">
        <f t="shared" si="0"/>
        <v>500.001528</v>
      </c>
      <c r="H9" s="18">
        <f>'capital stock data'!N10</f>
        <v>11800.191566356865</v>
      </c>
      <c r="I9" s="18"/>
      <c r="J9" s="8">
        <f>(1-alpha!$I$1)*B9/E9</f>
        <v>20.564436798881168</v>
      </c>
      <c r="K9" s="2">
        <f t="shared" si="7"/>
        <v>0.2704275159512433</v>
      </c>
      <c r="L9" s="8"/>
      <c r="M9" s="8"/>
      <c r="N9" s="8">
        <f>alpha!$I$1*B9/H9-'capital stock data'!$Q$8</f>
        <v>0.09329366887562052</v>
      </c>
      <c r="O9">
        <f t="shared" si="5"/>
        <v>0.938878324489513</v>
      </c>
      <c r="R9">
        <f t="shared" si="2"/>
        <v>0.27575835255607045</v>
      </c>
      <c r="S9">
        <f t="shared" si="6"/>
        <v>0.9479159272175713</v>
      </c>
      <c r="T9">
        <f t="shared" si="3"/>
        <v>0.3617820462355247</v>
      </c>
      <c r="AC9" s="11"/>
      <c r="AE9" s="1"/>
      <c r="AF9" s="1"/>
      <c r="AH9" s="1"/>
    </row>
    <row r="10" spans="1:34" ht="12.75">
      <c r="A10">
        <f t="shared" si="4"/>
        <v>1972</v>
      </c>
      <c r="B10" s="7">
        <f>'raw data'!C48</f>
        <v>5134.3</v>
      </c>
      <c r="C10" s="16">
        <f>'capital stock data'!J11</f>
        <v>1156.2584529008109</v>
      </c>
      <c r="D10" s="7">
        <f t="shared" si="1"/>
        <v>3978.0415470991893</v>
      </c>
      <c r="E10" s="7">
        <f>'hours data'!H9</f>
        <v>151.46398280000003</v>
      </c>
      <c r="F10" s="7">
        <f>'raw data'!V48*52*100/1000000</f>
        <v>663.3744</v>
      </c>
      <c r="G10" s="7">
        <f t="shared" si="0"/>
        <v>511.9104172</v>
      </c>
      <c r="H10" s="18">
        <f>'capital stock data'!N11</f>
        <v>12202.769006268916</v>
      </c>
      <c r="I10" s="18"/>
      <c r="J10" s="8">
        <f>(1-alpha!$I$1)*B10/E10</f>
        <v>21.63420226668531</v>
      </c>
      <c r="K10" s="2">
        <f t="shared" si="7"/>
        <v>0.2642722661843753</v>
      </c>
      <c r="L10" s="8"/>
      <c r="M10" s="8"/>
      <c r="N10" s="8">
        <f>alpha!$I$1*B10/H10-'capital stock data'!$Q$8</f>
        <v>0.09597069111482293</v>
      </c>
      <c r="O10">
        <f t="shared" si="5"/>
        <v>0.9523570260732047</v>
      </c>
      <c r="R10">
        <f t="shared" si="2"/>
        <v>0.27575835255607045</v>
      </c>
      <c r="S10">
        <f t="shared" si="6"/>
        <v>0.9479159272175713</v>
      </c>
      <c r="T10">
        <f t="shared" si="3"/>
        <v>0.3617820462355247</v>
      </c>
      <c r="AC10" s="11"/>
      <c r="AE10" s="1"/>
      <c r="AF10" s="1"/>
      <c r="AH10" s="1"/>
    </row>
    <row r="11" spans="1:34" ht="12.75">
      <c r="A11">
        <f t="shared" si="4"/>
        <v>1973</v>
      </c>
      <c r="B11" s="7">
        <f>'raw data'!C49</f>
        <v>5424.1</v>
      </c>
      <c r="C11" s="16">
        <f>'capital stock data'!J12</f>
        <v>1262.5224011200562</v>
      </c>
      <c r="D11" s="7">
        <f t="shared" si="1"/>
        <v>4161.577598879944</v>
      </c>
      <c r="E11" s="7">
        <f>'hours data'!H10</f>
        <v>157.6351764</v>
      </c>
      <c r="F11" s="7">
        <f>'raw data'!V49*52*100/1000000</f>
        <v>675.7452</v>
      </c>
      <c r="G11" s="7">
        <f t="shared" si="0"/>
        <v>518.1100236</v>
      </c>
      <c r="H11" s="18">
        <f>'capital stock data'!N12</f>
        <v>12672.638074228842</v>
      </c>
      <c r="I11" s="18"/>
      <c r="J11" s="8">
        <f>(1-alpha!$I$1)*B11/E11</f>
        <v>21.960567952356417</v>
      </c>
      <c r="K11" s="2">
        <f t="shared" si="7"/>
        <v>0.26780523142719637</v>
      </c>
      <c r="L11" s="8"/>
      <c r="M11" s="8"/>
      <c r="N11" s="8">
        <f>alpha!$I$1*B11/H11-'capital stock data'!$Q$8</f>
        <v>0.09860007837723175</v>
      </c>
      <c r="O11">
        <f t="shared" si="5"/>
        <v>0.9522457802490989</v>
      </c>
      <c r="R11">
        <f t="shared" si="2"/>
        <v>0.27575835255607045</v>
      </c>
      <c r="S11">
        <f t="shared" si="6"/>
        <v>0.9479159272175713</v>
      </c>
      <c r="T11">
        <f t="shared" si="3"/>
        <v>0.3617820462355247</v>
      </c>
      <c r="AC11" s="11"/>
      <c r="AE11" s="1"/>
      <c r="AF11" s="1"/>
      <c r="AH11" s="1"/>
    </row>
    <row r="12" spans="1:34" ht="12.75">
      <c r="A12">
        <f t="shared" si="4"/>
        <v>1974</v>
      </c>
      <c r="B12" s="7">
        <f>'raw data'!C50</f>
        <v>5396</v>
      </c>
      <c r="C12" s="16">
        <f>'capital stock data'!J13</f>
        <v>1221.8344524793388</v>
      </c>
      <c r="D12" s="7">
        <f t="shared" si="1"/>
        <v>4174.165547520661</v>
      </c>
      <c r="E12" s="7">
        <f>'hours data'!H11</f>
        <v>163.22080319999998</v>
      </c>
      <c r="F12" s="7">
        <f>'raw data'!V50*52*100/1000000</f>
        <v>688.0484</v>
      </c>
      <c r="G12" s="7">
        <f t="shared" si="0"/>
        <v>524.8275968</v>
      </c>
      <c r="H12" s="18">
        <f>'capital stock data'!N13</f>
        <v>13222.341585728045</v>
      </c>
      <c r="I12" s="18"/>
      <c r="J12" s="8">
        <f>(1-alpha!$I$1)*B12/E12</f>
        <v>21.09917370210018</v>
      </c>
      <c r="K12" s="2">
        <f t="shared" si="7"/>
        <v>0.27375896153339024</v>
      </c>
      <c r="L12" s="8"/>
      <c r="M12" s="8"/>
      <c r="N12" s="8">
        <f>alpha!$I$1*B12/H12-'capital stock data'!$Q$8</f>
        <v>0.09139356588321926</v>
      </c>
      <c r="O12">
        <f t="shared" si="5"/>
        <v>0.9190312582460232</v>
      </c>
      <c r="R12">
        <f t="shared" si="2"/>
        <v>0.27575835255607045</v>
      </c>
      <c r="S12">
        <f t="shared" si="6"/>
        <v>0.9479159272175713</v>
      </c>
      <c r="T12">
        <f t="shared" si="3"/>
        <v>0.3617820462355247</v>
      </c>
      <c r="AC12" s="11"/>
      <c r="AE12" s="1"/>
      <c r="AF12" s="1"/>
      <c r="AH12" s="1"/>
    </row>
    <row r="13" spans="1:34" ht="12.75">
      <c r="A13">
        <f t="shared" si="4"/>
        <v>1975</v>
      </c>
      <c r="B13" s="7">
        <f>'raw data'!C51</f>
        <v>5385.4</v>
      </c>
      <c r="C13" s="16">
        <f>'capital stock data'!J14</f>
        <v>1089.5797146071407</v>
      </c>
      <c r="D13" s="7">
        <f t="shared" si="1"/>
        <v>4295.820285392859</v>
      </c>
      <c r="E13" s="7">
        <f>'hours data'!H12</f>
        <v>164.28368319999998</v>
      </c>
      <c r="F13" s="7">
        <f>'raw data'!V51*52*100/1000000</f>
        <v>700.1644</v>
      </c>
      <c r="G13" s="7">
        <f t="shared" si="0"/>
        <v>535.8807168000001</v>
      </c>
      <c r="H13" s="18">
        <f>'capital stock data'!N14</f>
        <v>13700.437063566158</v>
      </c>
      <c r="I13" s="18"/>
      <c r="J13" s="8">
        <f>(1-alpha!$I$1)*B13/E13</f>
        <v>20.92148715718108</v>
      </c>
      <c r="K13" s="2">
        <f t="shared" si="7"/>
        <v>0.2770202680359418</v>
      </c>
      <c r="L13" s="8"/>
      <c r="M13" s="8"/>
      <c r="N13" s="8">
        <f>alpha!$I$1*B13/H13-'capital stock data'!$Q$8</f>
        <v>0.08596147863696252</v>
      </c>
      <c r="O13">
        <f t="shared" si="5"/>
        <v>0.9476806541766987</v>
      </c>
      <c r="R13">
        <f t="shared" si="2"/>
        <v>0.27575835255607045</v>
      </c>
      <c r="S13">
        <f t="shared" si="6"/>
        <v>0.9479159272175713</v>
      </c>
      <c r="T13">
        <f t="shared" si="3"/>
        <v>0.3617820462355247</v>
      </c>
      <c r="AC13" s="11"/>
      <c r="AE13" s="1"/>
      <c r="AF13" s="1"/>
      <c r="AH13" s="1"/>
    </row>
    <row r="14" spans="1:34" ht="12.75">
      <c r="A14">
        <f t="shared" si="4"/>
        <v>1976</v>
      </c>
      <c r="B14" s="7">
        <f>'raw data'!C52</f>
        <v>5675.4</v>
      </c>
      <c r="C14" s="16">
        <f>'capital stock data'!J15</f>
        <v>1247.7658287175116</v>
      </c>
      <c r="D14" s="7">
        <f t="shared" si="1"/>
        <v>4427.634171282488</v>
      </c>
      <c r="E14" s="7">
        <f>'hours data'!H13</f>
        <v>160.703712</v>
      </c>
      <c r="F14" s="7">
        <f>'raw data'!V52*52*100/1000000</f>
        <v>712.608</v>
      </c>
      <c r="G14" s="7">
        <f t="shared" si="0"/>
        <v>551.904288</v>
      </c>
      <c r="H14" s="18">
        <f>'capital stock data'!N15</f>
        <v>14019.385574333295</v>
      </c>
      <c r="I14" s="18"/>
      <c r="J14" s="8">
        <f>(1-alpha!$I$1)*B14/E14</f>
        <v>22.539256434816533</v>
      </c>
      <c r="K14" s="2">
        <f t="shared" si="7"/>
        <v>0.26250048788396524</v>
      </c>
      <c r="L14" s="8"/>
      <c r="M14" s="8"/>
      <c r="N14" s="8">
        <f>alpha!$I$1*B14/H14-'capital stock data'!$Q$8</f>
        <v>0.09020981617499058</v>
      </c>
      <c r="O14">
        <f t="shared" si="5"/>
        <v>0.9453998695051039</v>
      </c>
      <c r="R14">
        <f t="shared" si="2"/>
        <v>0.27575835255607045</v>
      </c>
      <c r="S14">
        <f t="shared" si="6"/>
        <v>0.9479159272175713</v>
      </c>
      <c r="T14">
        <f t="shared" si="3"/>
        <v>0.3617820462355247</v>
      </c>
      <c r="AC14" s="11"/>
      <c r="AE14" s="1"/>
      <c r="AF14" s="1"/>
      <c r="AH14" s="1"/>
    </row>
    <row r="15" spans="1:34" ht="12.75">
      <c r="A15">
        <f t="shared" si="4"/>
        <v>1977</v>
      </c>
      <c r="B15" s="7">
        <f>'raw data'!C53</f>
        <v>5937</v>
      </c>
      <c r="C15" s="16">
        <f>'capital stock data'!J16</f>
        <v>1394.028092042186</v>
      </c>
      <c r="D15" s="7">
        <f t="shared" si="1"/>
        <v>4542.9719079578135</v>
      </c>
      <c r="E15" s="7">
        <f>'hours data'!H14</f>
        <v>166.6052544</v>
      </c>
      <c r="F15" s="7">
        <f>'raw data'!V53*52*100/1000000</f>
        <v>725.3272</v>
      </c>
      <c r="G15" s="7">
        <f t="shared" si="0"/>
        <v>558.7219455999999</v>
      </c>
      <c r="H15" s="18">
        <f>'capital stock data'!N16</f>
        <v>14478.57977339263</v>
      </c>
      <c r="I15" s="18"/>
      <c r="J15" s="8">
        <f>(1-alpha!$I$1)*B15/E15</f>
        <v>22.74298013676386</v>
      </c>
      <c r="K15" s="2">
        <f t="shared" si="7"/>
        <v>0.263361086980747</v>
      </c>
      <c r="L15" s="8"/>
      <c r="M15" s="8"/>
      <c r="N15" s="8">
        <f>alpha!$I$1*B15/H15-'capital stock data'!$Q$8</f>
        <v>0.09210152805640687</v>
      </c>
      <c r="O15">
        <f t="shared" si="5"/>
        <v>0.939518434672486</v>
      </c>
      <c r="R15">
        <f t="shared" si="2"/>
        <v>0.27575835255607045</v>
      </c>
      <c r="S15">
        <f t="shared" si="6"/>
        <v>0.9479159272175713</v>
      </c>
      <c r="T15">
        <f t="shared" si="3"/>
        <v>0.3617820462355247</v>
      </c>
      <c r="AC15" s="11"/>
      <c r="AE15" s="1"/>
      <c r="AF15" s="1"/>
      <c r="AH15" s="1"/>
    </row>
    <row r="16" spans="1:34" ht="12.75">
      <c r="A16">
        <f t="shared" si="4"/>
        <v>1978</v>
      </c>
      <c r="B16" s="7">
        <f>'raw data'!C54</f>
        <v>6267.2</v>
      </c>
      <c r="C16" s="16">
        <f>'capital stock data'!J17</f>
        <v>1553.1039633370108</v>
      </c>
      <c r="D16" s="7">
        <f t="shared" si="1"/>
        <v>4714.096036662989</v>
      </c>
      <c r="E16" s="7">
        <f>'hours data'!H15</f>
        <v>171.7773356</v>
      </c>
      <c r="F16" s="7">
        <f>'raw data'!V54*52*100/1000000</f>
        <v>737.984</v>
      </c>
      <c r="G16" s="7">
        <f t="shared" si="0"/>
        <v>566.2066644</v>
      </c>
      <c r="H16" s="18">
        <f>'capital stock data'!N17</f>
        <v>15058.207178150553</v>
      </c>
      <c r="I16" s="18"/>
      <c r="J16" s="8">
        <f>(1-alpha!$I$1)*B16/E16</f>
        <v>23.28502503465725</v>
      </c>
      <c r="K16" s="2">
        <f t="shared" si="7"/>
        <v>0.2633833293374978</v>
      </c>
      <c r="L16" s="8"/>
      <c r="M16" s="8"/>
      <c r="N16" s="8">
        <f>alpha!$I$1*B16/H16-'capital stock data'!$Q$8</f>
        <v>0.09432440875662282</v>
      </c>
      <c r="O16">
        <f t="shared" si="5"/>
        <v>0.9482269366057514</v>
      </c>
      <c r="R16">
        <f t="shared" si="2"/>
        <v>0.27575835255607045</v>
      </c>
      <c r="S16">
        <f t="shared" si="6"/>
        <v>0.9479159272175713</v>
      </c>
      <c r="T16">
        <f t="shared" si="3"/>
        <v>0.3617820462355247</v>
      </c>
      <c r="AC16" s="11"/>
      <c r="AE16" s="1"/>
      <c r="AF16" s="1"/>
      <c r="AH16" s="1"/>
    </row>
    <row r="17" spans="1:34" ht="12.75">
      <c r="A17">
        <f t="shared" si="4"/>
        <v>1979</v>
      </c>
      <c r="B17" s="7">
        <f>'raw data'!C55</f>
        <v>6466.2</v>
      </c>
      <c r="C17" s="16">
        <f>'capital stock data'!J18</f>
        <v>1620.9105885034767</v>
      </c>
      <c r="D17" s="7">
        <f t="shared" si="1"/>
        <v>4845.289411496523</v>
      </c>
      <c r="E17" s="7">
        <f>'hours data'!H16</f>
        <v>178.80295679999998</v>
      </c>
      <c r="F17" s="7">
        <f>'raw data'!V55*52*100/1000000</f>
        <v>750.4016</v>
      </c>
      <c r="G17" s="7">
        <f t="shared" si="0"/>
        <v>571.5986432000001</v>
      </c>
      <c r="H17" s="18">
        <f>'capital stock data'!N18</f>
        <v>15764.307190334068</v>
      </c>
      <c r="I17" s="18"/>
      <c r="J17" s="8">
        <f>(1-alpha!$I$1)*B17/E17</f>
        <v>23.080406535155525</v>
      </c>
      <c r="K17" s="2">
        <f t="shared" si="7"/>
        <v>0.2686153924918737</v>
      </c>
      <c r="L17" s="8"/>
      <c r="M17" s="8"/>
      <c r="N17" s="8">
        <f>alpha!$I$1*B17/H17-'capital stock data'!$Q$8</f>
        <v>0.0921470205013826</v>
      </c>
      <c r="O17">
        <f t="shared" si="5"/>
        <v>0.9411095741954592</v>
      </c>
      <c r="R17">
        <f t="shared" si="2"/>
        <v>0.27575835255607045</v>
      </c>
      <c r="S17">
        <f t="shared" si="6"/>
        <v>0.9479159272175713</v>
      </c>
      <c r="T17">
        <f t="shared" si="3"/>
        <v>0.3617820462355247</v>
      </c>
      <c r="AC17" s="11"/>
      <c r="AE17" s="1"/>
      <c r="AF17" s="1"/>
      <c r="AH17" s="1"/>
    </row>
    <row r="18" spans="1:34" ht="12.75">
      <c r="A18">
        <f t="shared" si="4"/>
        <v>1980</v>
      </c>
      <c r="B18" s="7">
        <f>'raw data'!C56</f>
        <v>6450.4</v>
      </c>
      <c r="C18" s="16">
        <f>'capital stock data'!J19</f>
        <v>1500.999629694323</v>
      </c>
      <c r="D18" s="7">
        <f t="shared" si="1"/>
        <v>4949.400370305677</v>
      </c>
      <c r="E18" s="7">
        <f>'hours data'!H17</f>
        <v>182.94298880000002</v>
      </c>
      <c r="F18" s="7">
        <f>'raw data'!V56*52*100/1000000</f>
        <v>763.0012</v>
      </c>
      <c r="G18" s="7">
        <f t="shared" si="0"/>
        <v>580.0582112</v>
      </c>
      <c r="H18" s="18">
        <f>'capital stock data'!N19</f>
        <v>16498.4966493272</v>
      </c>
      <c r="I18" s="18"/>
      <c r="J18" s="8">
        <f>(1-alpha!$I$1)*B18/E18</f>
        <v>22.502972734653227</v>
      </c>
      <c r="K18" s="2">
        <f t="shared" si="7"/>
        <v>0.2749295033071969</v>
      </c>
      <c r="L18" s="8"/>
      <c r="M18" s="8"/>
      <c r="N18" s="8">
        <f>alpha!$I$1*B18/H18-'capital stock data'!$Q$8</f>
        <v>0.0851968903197311</v>
      </c>
      <c r="O18">
        <f t="shared" si="5"/>
        <v>0.9412919034279509</v>
      </c>
      <c r="R18">
        <f t="shared" si="2"/>
        <v>0.27575835255607045</v>
      </c>
      <c r="S18">
        <f t="shared" si="6"/>
        <v>0.9479159272175713</v>
      </c>
      <c r="T18">
        <f t="shared" si="3"/>
        <v>0.3617820462355247</v>
      </c>
      <c r="AC18" s="11"/>
      <c r="AE18" s="1"/>
      <c r="AF18" s="1"/>
      <c r="AH18" s="1"/>
    </row>
    <row r="19" spans="1:34" ht="12.75">
      <c r="A19">
        <f t="shared" si="4"/>
        <v>1981</v>
      </c>
      <c r="B19" s="7">
        <f>'raw data'!C57</f>
        <v>6617.7</v>
      </c>
      <c r="C19" s="16">
        <f>'capital stock data'!J20</f>
        <v>1604.4470414201182</v>
      </c>
      <c r="D19" s="7">
        <f t="shared" si="1"/>
        <v>5013.252958579882</v>
      </c>
      <c r="E19" s="7">
        <f>'hours data'!H18</f>
        <v>181.7642112</v>
      </c>
      <c r="F19" s="7">
        <f>'raw data'!V57*52*100/1000000</f>
        <v>773.2868</v>
      </c>
      <c r="G19" s="7">
        <f t="shared" si="0"/>
        <v>591.5225888</v>
      </c>
      <c r="H19" s="18">
        <f>'capital stock data'!N20</f>
        <v>17071.477977457078</v>
      </c>
      <c r="I19" s="18"/>
      <c r="J19" s="8">
        <f>(1-alpha!$I$1)*B19/E19</f>
        <v>23.236339677341103</v>
      </c>
      <c r="K19" s="2">
        <f t="shared" si="7"/>
        <v>0.2672584237759469</v>
      </c>
      <c r="L19" s="8"/>
      <c r="M19" s="8"/>
      <c r="N19" s="8">
        <f>alpha!$I$1*B19/H19-'capital stock data'!$Q$8</f>
        <v>0.08399491342966095</v>
      </c>
      <c r="O19">
        <f t="shared" si="5"/>
        <v>0.93441497098871</v>
      </c>
      <c r="R19">
        <f t="shared" si="2"/>
        <v>0.27575835255607045</v>
      </c>
      <c r="S19">
        <f t="shared" si="6"/>
        <v>0.9479159272175713</v>
      </c>
      <c r="T19">
        <f t="shared" si="3"/>
        <v>0.3617820462355247</v>
      </c>
      <c r="AC19" s="11"/>
      <c r="AE19" s="1"/>
      <c r="AF19" s="1"/>
      <c r="AH19" s="1"/>
    </row>
    <row r="20" spans="1:34" ht="12.75">
      <c r="A20">
        <f t="shared" si="4"/>
        <v>1982</v>
      </c>
      <c r="B20" s="7">
        <f>'raw data'!C58</f>
        <v>6491.3</v>
      </c>
      <c r="C20" s="16">
        <f>'capital stock data'!J21</f>
        <v>1431.9671958146487</v>
      </c>
      <c r="D20" s="7">
        <f t="shared" si="1"/>
        <v>5059.332804185351</v>
      </c>
      <c r="E20" s="7">
        <f>'hours data'!H19</f>
        <v>183.76666880000002</v>
      </c>
      <c r="F20" s="7">
        <f>'raw data'!V58*52*100/1000000</f>
        <v>782.0176</v>
      </c>
      <c r="G20" s="7">
        <f t="shared" si="0"/>
        <v>598.2509312</v>
      </c>
      <c r="H20" s="18">
        <f>'capital stock data'!N21</f>
        <v>17715.677286337235</v>
      </c>
      <c r="I20" s="18"/>
      <c r="J20" s="8">
        <f>(1-alpha!$I$1)*B20/E20</f>
        <v>22.54415466267264</v>
      </c>
      <c r="K20" s="2">
        <f t="shared" si="7"/>
        <v>0.2727933373858649</v>
      </c>
      <c r="L20" s="8"/>
      <c r="M20" s="8"/>
      <c r="N20" s="8">
        <f>alpha!$I$1*B20/H20-'capital stock data'!$Q$8</f>
        <v>0.07631391650982361</v>
      </c>
      <c r="O20">
        <f t="shared" si="5"/>
        <v>0.9376368645302724</v>
      </c>
      <c r="R20">
        <f t="shared" si="2"/>
        <v>0.27575835255607045</v>
      </c>
      <c r="S20">
        <f t="shared" si="6"/>
        <v>0.9479159272175713</v>
      </c>
      <c r="T20">
        <f t="shared" si="3"/>
        <v>0.3617820462355247</v>
      </c>
      <c r="AC20" s="11"/>
      <c r="AE20" s="1"/>
      <c r="AF20" s="1"/>
      <c r="AH20" s="1"/>
    </row>
    <row r="21" spans="1:34" ht="12.75">
      <c r="A21">
        <f t="shared" si="4"/>
        <v>1983</v>
      </c>
      <c r="B21" s="7">
        <f>'raw data'!C59</f>
        <v>6792</v>
      </c>
      <c r="C21" s="16">
        <f>'capital stock data'!J22</f>
        <v>1509.768945328606</v>
      </c>
      <c r="D21" s="7">
        <f t="shared" si="1"/>
        <v>5282.231054671394</v>
      </c>
      <c r="E21" s="7">
        <f>'hours data'!H20</f>
        <v>179.5847144</v>
      </c>
      <c r="F21" s="7">
        <f>'raw data'!V59*52*100/1000000</f>
        <v>789.7448</v>
      </c>
      <c r="G21" s="7">
        <f t="shared" si="0"/>
        <v>610.1600856</v>
      </c>
      <c r="H21" s="18">
        <f>'capital stock data'!N22</f>
        <v>18151.161402767742</v>
      </c>
      <c r="I21" s="18"/>
      <c r="J21" s="8">
        <f>(1-alpha!$I$1)*B21/E21</f>
        <v>24.137780080286813</v>
      </c>
      <c r="K21" s="2">
        <f t="shared" si="7"/>
        <v>0.26397770264603754</v>
      </c>
      <c r="L21" s="8"/>
      <c r="M21" s="8"/>
      <c r="N21" s="8">
        <f>alpha!$I$1*B21/H21-'capital stock data'!$Q$8</f>
        <v>0.07912690265318476</v>
      </c>
      <c r="O21">
        <f t="shared" si="5"/>
        <v>0.9675014535147689</v>
      </c>
      <c r="R21">
        <f t="shared" si="2"/>
        <v>0.27575835255607045</v>
      </c>
      <c r="S21">
        <f t="shared" si="6"/>
        <v>0.9479159272175713</v>
      </c>
      <c r="T21">
        <f t="shared" si="3"/>
        <v>0.3617820462355247</v>
      </c>
      <c r="AC21" s="11"/>
      <c r="AE21" s="1"/>
      <c r="AF21" s="1"/>
      <c r="AH21" s="1"/>
    </row>
    <row r="22" spans="1:34" ht="12.75">
      <c r="A22">
        <f t="shared" si="4"/>
        <v>1984</v>
      </c>
      <c r="B22" s="7">
        <f>'raw data'!C60</f>
        <v>7285</v>
      </c>
      <c r="C22" s="16">
        <f>'capital stock data'!J23</f>
        <v>1826.8840794911775</v>
      </c>
      <c r="D22" s="7">
        <f t="shared" si="1"/>
        <v>5458.1159205088225</v>
      </c>
      <c r="E22" s="7">
        <f>'hours data'!H21</f>
        <v>182.99354319999998</v>
      </c>
      <c r="F22" s="7">
        <f>'raw data'!V60*52*100/1000000</f>
        <v>797.2328</v>
      </c>
      <c r="G22" s="7">
        <f t="shared" si="0"/>
        <v>614.2392568</v>
      </c>
      <c r="H22" s="18">
        <f>'capital stock data'!N23</f>
        <v>18639.951871423713</v>
      </c>
      <c r="I22" s="18"/>
      <c r="J22" s="8">
        <f>(1-alpha!$I$1)*B22/E22</f>
        <v>25.407551063660716</v>
      </c>
      <c r="K22" s="2">
        <f t="shared" si="7"/>
        <v>0.2591152767392022</v>
      </c>
      <c r="L22" s="8"/>
      <c r="M22" s="8"/>
      <c r="N22" s="8">
        <f>alpha!$I$1*B22/H22-'capital stock data'!$Q$8</f>
        <v>0.08514560193166584</v>
      </c>
      <c r="O22">
        <f t="shared" si="5"/>
        <v>0.9522201039191179</v>
      </c>
      <c r="R22">
        <f t="shared" si="2"/>
        <v>0.27575835255607045</v>
      </c>
      <c r="S22">
        <f t="shared" si="6"/>
        <v>0.9479159272175713</v>
      </c>
      <c r="T22">
        <f t="shared" si="3"/>
        <v>0.3617820462355247</v>
      </c>
      <c r="AC22" s="11"/>
      <c r="AE22" s="1"/>
      <c r="AF22" s="1"/>
      <c r="AH22" s="1"/>
    </row>
    <row r="23" spans="1:34" ht="12.75">
      <c r="A23">
        <f t="shared" si="4"/>
        <v>1985</v>
      </c>
      <c r="B23" s="7">
        <f>'raw data'!C61</f>
        <v>7593.8</v>
      </c>
      <c r="C23" s="16">
        <f>'capital stock data'!J24</f>
        <v>1833.5042906112687</v>
      </c>
      <c r="D23" s="7">
        <f t="shared" si="1"/>
        <v>5760.295709388732</v>
      </c>
      <c r="E23" s="7">
        <f>'hours data'!H22</f>
        <v>191.655126</v>
      </c>
      <c r="F23" s="7">
        <f>'raw data'!V61*52*100/1000000</f>
        <v>804.7416</v>
      </c>
      <c r="G23" s="7">
        <f t="shared" si="0"/>
        <v>613.086474</v>
      </c>
      <c r="H23" s="18">
        <f>'capital stock data'!N24</f>
        <v>19418.363666158744</v>
      </c>
      <c r="I23" s="18"/>
      <c r="J23" s="8">
        <f>(1-alpha!$I$1)*B23/E23</f>
        <v>25.28760695550962</v>
      </c>
      <c r="K23" s="2">
        <f t="shared" si="7"/>
        <v>0.27089700049465026</v>
      </c>
      <c r="L23" s="8"/>
      <c r="M23" s="8"/>
      <c r="N23" s="8">
        <f>alpha!$I$1*B23/H23-'capital stock data'!$Q$8</f>
        <v>0.08523084783514218</v>
      </c>
      <c r="O23">
        <f t="shared" si="5"/>
        <v>0.9724782427625513</v>
      </c>
      <c r="R23">
        <f t="shared" si="2"/>
        <v>0.27575835255607045</v>
      </c>
      <c r="S23">
        <f t="shared" si="6"/>
        <v>0.9479159272175713</v>
      </c>
      <c r="T23">
        <f t="shared" si="3"/>
        <v>0.3617820462355247</v>
      </c>
      <c r="AC23" s="11"/>
      <c r="AE23" s="1"/>
      <c r="AF23" s="1"/>
      <c r="AH23" s="1"/>
    </row>
    <row r="24" spans="1:34" ht="12.75">
      <c r="A24">
        <f t="shared" si="4"/>
        <v>1986</v>
      </c>
      <c r="B24" s="7">
        <f>'raw data'!C62</f>
        <v>7860.5</v>
      </c>
      <c r="C24" s="16">
        <f>'capital stock data'!J25</f>
        <v>1861.778484597621</v>
      </c>
      <c r="D24" s="7">
        <f t="shared" si="1"/>
        <v>5998.721515402379</v>
      </c>
      <c r="E24" s="7">
        <f>'hours data'!H23</f>
        <v>194.45582</v>
      </c>
      <c r="F24" s="7">
        <f>'raw data'!V62*52*100/1000000</f>
        <v>812.6404</v>
      </c>
      <c r="G24" s="7">
        <f t="shared" si="0"/>
        <v>618.18458</v>
      </c>
      <c r="H24" s="18">
        <f>'capital stock data'!N25</f>
        <v>20159.611052904515</v>
      </c>
      <c r="I24" s="18"/>
      <c r="J24" s="8">
        <f>(1-alpha!$I$1)*B24/E24</f>
        <v>25.798725003785737</v>
      </c>
      <c r="K24" s="2">
        <f t="shared" si="7"/>
        <v>0.2733264415961324</v>
      </c>
      <c r="L24" s="8"/>
      <c r="M24" s="8"/>
      <c r="N24" s="8">
        <f>alpha!$I$1*B24/H24-'capital stock data'!$Q$8</f>
        <v>0.08481496468660643</v>
      </c>
      <c r="O24">
        <f t="shared" si="5"/>
        <v>0.9599713112721682</v>
      </c>
      <c r="R24">
        <f t="shared" si="2"/>
        <v>0.27575835255607045</v>
      </c>
      <c r="S24">
        <f t="shared" si="6"/>
        <v>0.9479159272175713</v>
      </c>
      <c r="T24">
        <f t="shared" si="3"/>
        <v>0.3617820462355247</v>
      </c>
      <c r="AC24" s="11"/>
      <c r="AE24" s="1"/>
      <c r="AF24" s="1"/>
      <c r="AH24" s="1"/>
    </row>
    <row r="25" spans="1:34" ht="12.75">
      <c r="A25">
        <f t="shared" si="4"/>
        <v>1987</v>
      </c>
      <c r="B25" s="7">
        <f>'raw data'!C63</f>
        <v>8132.6</v>
      </c>
      <c r="C25" s="16">
        <f>'capital stock data'!J26</f>
        <v>1915.0067101967063</v>
      </c>
      <c r="D25" s="7">
        <f t="shared" si="1"/>
        <v>6217.593289803294</v>
      </c>
      <c r="E25" s="7">
        <f>'hours data'!H24</f>
        <v>197.7568268</v>
      </c>
      <c r="F25" s="7">
        <f>'raw data'!V63*52*100/1000000</f>
        <v>820.5184</v>
      </c>
      <c r="G25" s="7">
        <f t="shared" si="0"/>
        <v>622.7615732</v>
      </c>
      <c r="H25" s="18">
        <f>'capital stock data'!N26</f>
        <v>20887.43846261561</v>
      </c>
      <c r="I25" s="18"/>
      <c r="J25" s="8">
        <f>(1-alpha!$I$1)*B25/E25</f>
        <v>26.246230862281273</v>
      </c>
      <c r="K25" s="2">
        <f t="shared" si="7"/>
        <v>0.2755691033308346</v>
      </c>
      <c r="L25" s="8"/>
      <c r="M25" s="8"/>
      <c r="N25" s="8">
        <f>alpha!$I$1*B25/H25-'capital stock data'!$Q$8</f>
        <v>0.08461249483387598</v>
      </c>
      <c r="O25">
        <f t="shared" si="5"/>
        <v>0.9556283083170763</v>
      </c>
      <c r="R25">
        <f t="shared" si="2"/>
        <v>0.27575835255607045</v>
      </c>
      <c r="S25">
        <f t="shared" si="6"/>
        <v>0.9479159272175713</v>
      </c>
      <c r="T25">
        <f t="shared" si="3"/>
        <v>0.3617820462355247</v>
      </c>
      <c r="AC25" s="11"/>
      <c r="AE25" s="1"/>
      <c r="AF25" s="1"/>
      <c r="AH25" s="1"/>
    </row>
    <row r="26" spans="1:34" ht="12.75">
      <c r="A26">
        <f t="shared" si="4"/>
        <v>1988</v>
      </c>
      <c r="B26" s="7">
        <f>'raw data'!C64</f>
        <v>8474.5</v>
      </c>
      <c r="C26" s="16">
        <f>'capital stock data'!J27</f>
        <v>1928.6481551993297</v>
      </c>
      <c r="D26" s="7">
        <f t="shared" si="1"/>
        <v>6545.851844800671</v>
      </c>
      <c r="E26" s="7">
        <f>'hours data'!H25</f>
        <v>202.886736</v>
      </c>
      <c r="F26" s="7">
        <f>'raw data'!V64*52*100/1000000</f>
        <v>827.372</v>
      </c>
      <c r="G26" s="7">
        <f t="shared" si="0"/>
        <v>624.4852639999999</v>
      </c>
      <c r="H26" s="18">
        <f>'capital stock data'!N27</f>
        <v>21627.554782608255</v>
      </c>
      <c r="I26" s="18"/>
      <c r="J26" s="8">
        <f>(1-alpha!$I$1)*B26/E26</f>
        <v>26.65811553682369</v>
      </c>
      <c r="K26" s="2">
        <f t="shared" si="7"/>
        <v>0.28222844096861355</v>
      </c>
      <c r="L26" s="8"/>
      <c r="M26" s="8"/>
      <c r="N26" s="8">
        <f>alpha!$I$1*B26/H26-'capital stock data'!$Q$8</f>
        <v>0.0855113316865779</v>
      </c>
      <c r="O26">
        <f t="shared" si="5"/>
        <v>0.9698610089351701</v>
      </c>
      <c r="R26">
        <f t="shared" si="2"/>
        <v>0.27575835255607045</v>
      </c>
      <c r="S26">
        <f t="shared" si="6"/>
        <v>0.9479159272175713</v>
      </c>
      <c r="T26">
        <f t="shared" si="3"/>
        <v>0.3617820462355247</v>
      </c>
      <c r="AC26" s="11"/>
      <c r="AE26" s="1"/>
      <c r="AF26" s="1"/>
      <c r="AH26" s="1"/>
    </row>
    <row r="27" spans="1:34" ht="12.75">
      <c r="A27">
        <f t="shared" si="4"/>
        <v>1989</v>
      </c>
      <c r="B27" s="7">
        <f>'raw data'!C65</f>
        <v>8786.4</v>
      </c>
      <c r="C27" s="16">
        <f>'capital stock data'!J28</f>
        <v>1972.4634816268094</v>
      </c>
      <c r="D27" s="7">
        <f t="shared" si="1"/>
        <v>6813.93651837319</v>
      </c>
      <c r="E27" s="7">
        <f>'hours data'!H26</f>
        <v>206.8504256</v>
      </c>
      <c r="F27" s="7">
        <f>'raw data'!V65*52*100/1000000</f>
        <v>832.936</v>
      </c>
      <c r="G27" s="7">
        <f t="shared" si="0"/>
        <v>626.0855744</v>
      </c>
      <c r="H27" s="18">
        <f>'capital stock data'!N28</f>
        <v>22339.68199756988</v>
      </c>
      <c r="I27" s="18"/>
      <c r="J27" s="8">
        <f>(1-alpha!$I$1)*B27/E27</f>
        <v>27.109628673426265</v>
      </c>
      <c r="K27" s="2">
        <f t="shared" si="7"/>
        <v>0.28645771889931426</v>
      </c>
      <c r="L27" s="8"/>
      <c r="M27" s="8"/>
      <c r="N27" s="8">
        <f>alpha!$I$1*B27/H27-'capital stock data'!$Q$8</f>
        <v>0.08604350906106875</v>
      </c>
      <c r="O27">
        <f t="shared" si="5"/>
        <v>0.9584836022670034</v>
      </c>
      <c r="R27">
        <f t="shared" si="2"/>
        <v>0.27575835255607045</v>
      </c>
      <c r="S27">
        <f t="shared" si="6"/>
        <v>0.9479159272175713</v>
      </c>
      <c r="T27">
        <f t="shared" si="3"/>
        <v>0.3617820462355247</v>
      </c>
      <c r="AC27" s="11"/>
      <c r="AE27" s="1"/>
      <c r="AF27" s="1"/>
      <c r="AH27" s="1"/>
    </row>
    <row r="28" spans="1:34" ht="12.75">
      <c r="A28">
        <f t="shared" si="4"/>
        <v>1990</v>
      </c>
      <c r="B28" s="7">
        <f>'raw data'!C66</f>
        <v>8955</v>
      </c>
      <c r="C28" s="16">
        <f>'capital stock data'!J29</f>
        <v>1922.7581276339554</v>
      </c>
      <c r="D28" s="7">
        <f t="shared" si="1"/>
        <v>7032.241872366045</v>
      </c>
      <c r="E28" s="7">
        <f>'hours data'!H27</f>
        <v>210.511548</v>
      </c>
      <c r="F28" s="7">
        <f>'raw data'!V66*52*100/1000000</f>
        <v>839.2592</v>
      </c>
      <c r="G28" s="7">
        <f t="shared" si="0"/>
        <v>628.747652</v>
      </c>
      <c r="H28" s="18">
        <f>'capital stock data'!N29</f>
        <v>23055.568338532175</v>
      </c>
      <c r="I28" s="18"/>
      <c r="J28" s="8">
        <f>(1-alpha!$I$1)*B28/E28</f>
        <v>27.14930287796314</v>
      </c>
      <c r="K28" s="2">
        <f t="shared" si="7"/>
        <v>0.29176639566728735</v>
      </c>
      <c r="L28" s="8"/>
      <c r="M28" s="8"/>
      <c r="N28" s="8">
        <f>alpha!$I$1*B28/H28-'capital stock data'!$Q$8</f>
        <v>0.0842708975387301</v>
      </c>
      <c r="O28">
        <f t="shared" si="5"/>
        <v>0.9518267706322708</v>
      </c>
      <c r="R28">
        <f t="shared" si="2"/>
        <v>0.27575835255607045</v>
      </c>
      <c r="S28">
        <f t="shared" si="6"/>
        <v>0.9479159272175713</v>
      </c>
      <c r="T28">
        <f t="shared" si="3"/>
        <v>0.3617820462355247</v>
      </c>
      <c r="AC28" s="11"/>
      <c r="AE28" s="1"/>
      <c r="AF28" s="1"/>
      <c r="AH28" s="1"/>
    </row>
    <row r="29" spans="1:34" ht="12.75">
      <c r="A29">
        <f t="shared" si="4"/>
        <v>1991</v>
      </c>
      <c r="B29" s="7">
        <f>'raw data'!C67</f>
        <v>8948.4</v>
      </c>
      <c r="C29" s="16">
        <f>'capital stock data'!J30</f>
        <v>1794.8977259475218</v>
      </c>
      <c r="D29" s="7">
        <f t="shared" si="1"/>
        <v>7153.502274052478</v>
      </c>
      <c r="E29" s="7">
        <f>'hours data'!H28</f>
        <v>211.8791948</v>
      </c>
      <c r="F29" s="7">
        <f>'raw data'!V67*52*100/1000000</f>
        <v>848.2448</v>
      </c>
      <c r="G29" s="7">
        <f t="shared" si="0"/>
        <v>636.3656052000001</v>
      </c>
      <c r="H29" s="18">
        <f>'capital stock data'!N30</f>
        <v>23681.48167928064</v>
      </c>
      <c r="I29" s="18"/>
      <c r="J29" s="8">
        <f>(1-alpha!$I$1)*B29/E29</f>
        <v>26.954178029876253</v>
      </c>
      <c r="K29" s="2">
        <f t="shared" si="7"/>
        <v>0.2943075481828</v>
      </c>
      <c r="L29" s="8"/>
      <c r="M29" s="8"/>
      <c r="N29" s="8">
        <f>alpha!$I$1*B29/H29-'capital stock data'!$Q$8</f>
        <v>0.08045606756293502</v>
      </c>
      <c r="O29">
        <f t="shared" si="5"/>
        <v>0.9414945427762783</v>
      </c>
      <c r="R29">
        <f t="shared" si="2"/>
        <v>0.27575835255607045</v>
      </c>
      <c r="S29">
        <f t="shared" si="6"/>
        <v>0.9479159272175713</v>
      </c>
      <c r="T29">
        <f t="shared" si="3"/>
        <v>0.3617820462355247</v>
      </c>
      <c r="AC29" s="11"/>
      <c r="AE29" s="1"/>
      <c r="AF29" s="1"/>
      <c r="AH29" s="1"/>
    </row>
    <row r="30" spans="1:34" ht="12.75">
      <c r="A30">
        <f t="shared" si="4"/>
        <v>1992</v>
      </c>
      <c r="B30" s="7">
        <f>'raw data'!C68</f>
        <v>9266.6</v>
      </c>
      <c r="C30" s="16">
        <f>'capital stock data'!J31</f>
        <v>1855.0771581056076</v>
      </c>
      <c r="D30" s="7">
        <f t="shared" si="1"/>
        <v>7411.5228418943925</v>
      </c>
      <c r="E30" s="7">
        <f>'hours data'!H29</f>
        <v>208.7375576</v>
      </c>
      <c r="F30" s="7">
        <f>'raw data'!V68*52*100/1000000</f>
        <v>857.2148</v>
      </c>
      <c r="G30" s="7">
        <f t="shared" si="0"/>
        <v>648.4772424</v>
      </c>
      <c r="H30" s="18">
        <f>'capital stock data'!N31</f>
        <v>24144.327832672803</v>
      </c>
      <c r="I30" s="18"/>
      <c r="J30" s="8">
        <f>(1-alpha!$I$1)*B30/E30</f>
        <v>28.33275697173285</v>
      </c>
      <c r="K30" s="2">
        <f t="shared" si="7"/>
        <v>0.2874391089009431</v>
      </c>
      <c r="L30" s="8"/>
      <c r="M30" s="8"/>
      <c r="N30" s="8">
        <f>alpha!$I$1*B30/H30-'capital stock data'!$Q$8</f>
        <v>0.08260339553682464</v>
      </c>
      <c r="O30">
        <f t="shared" si="5"/>
        <v>0.9570163268374093</v>
      </c>
      <c r="R30">
        <f t="shared" si="2"/>
        <v>0.27575835255607045</v>
      </c>
      <c r="S30">
        <f t="shared" si="6"/>
        <v>0.9479159272175713</v>
      </c>
      <c r="T30">
        <f t="shared" si="3"/>
        <v>0.3617820462355247</v>
      </c>
      <c r="AC30" s="11"/>
      <c r="AE30" s="1"/>
      <c r="AF30" s="1"/>
      <c r="AH30" s="1"/>
    </row>
    <row r="31" spans="1:34" ht="12.75">
      <c r="A31">
        <f t="shared" si="4"/>
        <v>1993</v>
      </c>
      <c r="B31" s="7">
        <f>'raw data'!C69</f>
        <v>9521</v>
      </c>
      <c r="C31" s="16">
        <f>'capital stock data'!J32</f>
        <v>1935.979574628927</v>
      </c>
      <c r="D31" s="7">
        <f t="shared" si="1"/>
        <v>7585.020425371073</v>
      </c>
      <c r="E31" s="7">
        <f>'hours data'!H30</f>
        <v>210.7261728</v>
      </c>
      <c r="F31" s="7">
        <f>'raw data'!V69*52*100/1000000</f>
        <v>866.9388</v>
      </c>
      <c r="G31" s="7">
        <f t="shared" si="0"/>
        <v>656.2126272</v>
      </c>
      <c r="H31" s="18">
        <f>'capital stock data'!N32</f>
        <v>24641.318943065333</v>
      </c>
      <c r="I31" s="18"/>
      <c r="J31" s="8">
        <f>(1-alpha!$I$1)*B31/E31</f>
        <v>28.835872910569794</v>
      </c>
      <c r="K31" s="2">
        <f t="shared" si="7"/>
        <v>0.2861463700769476</v>
      </c>
      <c r="L31" s="8"/>
      <c r="M31" s="8"/>
      <c r="N31" s="8">
        <f>alpha!$I$1*B31/H31-'capital stock data'!$Q$8</f>
        <v>0.08353796872937838</v>
      </c>
      <c r="O31">
        <f t="shared" si="5"/>
        <v>0.9445069739626357</v>
      </c>
      <c r="R31">
        <f t="shared" si="2"/>
        <v>0.27575835255607045</v>
      </c>
      <c r="S31">
        <f t="shared" si="6"/>
        <v>0.9479159272175713</v>
      </c>
      <c r="T31">
        <f t="shared" si="3"/>
        <v>0.3617820462355247</v>
      </c>
      <c r="AC31" s="11"/>
      <c r="AE31" s="1"/>
      <c r="AF31" s="1"/>
      <c r="AH31" s="1"/>
    </row>
    <row r="32" spans="1:34" ht="12.75">
      <c r="A32">
        <f t="shared" si="4"/>
        <v>1994</v>
      </c>
      <c r="B32" s="7">
        <f>'raw data'!C70</f>
        <v>9905.4</v>
      </c>
      <c r="C32" s="16">
        <f>'capital stock data'!J33</f>
        <v>2101.6177457311733</v>
      </c>
      <c r="D32" s="7">
        <f t="shared" si="1"/>
        <v>7803.782254268826</v>
      </c>
      <c r="E32" s="7">
        <f>'hours data'!H31</f>
        <v>214.49395239999998</v>
      </c>
      <c r="F32" s="7">
        <f>'raw data'!V70*52*100/1000000</f>
        <v>876.9176</v>
      </c>
      <c r="G32" s="7">
        <f t="shared" si="0"/>
        <v>662.4236476</v>
      </c>
      <c r="H32" s="18">
        <f>'capital stock data'!N33</f>
        <v>25191.25738680226</v>
      </c>
      <c r="I32" s="18"/>
      <c r="J32" s="8">
        <f>(1-alpha!$I$1)*B32/E32</f>
        <v>29.473111239189578</v>
      </c>
      <c r="K32" s="2">
        <f t="shared" si="7"/>
        <v>0.2855655058706448</v>
      </c>
      <c r="L32" s="8"/>
      <c r="M32" s="8"/>
      <c r="N32" s="8">
        <f>alpha!$I$1*B32/H32-'capital stock data'!$Q$8</f>
        <v>0.08600687996546427</v>
      </c>
      <c r="O32">
        <f t="shared" si="5"/>
        <v>0.947361675373655</v>
      </c>
      <c r="R32">
        <f t="shared" si="2"/>
        <v>0.27575835255607045</v>
      </c>
      <c r="S32">
        <f t="shared" si="6"/>
        <v>0.9479159272175713</v>
      </c>
      <c r="T32">
        <f t="shared" si="3"/>
        <v>0.3617820462355247</v>
      </c>
      <c r="AC32" s="11"/>
      <c r="AE32" s="1"/>
      <c r="AF32" s="1"/>
      <c r="AH32" s="1"/>
    </row>
    <row r="33" spans="1:34" ht="12.75">
      <c r="A33">
        <f t="shared" si="4"/>
        <v>1995</v>
      </c>
      <c r="B33" s="7">
        <f>'raw data'!C71</f>
        <v>10174.8</v>
      </c>
      <c r="C33" s="16">
        <f>'capital stock data'!J34</f>
        <v>2157.602974908991</v>
      </c>
      <c r="D33" s="7">
        <f t="shared" si="1"/>
        <v>8017.197025091008</v>
      </c>
      <c r="E33" s="7">
        <f>'hours data'!H32</f>
        <v>220.76964</v>
      </c>
      <c r="F33" s="7">
        <f>'raw data'!V71*52*100/1000000</f>
        <v>887.3904</v>
      </c>
      <c r="G33" s="7">
        <f t="shared" si="0"/>
        <v>666.62076</v>
      </c>
      <c r="H33" s="18">
        <f>'capital stock data'!N34</f>
        <v>25875.90070199788</v>
      </c>
      <c r="I33" s="18"/>
      <c r="J33" s="8">
        <f>(1-alpha!$I$1)*B33/E33</f>
        <v>29.41409894930654</v>
      </c>
      <c r="K33" s="2">
        <f t="shared" si="7"/>
        <v>0.2902126923641696</v>
      </c>
      <c r="L33" s="8"/>
      <c r="M33" s="8"/>
      <c r="N33" s="8">
        <f>alpha!$I$1*B33/H33-'capital stock data'!$Q$8</f>
        <v>0.0860095766788708</v>
      </c>
      <c r="O33">
        <f t="shared" si="5"/>
        <v>0.9459839297375607</v>
      </c>
      <c r="R33">
        <f t="shared" si="2"/>
        <v>0.27575835255607045</v>
      </c>
      <c r="S33">
        <f t="shared" si="6"/>
        <v>0.9479159272175713</v>
      </c>
      <c r="T33">
        <f t="shared" si="3"/>
        <v>0.3617820462355247</v>
      </c>
      <c r="AC33" s="11"/>
      <c r="AE33" s="1"/>
      <c r="AF33" s="1"/>
      <c r="AH33" s="1"/>
    </row>
    <row r="34" spans="1:34" ht="12.75">
      <c r="A34">
        <f t="shared" si="4"/>
        <v>1996</v>
      </c>
      <c r="B34" s="7">
        <f>'raw data'!C72</f>
        <v>10561</v>
      </c>
      <c r="C34" s="16">
        <f>'capital stock data'!J35</f>
        <v>2284.379163477445</v>
      </c>
      <c r="D34" s="7">
        <f t="shared" si="1"/>
        <v>8276.620836522554</v>
      </c>
      <c r="E34" s="7">
        <f>'hours data'!H33</f>
        <v>222.77164</v>
      </c>
      <c r="F34" s="7">
        <f>'raw data'!V72*52*100/1000000</f>
        <v>899.314</v>
      </c>
      <c r="G34" s="7">
        <f t="shared" si="0"/>
        <v>676.5423599999999</v>
      </c>
      <c r="H34" s="18">
        <f>'capital stock data'!N35</f>
        <v>26578.01897843299</v>
      </c>
      <c r="I34" s="18"/>
      <c r="J34" s="8">
        <f>(1-alpha!$I$1)*B34/E34</f>
        <v>30.256184358595306</v>
      </c>
      <c r="K34" s="2">
        <f t="shared" si="7"/>
        <v>0.28792040721121487</v>
      </c>
      <c r="L34" s="8"/>
      <c r="M34" s="8"/>
      <c r="N34" s="8">
        <f>alpha!$I$1*B34/H34-'capital stock data'!$Q$8</f>
        <v>0.08750848897518487</v>
      </c>
      <c r="O34">
        <f t="shared" si="5"/>
        <v>0.9492876867897367</v>
      </c>
      <c r="R34">
        <f t="shared" si="2"/>
        <v>0.27575835255607045</v>
      </c>
      <c r="S34">
        <f t="shared" si="6"/>
        <v>0.9479159272175713</v>
      </c>
      <c r="T34">
        <f t="shared" si="3"/>
        <v>0.3617820462355247</v>
      </c>
      <c r="AC34" s="11"/>
      <c r="AE34" s="1"/>
      <c r="AF34" s="1"/>
      <c r="AH34" s="1"/>
    </row>
    <row r="35" spans="1:34" ht="12.75">
      <c r="A35">
        <f t="shared" si="4"/>
        <v>1997</v>
      </c>
      <c r="B35" s="7">
        <f>'raw data'!C73</f>
        <v>11034.9</v>
      </c>
      <c r="C35" s="16">
        <f>'capital stock data'!J36</f>
        <v>2467.7105175117613</v>
      </c>
      <c r="D35" s="7">
        <f t="shared" si="1"/>
        <v>8567.189482488238</v>
      </c>
      <c r="E35" s="7">
        <f>'hours data'!H34</f>
        <v>225.99638879999998</v>
      </c>
      <c r="F35" s="7">
        <f>'raw data'!V73*52*100/1000000</f>
        <v>912.314</v>
      </c>
      <c r="G35" s="7">
        <f t="shared" si="0"/>
        <v>686.3176112</v>
      </c>
      <c r="H35" s="18">
        <f>'capital stock data'!N36</f>
        <v>27367.420232373515</v>
      </c>
      <c r="I35" s="18"/>
      <c r="J35" s="8">
        <f>(1-alpha!$I$1)*B35/E35</f>
        <v>31.162760322812773</v>
      </c>
      <c r="K35" s="2">
        <f t="shared" si="7"/>
        <v>0.286004461419871</v>
      </c>
      <c r="L35" s="8"/>
      <c r="M35" s="8"/>
      <c r="N35" s="8">
        <f>alpha!$I$1*B35/H35-'capital stock data'!$Q$8</f>
        <v>0.08962657094438611</v>
      </c>
      <c r="O35">
        <f t="shared" si="5"/>
        <v>0.9499650493817876</v>
      </c>
      <c r="R35">
        <f t="shared" si="2"/>
        <v>0.27575835255607045</v>
      </c>
      <c r="S35">
        <f t="shared" si="6"/>
        <v>0.9479159272175713</v>
      </c>
      <c r="T35">
        <f t="shared" si="3"/>
        <v>0.3617820462355247</v>
      </c>
      <c r="AC35" s="11"/>
      <c r="AE35" s="1"/>
      <c r="AF35" s="1"/>
      <c r="AH35" s="1"/>
    </row>
    <row r="36" spans="1:34" ht="12.75">
      <c r="A36">
        <f t="shared" si="4"/>
        <v>1998</v>
      </c>
      <c r="B36" s="7">
        <f>'raw data'!C74</f>
        <v>11525.9</v>
      </c>
      <c r="C36" s="16">
        <f>'capital stock data'!J37</f>
        <v>2633.4371044756404</v>
      </c>
      <c r="D36" s="7">
        <f t="shared" si="1"/>
        <v>8892.462895524359</v>
      </c>
      <c r="E36" s="7">
        <f>'hours data'!H35</f>
        <v>232.427052</v>
      </c>
      <c r="F36" s="7">
        <f>'raw data'!V74*52*100/1000000</f>
        <v>925.6936</v>
      </c>
      <c r="G36" s="7">
        <f t="shared" si="0"/>
        <v>693.266548</v>
      </c>
      <c r="H36" s="18">
        <f>'capital stock data'!N37</f>
        <v>28295.750078902536</v>
      </c>
      <c r="I36" s="18"/>
      <c r="J36" s="8">
        <f>(1-alpha!$I$1)*B36/E36</f>
        <v>31.648795826459846</v>
      </c>
      <c r="K36" s="2">
        <f t="shared" si="7"/>
        <v>0.28840250908033194</v>
      </c>
      <c r="L36" s="8"/>
      <c r="M36" s="8"/>
      <c r="N36" s="8">
        <f>alpha!$I$1*B36/H36-'capital stock data'!$Q$8</f>
        <v>0.09111847892868552</v>
      </c>
      <c r="O36">
        <f t="shared" si="5"/>
        <v>0.9512874743137796</v>
      </c>
      <c r="R36">
        <f t="shared" si="2"/>
        <v>0.27575835255607045</v>
      </c>
      <c r="S36">
        <f t="shared" si="6"/>
        <v>0.9479159272175713</v>
      </c>
      <c r="T36">
        <f t="shared" si="3"/>
        <v>0.3617820462355247</v>
      </c>
      <c r="AC36" s="11"/>
      <c r="AE36" s="1"/>
      <c r="AF36" s="1"/>
      <c r="AH36" s="1"/>
    </row>
    <row r="37" spans="1:34" ht="12.75">
      <c r="A37">
        <f t="shared" si="4"/>
        <v>1999</v>
      </c>
      <c r="B37" s="7">
        <f>'raw data'!C75</f>
        <v>12065.9</v>
      </c>
      <c r="C37" s="16">
        <f>'capital stock data'!J38</f>
        <v>2813.578134898453</v>
      </c>
      <c r="D37" s="7">
        <f t="shared" si="1"/>
        <v>9252.321865101547</v>
      </c>
      <c r="E37" s="7">
        <f>'hours data'!H36</f>
        <v>235.844622</v>
      </c>
      <c r="F37" s="7">
        <f>'raw data'!V75*52*100/1000000</f>
        <v>939.1512</v>
      </c>
      <c r="G37" s="7">
        <f t="shared" si="0"/>
        <v>703.3065780000001</v>
      </c>
      <c r="H37" s="18">
        <f>'capital stock data'!N38</f>
        <v>29337.589204007974</v>
      </c>
      <c r="I37" s="18"/>
      <c r="J37" s="8">
        <f>(1-alpha!$I$1)*B37/E37</f>
        <v>32.65147173178612</v>
      </c>
      <c r="K37" s="2">
        <f t="shared" si="7"/>
        <v>0.2871936586302879</v>
      </c>
      <c r="L37" s="8"/>
      <c r="M37" s="8"/>
      <c r="N37" s="8">
        <f>alpha!$I$1*B37/H37-'capital stock data'!$Q$8</f>
        <v>0.09254427623223835</v>
      </c>
      <c r="O37">
        <f t="shared" si="5"/>
        <v>0.9523347342218541</v>
      </c>
      <c r="R37">
        <f t="shared" si="2"/>
        <v>0.27575835255607045</v>
      </c>
      <c r="S37">
        <f t="shared" si="6"/>
        <v>0.9479159272175713</v>
      </c>
      <c r="T37">
        <f t="shared" si="3"/>
        <v>0.3617820462355247</v>
      </c>
      <c r="AC37" s="11"/>
      <c r="AE37" s="1"/>
      <c r="AF37" s="1"/>
      <c r="AH37" s="1"/>
    </row>
    <row r="38" spans="1:34" ht="12.75">
      <c r="A38">
        <f t="shared" si="4"/>
        <v>2000</v>
      </c>
      <c r="B38" s="7">
        <f>'raw data'!C76</f>
        <v>12559.7</v>
      </c>
      <c r="C38" s="16">
        <f>'capital stock data'!J39</f>
        <v>2960.287878228065</v>
      </c>
      <c r="D38" s="7">
        <f t="shared" si="1"/>
        <v>9599.412121771937</v>
      </c>
      <c r="E38" s="7">
        <f>'hours data'!H37</f>
        <v>238.0891968</v>
      </c>
      <c r="F38" s="7">
        <f>'raw data'!V76*52*100/1000000</f>
        <v>950.2896</v>
      </c>
      <c r="G38" s="7">
        <f t="shared" si="0"/>
        <v>712.2004032</v>
      </c>
      <c r="H38" s="18">
        <f>'capital stock data'!N39</f>
        <v>30500.967306516857</v>
      </c>
      <c r="I38" s="18"/>
      <c r="J38" s="8">
        <f>(1-alpha!$I$1)*B38/E38</f>
        <v>33.66732359817714</v>
      </c>
      <c r="K38" s="2">
        <f t="shared" si="7"/>
        <v>0.2858899900238869</v>
      </c>
      <c r="L38" s="8"/>
      <c r="M38" s="8"/>
      <c r="N38" s="8">
        <f>alpha!$I$1*B38/H38-'capital stock data'!$Q$8</f>
        <v>0.09272609120410089</v>
      </c>
      <c r="O38">
        <f t="shared" si="5"/>
        <v>0.9494729401069217</v>
      </c>
      <c r="R38">
        <f t="shared" si="2"/>
        <v>0.27575835255607045</v>
      </c>
      <c r="S38">
        <f t="shared" si="6"/>
        <v>0.9479159272175713</v>
      </c>
      <c r="T38">
        <f t="shared" si="3"/>
        <v>0.3617820462355247</v>
      </c>
      <c r="AC38" s="11"/>
      <c r="AE38" s="1"/>
      <c r="AF38" s="1"/>
      <c r="AH38" s="1"/>
    </row>
    <row r="39" spans="1:34" ht="12.75">
      <c r="A39">
        <f t="shared" si="4"/>
        <v>2001</v>
      </c>
      <c r="B39" s="7">
        <f>'raw data'!C77</f>
        <v>12682.2</v>
      </c>
      <c r="C39" s="16">
        <f>'capital stock data'!J40</f>
        <v>2796.5362593910636</v>
      </c>
      <c r="D39" s="7">
        <f t="shared" si="1"/>
        <v>9885.663740608938</v>
      </c>
      <c r="E39" s="7">
        <f>'hours data'!H38</f>
        <v>244.15878759999998</v>
      </c>
      <c r="F39" s="7">
        <f>'raw data'!V77*52*100/1000000</f>
        <v>962.7488</v>
      </c>
      <c r="G39" s="7">
        <f t="shared" si="0"/>
        <v>718.5900124</v>
      </c>
      <c r="H39" s="18">
        <f>'capital stock data'!N40</f>
        <v>31745.616694917982</v>
      </c>
      <c r="I39" s="18"/>
      <c r="J39" s="8">
        <f>(1-alpha!$I$1)*B39/E39</f>
        <v>33.1505894700463</v>
      </c>
      <c r="K39" s="2">
        <f t="shared" si="7"/>
        <v>0.29327920597865736</v>
      </c>
      <c r="L39" s="8"/>
      <c r="M39" s="8"/>
      <c r="N39" s="8">
        <f>alpha!$I$1*B39/H39-'capital stock data'!$Q$8</f>
        <v>0.08828128763860094</v>
      </c>
      <c r="O39">
        <f t="shared" si="5"/>
        <v>0.9462808142877244</v>
      </c>
      <c r="R39">
        <f t="shared" si="2"/>
        <v>0.27575835255607045</v>
      </c>
      <c r="S39">
        <f t="shared" si="6"/>
        <v>0.9479159272175713</v>
      </c>
      <c r="T39">
        <f t="shared" si="3"/>
        <v>0.3617820462355247</v>
      </c>
      <c r="AC39" s="11"/>
      <c r="AE39" s="1"/>
      <c r="AF39" s="1"/>
      <c r="AH39" s="1"/>
    </row>
    <row r="40" spans="1:34" ht="12.75">
      <c r="A40">
        <f t="shared" si="4"/>
        <v>2002</v>
      </c>
      <c r="B40" s="7">
        <f>'raw data'!C78</f>
        <v>12908.8</v>
      </c>
      <c r="C40" s="16">
        <f>'capital stock data'!J41</f>
        <v>2785.313931222956</v>
      </c>
      <c r="D40" s="7">
        <f t="shared" si="1"/>
        <v>10123.486068777043</v>
      </c>
      <c r="E40" s="7">
        <f>'hours data'!H39</f>
        <v>242.097544</v>
      </c>
      <c r="F40" s="7">
        <f>'raw data'!V78*52*100/1000000</f>
        <v>974.6984</v>
      </c>
      <c r="G40" s="7">
        <f t="shared" si="0"/>
        <v>732.600856</v>
      </c>
      <c r="H40" s="18">
        <f>'capital stock data'!N41</f>
        <v>32756.504606249702</v>
      </c>
      <c r="I40" s="18"/>
      <c r="J40" s="8">
        <f>(1-alpha!$I$1)*B40/E40</f>
        <v>34.030200329313786</v>
      </c>
      <c r="K40" s="2">
        <f t="shared" si="7"/>
        <v>0.288796557554064</v>
      </c>
      <c r="L40" s="8"/>
      <c r="M40" s="8"/>
      <c r="N40" s="8">
        <f>alpha!$I$1*B40/H40-'capital stock data'!$Q$8</f>
        <v>0.08632369892960043</v>
      </c>
      <c r="O40">
        <f t="shared" si="5"/>
        <v>0.9426815376827105</v>
      </c>
      <c r="R40">
        <f t="shared" si="2"/>
        <v>0.27575835255607045</v>
      </c>
      <c r="S40">
        <f t="shared" si="6"/>
        <v>0.9479159272175713</v>
      </c>
      <c r="T40">
        <f t="shared" si="3"/>
        <v>0.3617820462355247</v>
      </c>
      <c r="AC40" s="11"/>
      <c r="AE40" s="1"/>
      <c r="AF40" s="1"/>
      <c r="AH40" s="1"/>
    </row>
    <row r="41" spans="1:34" ht="12.75">
      <c r="A41">
        <f t="shared" si="4"/>
        <v>2003</v>
      </c>
      <c r="B41" s="7">
        <f>'raw data'!C79</f>
        <v>13271.1</v>
      </c>
      <c r="C41" s="16">
        <f>'capital stock data'!J42</f>
        <v>2874.499945268316</v>
      </c>
      <c r="D41" s="7">
        <f t="shared" si="1"/>
        <v>10396.600054731683</v>
      </c>
      <c r="E41" s="7">
        <f>'hours data'!H40</f>
        <v>240.595758</v>
      </c>
      <c r="F41" s="7">
        <f>'raw data'!V79*52*100/1000000</f>
        <v>985.1088</v>
      </c>
      <c r="G41" s="7">
        <f t="shared" si="0"/>
        <v>744.513042</v>
      </c>
      <c r="H41" s="18">
        <f>'capital stock data'!N42</f>
        <v>33699.309100643484</v>
      </c>
      <c r="I41" s="18"/>
      <c r="J41" s="8">
        <f>(1-alpha!$I$1)*B41/E41</f>
        <v>35.20367256933819</v>
      </c>
      <c r="K41" s="2">
        <f t="shared" si="7"/>
        <v>0.2840120506002549</v>
      </c>
      <c r="L41" s="8"/>
      <c r="M41" s="8"/>
      <c r="N41" s="8">
        <f>alpha!$I$1*B41/H41-'capital stock data'!$Q$8</f>
        <v>0.08622446176504708</v>
      </c>
      <c r="O41">
        <f t="shared" si="5"/>
        <v>0.9454567549185345</v>
      </c>
      <c r="R41">
        <f aca="true" t="shared" si="8" ref="R41:R51">R40</f>
        <v>0.27575835255607045</v>
      </c>
      <c r="S41">
        <f aca="true" t="shared" si="9" ref="S41:S51">S40</f>
        <v>0.9479159272175713</v>
      </c>
      <c r="T41">
        <f aca="true" t="shared" si="10" ref="T41:T51">T40</f>
        <v>0.3617820462355247</v>
      </c>
      <c r="AC41" s="11"/>
      <c r="AE41" s="1"/>
      <c r="AF41" s="1"/>
      <c r="AH41" s="1"/>
    </row>
    <row r="42" spans="1:34" ht="12.75">
      <c r="A42">
        <f t="shared" si="4"/>
        <v>2004</v>
      </c>
      <c r="B42" s="7">
        <f>'raw data'!C80</f>
        <v>13773.5</v>
      </c>
      <c r="C42" s="16">
        <f>'capital stock data'!J43</f>
        <v>3102.793684673602</v>
      </c>
      <c r="D42" s="7">
        <f t="shared" si="1"/>
        <v>10670.706315326399</v>
      </c>
      <c r="E42" s="7">
        <f>'hours data'!H41</f>
        <v>241.36856640000002</v>
      </c>
      <c r="F42" s="7">
        <f>'raw data'!V80*52*100/1000000</f>
        <v>996.7672</v>
      </c>
      <c r="G42" s="7">
        <f t="shared" si="0"/>
        <v>755.3986336</v>
      </c>
      <c r="H42" s="18">
        <f>'capital stock data'!N43</f>
        <v>34678.26812117246</v>
      </c>
      <c r="I42" s="18"/>
      <c r="J42" s="8">
        <f>(1-alpha!$I$1)*B42/E42</f>
        <v>36.41938599248771</v>
      </c>
      <c r="K42" s="2">
        <f t="shared" si="7"/>
        <v>0.27947056825268535</v>
      </c>
      <c r="L42" s="8"/>
      <c r="M42" s="8"/>
      <c r="N42" s="8">
        <f>alpha!$I$1*B42/H42-'capital stock data'!$Q$8</f>
        <v>0.08744378314945822</v>
      </c>
      <c r="O42">
        <f t="shared" si="5"/>
        <v>0.9438326893768266</v>
      </c>
      <c r="R42">
        <f t="shared" si="8"/>
        <v>0.27575835255607045</v>
      </c>
      <c r="S42">
        <f t="shared" si="9"/>
        <v>0.9479159272175713</v>
      </c>
      <c r="T42">
        <f t="shared" si="10"/>
        <v>0.3617820462355247</v>
      </c>
      <c r="AC42" s="11"/>
      <c r="AE42" s="1"/>
      <c r="AF42" s="1"/>
      <c r="AH42" s="1"/>
    </row>
    <row r="43" spans="1:34" ht="12.75">
      <c r="A43">
        <f t="shared" si="4"/>
        <v>2005</v>
      </c>
      <c r="B43" s="7">
        <f>'raw data'!C81</f>
        <v>14234.2</v>
      </c>
      <c r="C43" s="16">
        <f>'capital stock data'!J44</f>
        <v>3305.553964120149</v>
      </c>
      <c r="D43" s="7">
        <f t="shared" si="1"/>
        <v>10928.646035879852</v>
      </c>
      <c r="E43" s="7">
        <f>'hours data'!H42</f>
        <v>244.0252048</v>
      </c>
      <c r="F43" s="7">
        <f>'raw data'!V81*52*100/1000000</f>
        <v>1008.228</v>
      </c>
      <c r="G43" s="7">
        <f t="shared" si="0"/>
        <v>764.2027952</v>
      </c>
      <c r="H43" s="18">
        <f>'capital stock data'!N44</f>
        <v>35830.45574960764</v>
      </c>
      <c r="I43" s="18"/>
      <c r="J43" s="8">
        <f>(1-alpha!$I$1)*B43/E43</f>
        <v>37.2278019597191</v>
      </c>
      <c r="K43" s="2">
        <f t="shared" si="7"/>
        <v>0.2775301041420209</v>
      </c>
      <c r="L43" s="8"/>
      <c r="M43" s="8"/>
      <c r="N43" s="8">
        <f>alpha!$I$1*B43/H43-'capital stock data'!$Q$8</f>
        <v>0.08747482755748506</v>
      </c>
      <c r="O43">
        <f t="shared" si="5"/>
        <v>0.9417897943352871</v>
      </c>
      <c r="R43">
        <f t="shared" si="8"/>
        <v>0.27575835255607045</v>
      </c>
      <c r="S43">
        <f t="shared" si="9"/>
        <v>0.9479159272175713</v>
      </c>
      <c r="T43">
        <f t="shared" si="10"/>
        <v>0.3617820462355247</v>
      </c>
      <c r="AC43" s="11"/>
      <c r="AE43" s="1"/>
      <c r="AF43" s="1"/>
      <c r="AH43" s="1"/>
    </row>
    <row r="44" spans="1:34" ht="12.75">
      <c r="A44">
        <f t="shared" si="4"/>
        <v>2006</v>
      </c>
      <c r="B44" s="7">
        <f>'raw data'!C82</f>
        <v>14613.8</v>
      </c>
      <c r="C44" s="16">
        <f>'capital stock data'!J45</f>
        <v>3409.735493183409</v>
      </c>
      <c r="D44" s="7">
        <f t="shared" si="1"/>
        <v>11204.06450681659</v>
      </c>
      <c r="E44" s="7">
        <f>'hours data'!H43</f>
        <v>249.104648</v>
      </c>
      <c r="F44" s="7">
        <f>'raw data'!V82*52*100/1000000</f>
        <v>1020.7184</v>
      </c>
      <c r="G44" s="7">
        <f t="shared" si="0"/>
        <v>771.613752</v>
      </c>
      <c r="H44" s="18">
        <f>'capital stock data'!N45</f>
        <v>37120.59464920511</v>
      </c>
      <c r="I44" s="18"/>
      <c r="J44" s="8">
        <f>(1-alpha!$I$1)*B44/E44</f>
        <v>37.44125052505359</v>
      </c>
      <c r="K44" s="2">
        <f t="shared" si="7"/>
        <v>0.27944318651041494</v>
      </c>
      <c r="L44" s="8"/>
      <c r="M44" s="8"/>
      <c r="N44" s="8">
        <f>alpha!$I$1*B44/H44-'capital stock data'!$Q$8</f>
        <v>0.08617929887110937</v>
      </c>
      <c r="O44">
        <f t="shared" si="5"/>
        <v>0.9438602992807444</v>
      </c>
      <c r="R44">
        <f t="shared" si="8"/>
        <v>0.27575835255607045</v>
      </c>
      <c r="S44">
        <f t="shared" si="9"/>
        <v>0.9479159272175713</v>
      </c>
      <c r="T44">
        <f t="shared" si="10"/>
        <v>0.3617820462355247</v>
      </c>
      <c r="AC44" s="11"/>
      <c r="AE44" s="1"/>
      <c r="AF44" s="1"/>
      <c r="AH44" s="1"/>
    </row>
    <row r="45" spans="1:34" ht="12.75">
      <c r="A45">
        <f t="shared" si="4"/>
        <v>2007</v>
      </c>
      <c r="B45" s="7">
        <f>'raw data'!C83</f>
        <v>14873.7</v>
      </c>
      <c r="C45" s="16">
        <f>'capital stock data'!J46</f>
        <v>3324.43262902691</v>
      </c>
      <c r="D45" s="7">
        <f t="shared" si="1"/>
        <v>11549.267370973092</v>
      </c>
      <c r="E45" s="7">
        <f>'hours data'!H44</f>
        <v>254.59591559999998</v>
      </c>
      <c r="F45" s="7">
        <f>'raw data'!V83*52*100/1000000</f>
        <v>1031.4668</v>
      </c>
      <c r="G45" s="7">
        <f t="shared" si="0"/>
        <v>776.8708843999999</v>
      </c>
      <c r="H45" s="18">
        <f>'capital stock data'!N46</f>
        <v>38442.34649565896</v>
      </c>
      <c r="I45" s="18"/>
      <c r="J45" s="8">
        <f>(1-alpha!$I$1)*B45/E45</f>
        <v>37.28521078798751</v>
      </c>
      <c r="K45" s="2">
        <f t="shared" si="7"/>
        <v>0.28506108065365754</v>
      </c>
      <c r="L45" s="8"/>
      <c r="M45" s="8"/>
      <c r="N45" s="8">
        <f>alpha!$I$1*B45/H45-'capital stock data'!$Q$8</f>
        <v>0.08372816697525767</v>
      </c>
      <c r="O45">
        <f t="shared" si="5"/>
        <v>0.951170722056058</v>
      </c>
      <c r="R45">
        <f t="shared" si="8"/>
        <v>0.27575835255607045</v>
      </c>
      <c r="S45">
        <f t="shared" si="9"/>
        <v>0.9479159272175713</v>
      </c>
      <c r="T45">
        <f t="shared" si="10"/>
        <v>0.3617820462355247</v>
      </c>
      <c r="AC45" s="11"/>
      <c r="AE45" s="1"/>
      <c r="AF45" s="1"/>
      <c r="AH45" s="1"/>
    </row>
    <row r="46" spans="1:34" ht="12.75">
      <c r="A46">
        <f t="shared" si="4"/>
        <v>2008</v>
      </c>
      <c r="B46" s="7">
        <f>'raw data'!C84</f>
        <v>14830.4</v>
      </c>
      <c r="C46" s="16">
        <f>'capital stock data'!J47</f>
        <v>3082.638685744568</v>
      </c>
      <c r="D46" s="7">
        <f t="shared" si="1"/>
        <v>11747.761314255431</v>
      </c>
      <c r="E46" s="7">
        <f>'hours data'!H45</f>
        <v>256.6922072</v>
      </c>
      <c r="F46" s="7">
        <f>'raw data'!V84*52*100/1000000</f>
        <v>1040.4732</v>
      </c>
      <c r="G46" s="7">
        <f t="shared" si="0"/>
        <v>783.7809927999999</v>
      </c>
      <c r="H46" s="18">
        <f>'capital stock data'!N47</f>
        <v>39604.448709901786</v>
      </c>
      <c r="I46" s="18"/>
      <c r="J46" s="8">
        <f>(1-alpha!$I$1)*B46/E46</f>
        <v>36.873061495529015</v>
      </c>
      <c r="K46" s="2">
        <f t="shared" si="7"/>
        <v>0.2890108571364462</v>
      </c>
      <c r="L46" s="8"/>
      <c r="M46" s="8"/>
      <c r="N46" s="8">
        <f>alpha!$I$1*B46/H46-'capital stock data'!$Q$8</f>
        <v>0.0792253258278178</v>
      </c>
      <c r="O46">
        <f t="shared" si="5"/>
        <v>0.9425156069114858</v>
      </c>
      <c r="R46">
        <f t="shared" si="8"/>
        <v>0.27575835255607045</v>
      </c>
      <c r="S46">
        <f t="shared" si="9"/>
        <v>0.9479159272175713</v>
      </c>
      <c r="T46">
        <f t="shared" si="10"/>
        <v>0.3617820462355247</v>
      </c>
      <c r="AC46" s="11"/>
      <c r="AE46" s="1"/>
      <c r="AF46" s="1"/>
      <c r="AH46" s="1"/>
    </row>
    <row r="47" spans="1:20" ht="12.75">
      <c r="A47">
        <f t="shared" si="4"/>
        <v>2009</v>
      </c>
      <c r="B47" s="7">
        <f>'raw data'!C85</f>
        <v>14418.7</v>
      </c>
      <c r="C47" s="16">
        <f>'capital stock data'!J48</f>
        <v>2525.1</v>
      </c>
      <c r="D47" s="7">
        <f t="shared" si="1"/>
        <v>11893.6</v>
      </c>
      <c r="E47" s="7">
        <f>'hours data'!H46</f>
        <v>253.9764864</v>
      </c>
      <c r="F47" s="7">
        <f>'raw data'!V85*52*100/1000000</f>
        <v>1049.3652</v>
      </c>
      <c r="G47" s="7">
        <f t="shared" si="0"/>
        <v>795.3887136</v>
      </c>
      <c r="H47" s="18">
        <f>'capital stock data'!N48</f>
        <v>40459.3902904281</v>
      </c>
      <c r="I47" s="18"/>
      <c r="J47" s="8">
        <f>(1-alpha!$I$1)*B47/E47</f>
        <v>36.23277627146447</v>
      </c>
      <c r="K47" s="2">
        <f t="shared" si="7"/>
        <v>0.29213459024567184</v>
      </c>
      <c r="N47" s="8">
        <f>alpha!$I$1*B47/H47-'capital stock data'!$Q$8</f>
        <v>0.07268128231404725</v>
      </c>
      <c r="O47">
        <f t="shared" si="5"/>
        <v>0.9438163832647661</v>
      </c>
      <c r="R47">
        <f t="shared" si="8"/>
        <v>0.27575835255607045</v>
      </c>
      <c r="S47">
        <f t="shared" si="9"/>
        <v>0.9479159272175713</v>
      </c>
      <c r="T47">
        <f t="shared" si="10"/>
        <v>0.3617820462355247</v>
      </c>
    </row>
    <row r="48" spans="1:20" ht="12.75">
      <c r="A48">
        <f t="shared" si="4"/>
        <v>2010</v>
      </c>
      <c r="B48" s="7">
        <f>'raw data'!C86</f>
        <v>14783.8</v>
      </c>
      <c r="C48" s="16">
        <f>'capital stock data'!J49</f>
        <v>2719.3798535190185</v>
      </c>
      <c r="D48" s="7">
        <f t="shared" si="1"/>
        <v>12064.420146480981</v>
      </c>
      <c r="E48" s="7">
        <f>'hours data'!H47</f>
        <v>240.7562924</v>
      </c>
      <c r="F48" s="7">
        <f>'raw data'!V86*52*100/1000000</f>
        <v>1057.6228</v>
      </c>
      <c r="G48" s="7">
        <f t="shared" si="0"/>
        <v>816.8665076000001</v>
      </c>
      <c r="H48" s="18">
        <f>'capital stock data'!N49</f>
        <v>40708.70386832476</v>
      </c>
      <c r="I48" s="18"/>
      <c r="J48" s="8">
        <f>(1-alpha!$I$1)*B48/E48</f>
        <v>39.19019723558116</v>
      </c>
      <c r="K48" s="2">
        <f t="shared" si="7"/>
        <v>0.27370877053841197</v>
      </c>
      <c r="N48" s="8">
        <f>alpha!$I$1*B48/H48-'capital stock data'!$Q$8</f>
        <v>0.07513635041435224</v>
      </c>
      <c r="O48">
        <f t="shared" si="5"/>
        <v>0.9434732237085617</v>
      </c>
      <c r="R48">
        <f t="shared" si="8"/>
        <v>0.27575835255607045</v>
      </c>
      <c r="S48">
        <f t="shared" si="9"/>
        <v>0.9479159272175713</v>
      </c>
      <c r="T48">
        <f t="shared" si="10"/>
        <v>0.3617820462355247</v>
      </c>
    </row>
    <row r="49" spans="1:20" ht="12.75">
      <c r="A49">
        <f t="shared" si="4"/>
        <v>2011</v>
      </c>
      <c r="B49" s="7">
        <f>'raw data'!C87</f>
        <v>15020.6</v>
      </c>
      <c r="C49" s="16">
        <f>'capital stock data'!J50</f>
        <v>2785.575540504837</v>
      </c>
      <c r="D49" s="7">
        <f t="shared" si="1"/>
        <v>12235.024459495164</v>
      </c>
      <c r="E49" s="7">
        <f>'hours data'!H48</f>
        <v>241.52635519999998</v>
      </c>
      <c r="F49" s="7">
        <f>'raw data'!V87*52*100/1000000</f>
        <v>1065.1628</v>
      </c>
      <c r="G49" s="7">
        <f t="shared" si="0"/>
        <v>823.6364448</v>
      </c>
      <c r="H49" s="18">
        <f>'capital stock data'!N50</f>
        <v>41138.273745471575</v>
      </c>
      <c r="I49" s="18"/>
      <c r="J49" s="8">
        <f>(1-alpha!$I$1)*B49/E49</f>
        <v>39.69097529077721</v>
      </c>
      <c r="K49" s="2">
        <f t="shared" si="7"/>
        <v>0.2723375291074649</v>
      </c>
      <c r="N49" s="8">
        <f>alpha!$I$1*B49/H49-'capital stock data'!$Q$8</f>
        <v>0.07584690396477928</v>
      </c>
      <c r="O49">
        <f t="shared" si="5"/>
        <v>0.9426444487344388</v>
      </c>
      <c r="R49">
        <f t="shared" si="8"/>
        <v>0.27575835255607045</v>
      </c>
      <c r="S49">
        <f t="shared" si="9"/>
        <v>0.9479159272175713</v>
      </c>
      <c r="T49">
        <f t="shared" si="10"/>
        <v>0.3617820462355247</v>
      </c>
    </row>
    <row r="50" spans="1:20" ht="12.75">
      <c r="A50">
        <f t="shared" si="4"/>
        <v>2012</v>
      </c>
      <c r="B50" s="7">
        <f>'raw data'!C88</f>
        <v>15369.2</v>
      </c>
      <c r="C50" s="16">
        <f>'capital stock data'!J51</f>
        <v>2946.3845723619083</v>
      </c>
      <c r="D50" s="7">
        <f t="shared" si="1"/>
        <v>12422.815427638092</v>
      </c>
      <c r="E50" s="7">
        <f>'hours data'!H49</f>
        <v>244.37911680000002</v>
      </c>
      <c r="F50" s="7">
        <f>'raw data'!V88*52*100/1000000</f>
        <v>1081.4591000475757</v>
      </c>
      <c r="G50" s="7">
        <f t="shared" si="0"/>
        <v>837.0799832475757</v>
      </c>
      <c r="H50" s="18">
        <f>'capital stock data'!N51</f>
        <v>41609.87658034068</v>
      </c>
      <c r="I50" s="18"/>
      <c r="J50" s="8">
        <f>(1-alpha!$I$1)*B50/E50</f>
        <v>40.138042494950916</v>
      </c>
      <c r="K50" s="2">
        <f t="shared" si="7"/>
        <v>0.2699346445243489</v>
      </c>
      <c r="N50" s="8">
        <f>alpha!$I$1*B50/H50-'capital stock data'!$Q$8</f>
        <v>0.07738068836632914</v>
      </c>
      <c r="O50">
        <f t="shared" si="5"/>
        <v>0.942423276673743</v>
      </c>
      <c r="R50">
        <f t="shared" si="8"/>
        <v>0.27575835255607045</v>
      </c>
      <c r="S50">
        <f t="shared" si="9"/>
        <v>0.9479159272175713</v>
      </c>
      <c r="T50">
        <f t="shared" si="10"/>
        <v>0.3617820462355247</v>
      </c>
    </row>
    <row r="51" spans="1:20" ht="12.75">
      <c r="A51">
        <f t="shared" si="4"/>
        <v>2013</v>
      </c>
      <c r="B51" s="7">
        <f>'raw data'!C89</f>
        <v>15710.3</v>
      </c>
      <c r="C51" s="16">
        <f>'capital stock data'!J52</f>
        <v>3039.636350570429</v>
      </c>
      <c r="D51" s="7">
        <f>B51-C51</f>
        <v>12670.66364942957</v>
      </c>
      <c r="E51" s="7">
        <f>'hours data'!H50</f>
        <v>249.66267560000003</v>
      </c>
      <c r="F51" s="7">
        <f>'raw data'!V89*52*100/1000000</f>
        <v>1083.6645454871496</v>
      </c>
      <c r="G51" s="7">
        <f>F51-E51</f>
        <v>834.0018698871495</v>
      </c>
      <c r="H51" s="18">
        <f>'capital stock data'!N52</f>
        <v>42215.76142032432</v>
      </c>
      <c r="J51" s="8">
        <f>(1-alpha!$I$1)*B51/E51</f>
        <v>40.16057063768019</v>
      </c>
      <c r="K51" s="2">
        <f>D51/(D51+J51*G51)</f>
        <v>0.2744667699471483</v>
      </c>
      <c r="N51" s="8">
        <f>alpha!$I$1*B51/H51-'capital stock data'!$Q$8</f>
        <v>0.078385996790994</v>
      </c>
      <c r="O51">
        <f>D51/D50/(1+N51)</f>
        <v>0.9458125882980931</v>
      </c>
      <c r="R51">
        <f t="shared" si="8"/>
        <v>0.27575835255607045</v>
      </c>
      <c r="S51">
        <f t="shared" si="9"/>
        <v>0.9479159272175713</v>
      </c>
      <c r="T51">
        <f t="shared" si="10"/>
        <v>0.3617820462355247</v>
      </c>
    </row>
    <row r="52" ht="12.75">
      <c r="E52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G51" sqref="G51:Q52"/>
    </sheetView>
  </sheetViews>
  <sheetFormatPr defaultColWidth="9.140625" defaultRowHeight="12.75"/>
  <cols>
    <col min="14" max="14" width="10.00390625" style="0" customWidth="1"/>
  </cols>
  <sheetData>
    <row r="1" spans="2:3" ht="12.75">
      <c r="B1" t="s">
        <v>0</v>
      </c>
      <c r="C1">
        <f>alpha!I1</f>
        <v>0.3617820462355247</v>
      </c>
    </row>
    <row r="2" spans="2:17" ht="12.75">
      <c r="B2" t="s">
        <v>36</v>
      </c>
      <c r="C2" t="s">
        <v>26</v>
      </c>
      <c r="D2" t="s">
        <v>5</v>
      </c>
      <c r="E2" t="s">
        <v>19</v>
      </c>
      <c r="G2" t="s">
        <v>38</v>
      </c>
      <c r="I2" t="s">
        <v>37</v>
      </c>
      <c r="J2" t="s">
        <v>38</v>
      </c>
      <c r="K2" t="s">
        <v>39</v>
      </c>
      <c r="L2" t="s">
        <v>40</v>
      </c>
      <c r="N2" t="s">
        <v>37</v>
      </c>
      <c r="O2" t="s">
        <v>38</v>
      </c>
      <c r="P2" t="s">
        <v>39</v>
      </c>
      <c r="Q2" t="s">
        <v>40</v>
      </c>
    </row>
    <row r="3" spans="1:17" ht="12.75">
      <c r="A3">
        <v>1964</v>
      </c>
      <c r="B3" s="1">
        <f>'raw data'!C40</f>
        <v>3734</v>
      </c>
      <c r="C3" s="1">
        <f>'capital stock data'!N3</f>
        <v>8778.272182032584</v>
      </c>
      <c r="D3" s="1">
        <f>'hours data'!H2</f>
        <v>138.74861</v>
      </c>
      <c r="E3" s="19">
        <f>'raw data'!V40</f>
        <v>111301</v>
      </c>
      <c r="G3">
        <f>(B3/(C3^$C$1*D3^(1-$C$1)))^(1/(1-$C$1))</f>
        <v>16.57702136695857</v>
      </c>
      <c r="I3">
        <f>B3/$B$3/E3*$E$3*100</f>
        <v>100</v>
      </c>
      <c r="J3">
        <f>G3/$G$3*100</f>
        <v>100</v>
      </c>
      <c r="K3">
        <f>(C3/B3/$C$3*$B$3)^($C$1/(1-$C$1))*100</f>
        <v>100.00000000000003</v>
      </c>
      <c r="L3">
        <f>D3/E3/$D$3*$E$3*100</f>
        <v>100</v>
      </c>
      <c r="N3">
        <f>LOG(I3/100,2)</f>
        <v>0</v>
      </c>
      <c r="O3">
        <f aca="true" t="shared" si="0" ref="O3:O51">LOG(J3/100,2)</f>
        <v>0</v>
      </c>
      <c r="P3">
        <f aca="true" t="shared" si="1" ref="P3:P51">LOG(K3/100,2)</f>
        <v>3.2034265038149176E-16</v>
      </c>
      <c r="Q3">
        <f aca="true" t="shared" si="2" ref="Q3:Q51">LOG(L3/100,2)</f>
        <v>0</v>
      </c>
    </row>
    <row r="4" spans="1:17" ht="12.75">
      <c r="A4">
        <f>A3+1</f>
        <v>1965</v>
      </c>
      <c r="B4" s="1">
        <f>'raw data'!C41</f>
        <v>3976.7</v>
      </c>
      <c r="C4" s="1">
        <f>'capital stock data'!N4</f>
        <v>9148.041290470921</v>
      </c>
      <c r="D4" s="1">
        <f>'hours data'!H3</f>
        <v>142.318176</v>
      </c>
      <c r="E4" s="19">
        <f>'raw data'!V41</f>
        <v>113090</v>
      </c>
      <c r="G4">
        <f aca="true" t="shared" si="3" ref="G4:G49">(B4/(C4^$C$1*D4^(1-$C$1)))^(1/(1-$C$1))</f>
        <v>17.424827414873736</v>
      </c>
      <c r="I4">
        <f>B4/E4/$B$3*$E$3*100</f>
        <v>104.81498534401716</v>
      </c>
      <c r="J4">
        <f>G4/$G$3*100</f>
        <v>105.11434490640774</v>
      </c>
      <c r="K4">
        <f>(C4/B4/$C$3*$B$3)^($C$1/(1-$C$1))*100</f>
        <v>98.77676521692744</v>
      </c>
      <c r="L4">
        <f>D4/E4/$D$3*$E$3*100</f>
        <v>100.95006206825316</v>
      </c>
      <c r="N4">
        <f aca="true" t="shared" si="4" ref="N4:N51">LOG(I4/100,2)</f>
        <v>0.06784499298201589</v>
      </c>
      <c r="O4">
        <f t="shared" si="0"/>
        <v>0.0719595666657569</v>
      </c>
      <c r="P4">
        <f t="shared" si="1"/>
        <v>-0.017756371381691075</v>
      </c>
      <c r="Q4">
        <f t="shared" si="2"/>
        <v>0.013641797697949971</v>
      </c>
    </row>
    <row r="5" spans="1:17" ht="12.75">
      <c r="A5">
        <f aca="true" t="shared" si="5" ref="A5:A10">A4+1</f>
        <v>1966</v>
      </c>
      <c r="B5" s="1">
        <f>'raw data'!C42</f>
        <v>4238.9</v>
      </c>
      <c r="C5" s="1">
        <f>'capital stock data'!N5</f>
        <v>9582.601224406264</v>
      </c>
      <c r="D5" s="1">
        <f>'hours data'!H4</f>
        <v>145.93579</v>
      </c>
      <c r="E5" s="19">
        <f>'raw data'!V42</f>
        <v>114896</v>
      </c>
      <c r="G5">
        <f t="shared" si="3"/>
        <v>18.29327204825662</v>
      </c>
      <c r="I5">
        <f>B5/E5/$B$3*$E$3*100</f>
        <v>109.96969348848546</v>
      </c>
      <c r="J5">
        <f>G5/$G$3*100</f>
        <v>110.35319098230092</v>
      </c>
      <c r="K5">
        <f>(C5/B5/$C$3*$B$3)^($C$1/(1-$C$1))*100</f>
        <v>97.80493964488261</v>
      </c>
      <c r="L5">
        <f>D5/E5/$D$3*$E$3*100</f>
        <v>101.88900693319101</v>
      </c>
      <c r="N5">
        <f t="shared" si="4"/>
        <v>0.13710598667605972</v>
      </c>
      <c r="O5">
        <f t="shared" si="0"/>
        <v>0.14212834731377713</v>
      </c>
      <c r="P5">
        <f t="shared" si="1"/>
        <v>-0.03202076446227481</v>
      </c>
      <c r="Q5">
        <f t="shared" si="2"/>
        <v>0.02699840382455556</v>
      </c>
    </row>
    <row r="6" spans="1:17" ht="12.75">
      <c r="A6">
        <f t="shared" si="5"/>
        <v>1967</v>
      </c>
      <c r="B6" s="1">
        <f>'raw data'!C43</f>
        <v>4355.2</v>
      </c>
      <c r="C6" s="1">
        <f>'capital stock data'!N6</f>
        <v>10072.371191334256</v>
      </c>
      <c r="D6" s="1">
        <f>'hours data'!H5</f>
        <v>146.5723376</v>
      </c>
      <c r="E6" s="19">
        <f>'raw data'!V43</f>
        <v>116835</v>
      </c>
      <c r="G6">
        <f t="shared" si="3"/>
        <v>18.47344696767189</v>
      </c>
      <c r="I6">
        <f aca="true" t="shared" si="6" ref="I6:I49">B6/E6/$B$3*$E$3*100</f>
        <v>111.1117258488932</v>
      </c>
      <c r="J6">
        <f aca="true" t="shared" si="7" ref="J6:J49">G6/$G$3*100</f>
        <v>111.44008660381708</v>
      </c>
      <c r="K6">
        <f aca="true" t="shared" si="8" ref="K6:K49">(C6/B6/$C$3*$B$3)^($C$1/(1-$C$1))*100</f>
        <v>99.07611664125861</v>
      </c>
      <c r="L6">
        <f aca="true" t="shared" si="9" ref="L6:L49">D6/E6/$D$3*$E$3*100</f>
        <v>100.63509865046105</v>
      </c>
      <c r="N6">
        <f t="shared" si="4"/>
        <v>0.1520110753353165</v>
      </c>
      <c r="O6">
        <f t="shared" si="0"/>
        <v>0.15626828421878916</v>
      </c>
      <c r="P6">
        <f t="shared" si="1"/>
        <v>-0.013390772651429083</v>
      </c>
      <c r="Q6">
        <f t="shared" si="2"/>
        <v>0.009133563767955466</v>
      </c>
    </row>
    <row r="7" spans="1:17" ht="12.75">
      <c r="A7">
        <f t="shared" si="5"/>
        <v>1968</v>
      </c>
      <c r="B7" s="1">
        <f>'raw data'!C44</f>
        <v>4569</v>
      </c>
      <c r="C7" s="1">
        <f>'capital stock data'!N7</f>
        <v>10518.674542454171</v>
      </c>
      <c r="D7" s="1">
        <f>'hours data'!H6</f>
        <v>148.833568</v>
      </c>
      <c r="E7" s="19">
        <f>'raw data'!V44</f>
        <v>118805</v>
      </c>
      <c r="G7">
        <f t="shared" si="3"/>
        <v>19.135359811490062</v>
      </c>
      <c r="I7">
        <f t="shared" si="6"/>
        <v>114.63340487162972</v>
      </c>
      <c r="J7">
        <f t="shared" si="7"/>
        <v>115.43304064040593</v>
      </c>
      <c r="K7">
        <f t="shared" si="8"/>
        <v>98.8199105766364</v>
      </c>
      <c r="L7">
        <f t="shared" si="9"/>
        <v>100.49318247884807</v>
      </c>
      <c r="N7">
        <f t="shared" si="4"/>
        <v>0.19702751547428235</v>
      </c>
      <c r="O7">
        <f t="shared" si="0"/>
        <v>0.2070562287097096</v>
      </c>
      <c r="P7">
        <f t="shared" si="1"/>
        <v>-0.01712634461399637</v>
      </c>
      <c r="Q7">
        <f t="shared" si="2"/>
        <v>0.007097631378568991</v>
      </c>
    </row>
    <row r="8" spans="1:17" ht="12.75">
      <c r="A8">
        <f t="shared" si="5"/>
        <v>1969</v>
      </c>
      <c r="B8" s="1">
        <f>'raw data'!C45</f>
        <v>4712.5</v>
      </c>
      <c r="C8" s="1">
        <f>'capital stock data'!N8</f>
        <v>10974.610983546114</v>
      </c>
      <c r="D8" s="1">
        <f>'hours data'!H7</f>
        <v>151.9089</v>
      </c>
      <c r="E8" s="19">
        <f>'raw data'!V45</f>
        <v>120781</v>
      </c>
      <c r="G8">
        <f t="shared" si="3"/>
        <v>19.21106236542172</v>
      </c>
      <c r="I8">
        <f t="shared" si="6"/>
        <v>116.29940556002936</v>
      </c>
      <c r="J8">
        <f t="shared" si="7"/>
        <v>115.88971227191239</v>
      </c>
      <c r="K8">
        <f t="shared" si="8"/>
        <v>99.46667192741619</v>
      </c>
      <c r="L8">
        <f t="shared" si="9"/>
        <v>100.89160322327608</v>
      </c>
      <c r="N8">
        <f t="shared" si="4"/>
        <v>0.21784372279746445</v>
      </c>
      <c r="O8">
        <f t="shared" si="0"/>
        <v>0.21275250152081435</v>
      </c>
      <c r="P8">
        <f t="shared" si="1"/>
        <v>-0.00771488882448294</v>
      </c>
      <c r="Q8">
        <f t="shared" si="2"/>
        <v>0.012806110101130655</v>
      </c>
    </row>
    <row r="9" spans="1:17" ht="12.75">
      <c r="A9">
        <f t="shared" si="5"/>
        <v>1970</v>
      </c>
      <c r="B9" s="1">
        <f>'raw data'!C46</f>
        <v>4722</v>
      </c>
      <c r="C9" s="1">
        <f>'capital stock data'!N9</f>
        <v>11434.35428576579</v>
      </c>
      <c r="D9" s="1">
        <f>'hours data'!H8</f>
        <v>151.376472</v>
      </c>
      <c r="E9" s="19">
        <f>'raw data'!V46</f>
        <v>122963</v>
      </c>
      <c r="G9">
        <f t="shared" si="3"/>
        <v>18.894861453815082</v>
      </c>
      <c r="I9">
        <f t="shared" si="6"/>
        <v>114.46594159047874</v>
      </c>
      <c r="J9">
        <f t="shared" si="7"/>
        <v>113.98224708497058</v>
      </c>
      <c r="K9">
        <f t="shared" si="8"/>
        <v>101.69151471550728</v>
      </c>
      <c r="L9">
        <f t="shared" si="9"/>
        <v>98.7539223810397</v>
      </c>
      <c r="N9">
        <f t="shared" si="4"/>
        <v>0.1949184000009495</v>
      </c>
      <c r="O9">
        <f t="shared" si="0"/>
        <v>0.18880913985555417</v>
      </c>
      <c r="P9">
        <f t="shared" si="1"/>
        <v>0.024199303693196002</v>
      </c>
      <c r="Q9">
        <f t="shared" si="2"/>
        <v>-0.01809004354780085</v>
      </c>
    </row>
    <row r="10" spans="1:17" ht="12.75">
      <c r="A10">
        <f t="shared" si="5"/>
        <v>1971</v>
      </c>
      <c r="B10" s="1">
        <f>'raw data'!C47</f>
        <v>4877.6</v>
      </c>
      <c r="C10" s="1">
        <f>'capital stock data'!N10</f>
        <v>11800.191566356865</v>
      </c>
      <c r="D10" s="1">
        <f>'hours data'!H9</f>
        <v>151.46398280000003</v>
      </c>
      <c r="E10" s="19">
        <f>'raw data'!V47</f>
        <v>125265</v>
      </c>
      <c r="G10">
        <f t="shared" si="3"/>
        <v>19.516468823876334</v>
      </c>
      <c r="I10">
        <f t="shared" si="6"/>
        <v>116.06497761970121</v>
      </c>
      <c r="J10">
        <f t="shared" si="7"/>
        <v>117.73206049415302</v>
      </c>
      <c r="K10">
        <f t="shared" si="8"/>
        <v>101.6380658482694</v>
      </c>
      <c r="L10">
        <f t="shared" si="9"/>
        <v>96.99515807600174</v>
      </c>
      <c r="N10">
        <f t="shared" si="4"/>
        <v>0.21493270745960213</v>
      </c>
      <c r="O10">
        <f t="shared" si="0"/>
        <v>0.23550724490933564</v>
      </c>
      <c r="P10">
        <f t="shared" si="1"/>
        <v>0.023440826571790255</v>
      </c>
      <c r="Q10">
        <f t="shared" si="2"/>
        <v>-0.044015364021526386</v>
      </c>
    </row>
    <row r="11" spans="1:17" ht="12.75">
      <c r="A11">
        <f aca="true" t="shared" si="10" ref="A11:A52">A10+1</f>
        <v>1972</v>
      </c>
      <c r="B11" s="1">
        <f>'raw data'!C48</f>
        <v>5134.3</v>
      </c>
      <c r="C11" s="1">
        <f>'capital stock data'!N11</f>
        <v>12202.769006268916</v>
      </c>
      <c r="D11" s="1">
        <f>'hours data'!H10</f>
        <v>157.6351764</v>
      </c>
      <c r="E11" s="19">
        <f>'raw data'!V48</f>
        <v>127572</v>
      </c>
      <c r="G11">
        <f t="shared" si="3"/>
        <v>19.93887390647893</v>
      </c>
      <c r="I11">
        <f t="shared" si="6"/>
        <v>119.96391478714368</v>
      </c>
      <c r="J11">
        <f t="shared" si="7"/>
        <v>120.2801966957781</v>
      </c>
      <c r="K11">
        <f t="shared" si="8"/>
        <v>100.62092415895616</v>
      </c>
      <c r="L11">
        <f t="shared" si="9"/>
        <v>99.12157592213717</v>
      </c>
      <c r="N11">
        <f t="shared" si="4"/>
        <v>0.2626005076114229</v>
      </c>
      <c r="O11">
        <f t="shared" si="0"/>
        <v>0.2663991322845435</v>
      </c>
      <c r="P11">
        <f t="shared" si="1"/>
        <v>0.008930345316655664</v>
      </c>
      <c r="Q11">
        <f t="shared" si="2"/>
        <v>-0.012728969989776205</v>
      </c>
    </row>
    <row r="12" spans="1:17" ht="12.75">
      <c r="A12">
        <f t="shared" si="10"/>
        <v>1973</v>
      </c>
      <c r="B12" s="1">
        <f>'raw data'!C49</f>
        <v>5424.1</v>
      </c>
      <c r="C12" s="1">
        <f>'capital stock data'!N12</f>
        <v>12672.638074228842</v>
      </c>
      <c r="D12" s="1">
        <f>'hours data'!H11</f>
        <v>163.22080319999998</v>
      </c>
      <c r="E12" s="19">
        <f>'raw data'!V49</f>
        <v>129951</v>
      </c>
      <c r="G12">
        <f t="shared" si="3"/>
        <v>20.541914404560874</v>
      </c>
      <c r="I12">
        <f t="shared" si="6"/>
        <v>124.41502024760958</v>
      </c>
      <c r="J12">
        <f t="shared" si="7"/>
        <v>123.91800643694143</v>
      </c>
      <c r="K12">
        <f t="shared" si="8"/>
        <v>99.64880304419499</v>
      </c>
      <c r="L12">
        <f t="shared" si="9"/>
        <v>100.75493105127799</v>
      </c>
      <c r="N12">
        <f t="shared" si="4"/>
        <v>0.3151606681745597</v>
      </c>
      <c r="O12">
        <f t="shared" si="0"/>
        <v>0.30938583969627453</v>
      </c>
      <c r="P12">
        <f t="shared" si="1"/>
        <v>-0.005075619000903633</v>
      </c>
      <c r="Q12">
        <f t="shared" si="2"/>
        <v>0.010850447479187389</v>
      </c>
    </row>
    <row r="13" spans="1:17" ht="12.75">
      <c r="A13">
        <f t="shared" si="10"/>
        <v>1974</v>
      </c>
      <c r="B13" s="1">
        <f>'raw data'!C50</f>
        <v>5396</v>
      </c>
      <c r="C13" s="1">
        <f>'capital stock data'!N13</f>
        <v>13222.341585728045</v>
      </c>
      <c r="D13" s="1">
        <f>'hours data'!H12</f>
        <v>164.28368319999998</v>
      </c>
      <c r="E13" s="19">
        <f>'raw data'!V50</f>
        <v>132317</v>
      </c>
      <c r="G13">
        <f t="shared" si="3"/>
        <v>19.76213393005661</v>
      </c>
      <c r="I13">
        <f t="shared" si="6"/>
        <v>121.55730084168073</v>
      </c>
      <c r="J13">
        <f t="shared" si="7"/>
        <v>119.21402218523183</v>
      </c>
      <c r="K13">
        <f t="shared" si="8"/>
        <v>102.37749439698635</v>
      </c>
      <c r="L13">
        <f t="shared" si="9"/>
        <v>99.59767737426581</v>
      </c>
      <c r="N13">
        <f t="shared" si="4"/>
        <v>0.28163654554083645</v>
      </c>
      <c r="O13">
        <f t="shared" si="0"/>
        <v>0.25355393837825585</v>
      </c>
      <c r="P13">
        <f t="shared" si="1"/>
        <v>0.03389860312705858</v>
      </c>
      <c r="Q13">
        <f t="shared" si="2"/>
        <v>-0.005815995964479822</v>
      </c>
    </row>
    <row r="14" spans="1:17" ht="12.75">
      <c r="A14">
        <f t="shared" si="10"/>
        <v>1975</v>
      </c>
      <c r="B14" s="1">
        <f>'raw data'!C51</f>
        <v>5385.4</v>
      </c>
      <c r="C14" s="1">
        <f>'capital stock data'!N14</f>
        <v>13700.437063566158</v>
      </c>
      <c r="D14" s="1">
        <f>'hours data'!H13</f>
        <v>160.703712</v>
      </c>
      <c r="E14" s="19">
        <f>'raw data'!V51</f>
        <v>134647</v>
      </c>
      <c r="G14">
        <f t="shared" si="3"/>
        <v>19.738759015137436</v>
      </c>
      <c r="I14">
        <f t="shared" si="6"/>
        <v>119.21915440866584</v>
      </c>
      <c r="J14">
        <f t="shared" si="7"/>
        <v>119.07301425382045</v>
      </c>
      <c r="K14">
        <f t="shared" si="8"/>
        <v>104.576243488913</v>
      </c>
      <c r="L14">
        <f t="shared" si="9"/>
        <v>95.74137319210905</v>
      </c>
      <c r="N14">
        <f t="shared" si="4"/>
        <v>0.25361604578632635</v>
      </c>
      <c r="O14">
        <f t="shared" si="0"/>
        <v>0.25184648949510313</v>
      </c>
      <c r="P14">
        <f t="shared" si="1"/>
        <v>0.06455515279545306</v>
      </c>
      <c r="Q14">
        <f t="shared" si="2"/>
        <v>-0.0627855965042321</v>
      </c>
    </row>
    <row r="15" spans="1:17" ht="12.75">
      <c r="A15">
        <f t="shared" si="10"/>
        <v>1976</v>
      </c>
      <c r="B15" s="1">
        <f>'raw data'!C52</f>
        <v>5675.4</v>
      </c>
      <c r="C15" s="1">
        <f>'capital stock data'!N15</f>
        <v>14019.385574333295</v>
      </c>
      <c r="D15" s="1">
        <f>'hours data'!H14</f>
        <v>166.6052544</v>
      </c>
      <c r="E15" s="19">
        <f>'raw data'!V52</f>
        <v>137040</v>
      </c>
      <c r="G15">
        <f t="shared" si="3"/>
        <v>20.40244971906483</v>
      </c>
      <c r="I15">
        <f t="shared" si="6"/>
        <v>123.44510647648295</v>
      </c>
      <c r="J15">
        <f t="shared" si="7"/>
        <v>123.07669313698982</v>
      </c>
      <c r="K15">
        <f t="shared" si="8"/>
        <v>102.84573593021653</v>
      </c>
      <c r="L15">
        <f t="shared" si="9"/>
        <v>97.52405920419747</v>
      </c>
      <c r="N15">
        <f t="shared" si="4"/>
        <v>0.3038696473187693</v>
      </c>
      <c r="O15">
        <f t="shared" si="0"/>
        <v>0.2995575865241285</v>
      </c>
      <c r="P15">
        <f t="shared" si="1"/>
        <v>0.040481979766033675</v>
      </c>
      <c r="Q15">
        <f t="shared" si="2"/>
        <v>-0.03616991897139315</v>
      </c>
    </row>
    <row r="16" spans="1:17" ht="12.75">
      <c r="A16">
        <f t="shared" si="10"/>
        <v>1977</v>
      </c>
      <c r="B16" s="1">
        <f>'raw data'!C53</f>
        <v>5937</v>
      </c>
      <c r="C16" s="1">
        <f>'capital stock data'!N16</f>
        <v>14478.57977339263</v>
      </c>
      <c r="D16" s="1">
        <f>'hours data'!H15</f>
        <v>171.7773356</v>
      </c>
      <c r="E16" s="19">
        <f>'raw data'!V53</f>
        <v>139486</v>
      </c>
      <c r="G16">
        <f t="shared" si="3"/>
        <v>20.85139820873679</v>
      </c>
      <c r="I16">
        <f t="shared" si="6"/>
        <v>126.87065479925872</v>
      </c>
      <c r="J16">
        <f t="shared" si="7"/>
        <v>125.78495103045435</v>
      </c>
      <c r="K16">
        <f t="shared" si="8"/>
        <v>102.1002555454204</v>
      </c>
      <c r="L16">
        <f t="shared" si="9"/>
        <v>98.78833532539866</v>
      </c>
      <c r="N16">
        <f t="shared" si="4"/>
        <v>0.3433584121940887</v>
      </c>
      <c r="O16">
        <f t="shared" si="0"/>
        <v>0.3309593278416565</v>
      </c>
      <c r="P16">
        <f t="shared" si="1"/>
        <v>0.02998647712315174</v>
      </c>
      <c r="Q16">
        <f t="shared" si="2"/>
        <v>-0.017587392770719485</v>
      </c>
    </row>
    <row r="17" spans="1:17" ht="12.75">
      <c r="A17">
        <f t="shared" si="10"/>
        <v>1978</v>
      </c>
      <c r="B17" s="1">
        <f>'raw data'!C54</f>
        <v>6267.2</v>
      </c>
      <c r="C17" s="1">
        <f>'capital stock data'!N17</f>
        <v>15058.207178150553</v>
      </c>
      <c r="D17" s="1">
        <f>'hours data'!H16</f>
        <v>178.80295679999998</v>
      </c>
      <c r="E17" s="19">
        <f>'raw data'!V54</f>
        <v>141920</v>
      </c>
      <c r="G17">
        <f t="shared" si="3"/>
        <v>21.32525997241655</v>
      </c>
      <c r="I17">
        <f t="shared" si="6"/>
        <v>131.62994639586628</v>
      </c>
      <c r="J17">
        <f t="shared" si="7"/>
        <v>128.64349692473826</v>
      </c>
      <c r="K17">
        <f t="shared" si="8"/>
        <v>101.24307989778063</v>
      </c>
      <c r="L17">
        <f t="shared" si="9"/>
        <v>101.06517192707818</v>
      </c>
      <c r="N17">
        <f t="shared" si="4"/>
        <v>0.39648774592680447</v>
      </c>
      <c r="O17">
        <f t="shared" si="0"/>
        <v>0.3633785290378157</v>
      </c>
      <c r="P17">
        <f t="shared" si="1"/>
        <v>0.017823301198815183</v>
      </c>
      <c r="Q17">
        <f t="shared" si="2"/>
        <v>0.01528591569017229</v>
      </c>
    </row>
    <row r="18" spans="1:17" ht="12.75">
      <c r="A18">
        <f t="shared" si="10"/>
        <v>1979</v>
      </c>
      <c r="B18" s="1">
        <f>'raw data'!C55</f>
        <v>6466.2</v>
      </c>
      <c r="C18" s="1">
        <f>'capital stock data'!N18</f>
        <v>15764.307190334068</v>
      </c>
      <c r="D18" s="1">
        <f>'hours data'!H17</f>
        <v>182.94298880000002</v>
      </c>
      <c r="E18" s="19">
        <f>'raw data'!V55</f>
        <v>144308</v>
      </c>
      <c r="G18">
        <f t="shared" si="3"/>
        <v>21.327641961595138</v>
      </c>
      <c r="I18">
        <f t="shared" si="6"/>
        <v>133.56217361458283</v>
      </c>
      <c r="J18">
        <f t="shared" si="7"/>
        <v>128.6578661478083</v>
      </c>
      <c r="K18">
        <f t="shared" si="8"/>
        <v>102.08251153911951</v>
      </c>
      <c r="L18">
        <f t="shared" si="9"/>
        <v>101.6941071373439</v>
      </c>
      <c r="N18">
        <f t="shared" si="4"/>
        <v>0.4175114773805614</v>
      </c>
      <c r="O18">
        <f t="shared" si="0"/>
        <v>0.3635396662089412</v>
      </c>
      <c r="P18">
        <f t="shared" si="1"/>
        <v>0.02973572932179959</v>
      </c>
      <c r="Q18">
        <f t="shared" si="2"/>
        <v>0.024236081849820037</v>
      </c>
    </row>
    <row r="19" spans="1:17" ht="12.75">
      <c r="A19">
        <f t="shared" si="10"/>
        <v>1980</v>
      </c>
      <c r="B19" s="1">
        <f>'raw data'!C56</f>
        <v>6450.4</v>
      </c>
      <c r="C19" s="1">
        <f>'capital stock data'!N19</f>
        <v>16498.4966493272</v>
      </c>
      <c r="D19" s="1">
        <f>'hours data'!H18</f>
        <v>181.7642112</v>
      </c>
      <c r="E19" s="19">
        <f>'raw data'!V56</f>
        <v>146731</v>
      </c>
      <c r="G19">
        <f t="shared" si="3"/>
        <v>20.83909617243209</v>
      </c>
      <c r="I19">
        <f t="shared" si="6"/>
        <v>131.0356665375187</v>
      </c>
      <c r="J19">
        <f t="shared" si="7"/>
        <v>125.71073965054251</v>
      </c>
      <c r="K19">
        <f t="shared" si="8"/>
        <v>104.89631130136567</v>
      </c>
      <c r="L19">
        <f t="shared" si="9"/>
        <v>99.37037392971786</v>
      </c>
      <c r="N19">
        <f t="shared" si="4"/>
        <v>0.3899595517114632</v>
      </c>
      <c r="O19">
        <f t="shared" si="0"/>
        <v>0.3301079065501515</v>
      </c>
      <c r="P19">
        <f t="shared" si="1"/>
        <v>0.06896394616308622</v>
      </c>
      <c r="Q19">
        <f t="shared" si="2"/>
        <v>-0.00911230100177659</v>
      </c>
    </row>
    <row r="20" spans="1:17" ht="12.75">
      <c r="A20">
        <f t="shared" si="10"/>
        <v>1981</v>
      </c>
      <c r="B20" s="1">
        <f>'raw data'!C57</f>
        <v>6617.7</v>
      </c>
      <c r="C20" s="1">
        <f>'capital stock data'!N20</f>
        <v>17071.477977457078</v>
      </c>
      <c r="D20" s="1">
        <f>'hours data'!H19</f>
        <v>183.76666880000002</v>
      </c>
      <c r="E20" s="19">
        <f>'raw data'!V57</f>
        <v>148709</v>
      </c>
      <c r="G20">
        <f t="shared" si="3"/>
        <v>21.044565593706157</v>
      </c>
      <c r="I20">
        <f t="shared" si="6"/>
        <v>132.64612729037532</v>
      </c>
      <c r="J20">
        <f t="shared" si="7"/>
        <v>126.95022300961938</v>
      </c>
      <c r="K20">
        <f t="shared" si="8"/>
        <v>105.4049949722373</v>
      </c>
      <c r="L20">
        <f t="shared" si="9"/>
        <v>99.12881507723166</v>
      </c>
      <c r="N20">
        <f t="shared" si="4"/>
        <v>0.40758255554753586</v>
      </c>
      <c r="O20">
        <f t="shared" si="0"/>
        <v>0.344262929326414</v>
      </c>
      <c r="P20">
        <f t="shared" si="1"/>
        <v>0.075943235579756</v>
      </c>
      <c r="Q20">
        <f t="shared" si="2"/>
        <v>-0.012623609358636458</v>
      </c>
    </row>
    <row r="21" spans="1:17" ht="12.75">
      <c r="A21">
        <f t="shared" si="10"/>
        <v>1982</v>
      </c>
      <c r="B21" s="1">
        <f>'raw data'!C58</f>
        <v>6491.3</v>
      </c>
      <c r="C21" s="1">
        <f>'capital stock data'!N21</f>
        <v>17715.677286337235</v>
      </c>
      <c r="D21" s="1">
        <f>'hours data'!H20</f>
        <v>179.5847144</v>
      </c>
      <c r="E21" s="19">
        <f>'raw data'!V58</f>
        <v>150388</v>
      </c>
      <c r="G21">
        <f t="shared" si="3"/>
        <v>20.45951468214978</v>
      </c>
      <c r="I21">
        <f t="shared" si="6"/>
        <v>128.65991194225558</v>
      </c>
      <c r="J21">
        <f t="shared" si="7"/>
        <v>123.42093449266962</v>
      </c>
      <c r="K21">
        <f t="shared" si="8"/>
        <v>108.82478291328819</v>
      </c>
      <c r="L21">
        <f t="shared" si="9"/>
        <v>95.7914197158571</v>
      </c>
      <c r="N21">
        <f t="shared" si="4"/>
        <v>0.36356260638451493</v>
      </c>
      <c r="O21">
        <f t="shared" si="0"/>
        <v>0.303587123232828</v>
      </c>
      <c r="P21">
        <f t="shared" si="1"/>
        <v>0.12200714220038325</v>
      </c>
      <c r="Q21">
        <f t="shared" si="2"/>
        <v>-0.06203165904869731</v>
      </c>
    </row>
    <row r="22" spans="1:17" ht="12.75">
      <c r="A22">
        <f t="shared" si="10"/>
        <v>1983</v>
      </c>
      <c r="B22" s="1">
        <f>'raw data'!C59</f>
        <v>6792</v>
      </c>
      <c r="C22" s="1">
        <f>'capital stock data'!N22</f>
        <v>18151.161402767742</v>
      </c>
      <c r="D22" s="1">
        <f>'hours data'!H21</f>
        <v>182.99354319999998</v>
      </c>
      <c r="E22" s="19">
        <f>'raw data'!V59</f>
        <v>151874</v>
      </c>
      <c r="G22">
        <f t="shared" si="3"/>
        <v>21.26005287101288</v>
      </c>
      <c r="I22">
        <f t="shared" si="6"/>
        <v>133.30271614168032</v>
      </c>
      <c r="J22">
        <f t="shared" si="7"/>
        <v>128.25013855256628</v>
      </c>
      <c r="K22">
        <f t="shared" si="8"/>
        <v>107.53711855823104</v>
      </c>
      <c r="L22">
        <f t="shared" si="9"/>
        <v>96.65465170153664</v>
      </c>
      <c r="N22">
        <f t="shared" si="4"/>
        <v>0.41470617670753473</v>
      </c>
      <c r="O22">
        <f t="shared" si="0"/>
        <v>0.35896038442096334</v>
      </c>
      <c r="P22">
        <f t="shared" si="1"/>
        <v>0.10483472043585802</v>
      </c>
      <c r="Q22">
        <f t="shared" si="2"/>
        <v>-0.049088928149288294</v>
      </c>
    </row>
    <row r="23" spans="1:17" ht="12.75">
      <c r="A23">
        <f t="shared" si="10"/>
        <v>1984</v>
      </c>
      <c r="B23" s="1">
        <f>'raw data'!C60</f>
        <v>7285</v>
      </c>
      <c r="C23" s="1">
        <f>'capital stock data'!N23</f>
        <v>18639.951871423713</v>
      </c>
      <c r="D23" s="1">
        <f>'hours data'!H22</f>
        <v>191.655126</v>
      </c>
      <c r="E23" s="19">
        <f>'raw data'!V60</f>
        <v>153314</v>
      </c>
      <c r="G23">
        <f t="shared" si="3"/>
        <v>22.31621010251072</v>
      </c>
      <c r="I23">
        <f t="shared" si="6"/>
        <v>141.63562202203755</v>
      </c>
      <c r="J23">
        <f t="shared" si="7"/>
        <v>134.62135089595492</v>
      </c>
      <c r="K23">
        <f t="shared" si="8"/>
        <v>104.91787838227242</v>
      </c>
      <c r="L23">
        <f t="shared" si="9"/>
        <v>100.27878194037072</v>
      </c>
      <c r="N23">
        <f t="shared" si="4"/>
        <v>0.5021841556141995</v>
      </c>
      <c r="O23">
        <f t="shared" si="0"/>
        <v>0.42890723898927585</v>
      </c>
      <c r="P23">
        <f t="shared" si="1"/>
        <v>0.06926053926603239</v>
      </c>
      <c r="Q23">
        <f t="shared" si="2"/>
        <v>0.004016377358888687</v>
      </c>
    </row>
    <row r="24" spans="1:17" ht="12.75">
      <c r="A24">
        <f t="shared" si="10"/>
        <v>1985</v>
      </c>
      <c r="B24" s="1">
        <f>'raw data'!C61</f>
        <v>7593.8</v>
      </c>
      <c r="C24" s="1">
        <f>'capital stock data'!N24</f>
        <v>19418.363666158744</v>
      </c>
      <c r="D24" s="1">
        <f>'hours data'!H23</f>
        <v>194.45582</v>
      </c>
      <c r="E24" s="19">
        <f>'raw data'!V61</f>
        <v>154758</v>
      </c>
      <c r="G24">
        <f t="shared" si="3"/>
        <v>22.934956085486167</v>
      </c>
      <c r="I24">
        <f t="shared" si="6"/>
        <v>146.26176132637113</v>
      </c>
      <c r="J24">
        <f t="shared" si="7"/>
        <v>138.35390313968153</v>
      </c>
      <c r="K24">
        <f t="shared" si="8"/>
        <v>104.88203869928576</v>
      </c>
      <c r="L24">
        <f t="shared" si="9"/>
        <v>100.79483140829635</v>
      </c>
      <c r="N24">
        <f t="shared" si="4"/>
        <v>0.5485526405934003</v>
      </c>
      <c r="O24">
        <f t="shared" si="0"/>
        <v>0.4683633447851087</v>
      </c>
      <c r="P24">
        <f t="shared" si="1"/>
        <v>0.068767634081568</v>
      </c>
      <c r="Q24">
        <f t="shared" si="2"/>
        <v>0.011421661726722149</v>
      </c>
    </row>
    <row r="25" spans="1:17" ht="12.75">
      <c r="A25">
        <f t="shared" si="10"/>
        <v>1986</v>
      </c>
      <c r="B25" s="1">
        <f>'raw data'!C62</f>
        <v>7860.5</v>
      </c>
      <c r="C25" s="1">
        <f>'capital stock data'!N25</f>
        <v>20159.611052904515</v>
      </c>
      <c r="D25" s="1">
        <f>'hours data'!H24</f>
        <v>197.7568268</v>
      </c>
      <c r="E25" s="19">
        <f>'raw data'!V62</f>
        <v>156277</v>
      </c>
      <c r="G25">
        <f t="shared" si="3"/>
        <v>23.30524411489828</v>
      </c>
      <c r="I25">
        <f t="shared" si="6"/>
        <v>149.9270028228035</v>
      </c>
      <c r="J25">
        <f t="shared" si="7"/>
        <v>140.587645988986</v>
      </c>
      <c r="K25">
        <f t="shared" si="8"/>
        <v>105.05720816840889</v>
      </c>
      <c r="L25">
        <f t="shared" si="9"/>
        <v>101.50953643948472</v>
      </c>
      <c r="N25">
        <f t="shared" si="4"/>
        <v>0.5842602453948367</v>
      </c>
      <c r="O25">
        <f t="shared" si="0"/>
        <v>0.4914698244709384</v>
      </c>
      <c r="P25">
        <f t="shared" si="1"/>
        <v>0.07117515136893601</v>
      </c>
      <c r="Q25">
        <f t="shared" si="2"/>
        <v>0.02161526955496132</v>
      </c>
    </row>
    <row r="26" spans="1:17" ht="12.75">
      <c r="A26">
        <f t="shared" si="10"/>
        <v>1987</v>
      </c>
      <c r="B26" s="1">
        <f>'raw data'!C63</f>
        <v>8132.6</v>
      </c>
      <c r="C26" s="1">
        <f>'capital stock data'!N26</f>
        <v>20887.43846261561</v>
      </c>
      <c r="D26" s="1">
        <f>'hours data'!H25</f>
        <v>202.886736</v>
      </c>
      <c r="E26" s="19">
        <f>'raw data'!V63</f>
        <v>157792</v>
      </c>
      <c r="G26">
        <f t="shared" si="3"/>
        <v>23.483191518738447</v>
      </c>
      <c r="I26">
        <f t="shared" si="6"/>
        <v>153.62757808561577</v>
      </c>
      <c r="J26">
        <f t="shared" si="7"/>
        <v>141.66110424123178</v>
      </c>
      <c r="K26">
        <f t="shared" si="8"/>
        <v>105.14278138500586</v>
      </c>
      <c r="L26">
        <f t="shared" si="9"/>
        <v>103.14284343600318</v>
      </c>
      <c r="N26">
        <f t="shared" si="4"/>
        <v>0.6194372212415457</v>
      </c>
      <c r="O26">
        <f t="shared" si="0"/>
        <v>0.5024436931799626</v>
      </c>
      <c r="P26">
        <f t="shared" si="1"/>
        <v>0.07234980472928987</v>
      </c>
      <c r="Q26">
        <f t="shared" si="2"/>
        <v>0.04464372333229241</v>
      </c>
    </row>
    <row r="27" spans="1:17" ht="12.75">
      <c r="A27">
        <f t="shared" si="10"/>
        <v>1988</v>
      </c>
      <c r="B27" s="1">
        <f>'raw data'!C64</f>
        <v>8474.5</v>
      </c>
      <c r="C27" s="1">
        <f>'capital stock data'!N27</f>
        <v>21627.554782608255</v>
      </c>
      <c r="D27" s="1">
        <f>'hours data'!H26</f>
        <v>206.8504256</v>
      </c>
      <c r="E27" s="19">
        <f>'raw data'!V64</f>
        <v>159110</v>
      </c>
      <c r="G27">
        <f t="shared" si="3"/>
        <v>24.088233366385648</v>
      </c>
      <c r="I27">
        <f t="shared" si="6"/>
        <v>158.76009898324023</v>
      </c>
      <c r="J27">
        <f t="shared" si="7"/>
        <v>145.31098701723627</v>
      </c>
      <c r="K27">
        <f t="shared" si="8"/>
        <v>104.76435412701338</v>
      </c>
      <c r="L27">
        <f t="shared" si="9"/>
        <v>104.28680645745598</v>
      </c>
      <c r="N27">
        <f t="shared" si="4"/>
        <v>0.6668483669375672</v>
      </c>
      <c r="O27">
        <f t="shared" si="0"/>
        <v>0.5391437897981395</v>
      </c>
      <c r="P27">
        <f t="shared" si="1"/>
        <v>0.06714792611186575</v>
      </c>
      <c r="Q27">
        <f t="shared" si="2"/>
        <v>0.06055665102756158</v>
      </c>
    </row>
    <row r="28" spans="1:17" ht="12.75">
      <c r="A28">
        <f t="shared" si="10"/>
        <v>1989</v>
      </c>
      <c r="B28" s="1">
        <f>'raw data'!C65</f>
        <v>8786.4</v>
      </c>
      <c r="C28" s="1">
        <f>'capital stock data'!N28</f>
        <v>22339.68199756988</v>
      </c>
      <c r="D28" s="1">
        <f>'hours data'!H27</f>
        <v>210.511548</v>
      </c>
      <c r="E28" s="19">
        <f>'raw data'!V65</f>
        <v>160180</v>
      </c>
      <c r="G28">
        <f t="shared" si="3"/>
        <v>24.592619936267145</v>
      </c>
      <c r="I28">
        <f t="shared" si="6"/>
        <v>163.5036431630912</v>
      </c>
      <c r="J28">
        <f t="shared" si="7"/>
        <v>148.35367218193568</v>
      </c>
      <c r="K28">
        <f t="shared" si="8"/>
        <v>104.54206449879781</v>
      </c>
      <c r="L28">
        <f t="shared" si="9"/>
        <v>105.42365302963137</v>
      </c>
      <c r="N28">
        <f t="shared" si="4"/>
        <v>0.709322781991052</v>
      </c>
      <c r="O28">
        <f t="shared" si="0"/>
        <v>0.5690406381299351</v>
      </c>
      <c r="P28">
        <f t="shared" si="1"/>
        <v>0.06408355506252059</v>
      </c>
      <c r="Q28">
        <f t="shared" si="2"/>
        <v>0.0761985887985945</v>
      </c>
    </row>
    <row r="29" spans="1:17" ht="12.75">
      <c r="A29">
        <f t="shared" si="10"/>
        <v>1990</v>
      </c>
      <c r="B29" s="1">
        <f>'raw data'!C66</f>
        <v>8955</v>
      </c>
      <c r="C29" s="1">
        <f>'capital stock data'!N29</f>
        <v>23055.568338532175</v>
      </c>
      <c r="D29" s="1">
        <f>'hours data'!H28</f>
        <v>211.8791948</v>
      </c>
      <c r="E29" s="19">
        <f>'raw data'!V66</f>
        <v>161396</v>
      </c>
      <c r="G29">
        <f t="shared" si="3"/>
        <v>24.72640049114502</v>
      </c>
      <c r="I29">
        <f t="shared" si="6"/>
        <v>165.38555531880962</v>
      </c>
      <c r="J29">
        <f t="shared" si="7"/>
        <v>149.16069626615703</v>
      </c>
      <c r="K29">
        <f t="shared" si="8"/>
        <v>105.28759409200184</v>
      </c>
      <c r="L29">
        <f t="shared" si="9"/>
        <v>105.30911719290484</v>
      </c>
      <c r="N29">
        <f t="shared" si="4"/>
        <v>0.7258332358396646</v>
      </c>
      <c r="O29">
        <f t="shared" si="0"/>
        <v>0.5768674365858667</v>
      </c>
      <c r="P29">
        <f t="shared" si="1"/>
        <v>0.07433545539163049</v>
      </c>
      <c r="Q29">
        <f t="shared" si="2"/>
        <v>0.07463034386216705</v>
      </c>
    </row>
    <row r="30" spans="1:17" ht="12.75">
      <c r="A30">
        <f t="shared" si="10"/>
        <v>1991</v>
      </c>
      <c r="B30" s="1">
        <f>'raw data'!C67</f>
        <v>8948.4</v>
      </c>
      <c r="C30" s="1">
        <f>'capital stock data'!N30</f>
        <v>23681.48167928064</v>
      </c>
      <c r="D30" s="1">
        <f>'hours data'!H29</f>
        <v>208.7375576</v>
      </c>
      <c r="E30" s="19">
        <f>'raw data'!V67</f>
        <v>163124</v>
      </c>
      <c r="G30">
        <f t="shared" si="3"/>
        <v>24.69178954654949</v>
      </c>
      <c r="I30">
        <f t="shared" si="6"/>
        <v>163.5129973055418</v>
      </c>
      <c r="J30">
        <f t="shared" si="7"/>
        <v>148.95190758313993</v>
      </c>
      <c r="K30">
        <f t="shared" si="8"/>
        <v>106.94316907061375</v>
      </c>
      <c r="L30">
        <f t="shared" si="9"/>
        <v>102.64863073872479</v>
      </c>
      <c r="N30">
        <f t="shared" si="4"/>
        <v>0.7094053170871841</v>
      </c>
      <c r="O30">
        <f t="shared" si="0"/>
        <v>0.5748465998755502</v>
      </c>
      <c r="P30">
        <f t="shared" si="1"/>
        <v>0.09684433418427656</v>
      </c>
      <c r="Q30">
        <f t="shared" si="2"/>
        <v>0.03771438302735493</v>
      </c>
    </row>
    <row r="31" spans="1:17" ht="12.75">
      <c r="A31">
        <f t="shared" si="10"/>
        <v>1992</v>
      </c>
      <c r="B31" s="1">
        <f>'raw data'!C68</f>
        <v>9266.6</v>
      </c>
      <c r="C31" s="1">
        <f>'capital stock data'!N31</f>
        <v>24144.327832672803</v>
      </c>
      <c r="D31" s="1">
        <f>'hours data'!H30</f>
        <v>210.7261728</v>
      </c>
      <c r="E31" s="19">
        <f>'raw data'!V68</f>
        <v>164849</v>
      </c>
      <c r="G31">
        <f t="shared" si="3"/>
        <v>25.55328166436517</v>
      </c>
      <c r="I31">
        <f t="shared" si="6"/>
        <v>167.55556342787781</v>
      </c>
      <c r="J31">
        <f t="shared" si="7"/>
        <v>154.14881297853753</v>
      </c>
      <c r="K31">
        <f t="shared" si="8"/>
        <v>106.00249312536275</v>
      </c>
      <c r="L31">
        <f t="shared" si="9"/>
        <v>102.5421898756464</v>
      </c>
      <c r="N31">
        <f t="shared" si="4"/>
        <v>0.7446395898342799</v>
      </c>
      <c r="O31">
        <f t="shared" si="0"/>
        <v>0.6243237800284751</v>
      </c>
      <c r="P31">
        <f t="shared" si="1"/>
        <v>0.08409819664978688</v>
      </c>
      <c r="Q31">
        <f t="shared" si="2"/>
        <v>0.03621761315601838</v>
      </c>
    </row>
    <row r="32" spans="1:17" ht="12.75">
      <c r="A32">
        <f t="shared" si="10"/>
        <v>1993</v>
      </c>
      <c r="B32" s="1">
        <f>'raw data'!C69</f>
        <v>9521</v>
      </c>
      <c r="C32" s="1">
        <f>'capital stock data'!N32</f>
        <v>24641.318943065333</v>
      </c>
      <c r="D32" s="1">
        <f>'hours data'!H31</f>
        <v>214.49395239999998</v>
      </c>
      <c r="E32" s="19">
        <f>'raw data'!V69</f>
        <v>166719</v>
      </c>
      <c r="G32">
        <f t="shared" si="3"/>
        <v>25.891887403646244</v>
      </c>
      <c r="I32">
        <f t="shared" si="6"/>
        <v>170.224560361105</v>
      </c>
      <c r="J32">
        <f t="shared" si="7"/>
        <v>156.19143409716617</v>
      </c>
      <c r="K32">
        <f t="shared" si="8"/>
        <v>105.60017263924881</v>
      </c>
      <c r="L32">
        <f t="shared" si="9"/>
        <v>103.20491500818376</v>
      </c>
      <c r="N32">
        <f t="shared" si="4"/>
        <v>0.7674392071464574</v>
      </c>
      <c r="O32">
        <f t="shared" si="0"/>
        <v>0.643315334885761</v>
      </c>
      <c r="P32">
        <f t="shared" si="1"/>
        <v>0.07861219327197752</v>
      </c>
      <c r="Q32">
        <f t="shared" si="2"/>
        <v>0.045511678988717774</v>
      </c>
    </row>
    <row r="33" spans="1:17" ht="12.75">
      <c r="A33">
        <f t="shared" si="10"/>
        <v>1994</v>
      </c>
      <c r="B33" s="1">
        <f>'raw data'!C70</f>
        <v>9905.4</v>
      </c>
      <c r="C33" s="1">
        <f>'capital stock data'!N33</f>
        <v>25191.25738680226</v>
      </c>
      <c r="D33" s="1">
        <f>'hours data'!H32</f>
        <v>220.76964</v>
      </c>
      <c r="E33" s="19">
        <f>'raw data'!V70</f>
        <v>168638</v>
      </c>
      <c r="G33">
        <f t="shared" si="3"/>
        <v>26.43254858637837</v>
      </c>
      <c r="I33">
        <f t="shared" si="6"/>
        <v>175.08193093165278</v>
      </c>
      <c r="J33">
        <f t="shared" si="7"/>
        <v>159.45294393517466</v>
      </c>
      <c r="K33">
        <f t="shared" si="8"/>
        <v>104.5573226481852</v>
      </c>
      <c r="L33">
        <f t="shared" si="9"/>
        <v>105.01572424352734</v>
      </c>
      <c r="N33">
        <f t="shared" si="4"/>
        <v>0.8080302002739597</v>
      </c>
      <c r="O33">
        <f t="shared" si="0"/>
        <v>0.6731307339117135</v>
      </c>
      <c r="P33">
        <f t="shared" si="1"/>
        <v>0.06429410428309697</v>
      </c>
      <c r="Q33">
        <f t="shared" si="2"/>
        <v>0.07060536207914964</v>
      </c>
    </row>
    <row r="34" spans="1:17" ht="12.75">
      <c r="A34">
        <f t="shared" si="10"/>
        <v>1995</v>
      </c>
      <c r="B34" s="1">
        <f>'raw data'!C71</f>
        <v>10174.8</v>
      </c>
      <c r="C34" s="1">
        <f>'capital stock data'!N34</f>
        <v>25875.90070199788</v>
      </c>
      <c r="D34" s="1">
        <f>'hours data'!H33</f>
        <v>222.77164</v>
      </c>
      <c r="E34" s="19">
        <f>'raw data'!V71</f>
        <v>170652</v>
      </c>
      <c r="G34">
        <f t="shared" si="3"/>
        <v>26.907727250868952</v>
      </c>
      <c r="I34">
        <f t="shared" si="6"/>
        <v>177.7212059596227</v>
      </c>
      <c r="J34">
        <f t="shared" si="7"/>
        <v>162.31943396358054</v>
      </c>
      <c r="K34">
        <f t="shared" si="8"/>
        <v>104.55619910024348</v>
      </c>
      <c r="L34">
        <f t="shared" si="9"/>
        <v>104.71742271746298</v>
      </c>
      <c r="N34">
        <f t="shared" si="4"/>
        <v>0.8296158361638192</v>
      </c>
      <c r="O34">
        <f t="shared" si="0"/>
        <v>0.6988357392845926</v>
      </c>
      <c r="P34">
        <f t="shared" si="1"/>
        <v>0.06427860134449984</v>
      </c>
      <c r="Q34">
        <f t="shared" si="2"/>
        <v>0.06650149553472455</v>
      </c>
    </row>
    <row r="35" spans="1:17" ht="12.75">
      <c r="A35">
        <f t="shared" si="10"/>
        <v>1996</v>
      </c>
      <c r="B35" s="1">
        <f>'raw data'!C72</f>
        <v>10561</v>
      </c>
      <c r="C35" s="1">
        <f>'capital stock data'!N35</f>
        <v>26578.01897843299</v>
      </c>
      <c r="D35" s="1">
        <f>'hours data'!H34</f>
        <v>225.99638879999998</v>
      </c>
      <c r="E35" s="19">
        <f>'raw data'!V72</f>
        <v>172945</v>
      </c>
      <c r="G35">
        <f t="shared" si="3"/>
        <v>27.694591094921908</v>
      </c>
      <c r="I35">
        <f t="shared" si="6"/>
        <v>182.02112098729864</v>
      </c>
      <c r="J35">
        <f t="shared" si="7"/>
        <v>167.06614826547158</v>
      </c>
      <c r="K35">
        <f t="shared" si="8"/>
        <v>103.93681645246681</v>
      </c>
      <c r="L35">
        <f t="shared" si="9"/>
        <v>104.82476905483892</v>
      </c>
      <c r="N35">
        <f t="shared" si="4"/>
        <v>0.8641058645761284</v>
      </c>
      <c r="O35">
        <f t="shared" si="0"/>
        <v>0.7404194373065721</v>
      </c>
      <c r="P35">
        <f t="shared" si="1"/>
        <v>0.05570677556181368</v>
      </c>
      <c r="Q35">
        <f t="shared" si="2"/>
        <v>0.06797965170774063</v>
      </c>
    </row>
    <row r="36" spans="1:17" ht="12.75">
      <c r="A36">
        <f t="shared" si="10"/>
        <v>1997</v>
      </c>
      <c r="B36" s="1">
        <f>'raw data'!C73</f>
        <v>11034.9</v>
      </c>
      <c r="C36" s="1">
        <f>'capital stock data'!N36</f>
        <v>27367.420232373515</v>
      </c>
      <c r="D36" s="1">
        <f>'hours data'!H35</f>
        <v>232.427052</v>
      </c>
      <c r="E36" s="19">
        <f>'raw data'!V73</f>
        <v>175445</v>
      </c>
      <c r="G36">
        <f t="shared" si="3"/>
        <v>28.370952385338814</v>
      </c>
      <c r="I36">
        <f t="shared" si="6"/>
        <v>187.47879730054558</v>
      </c>
      <c r="J36">
        <f t="shared" si="7"/>
        <v>171.14626178794694</v>
      </c>
      <c r="K36">
        <f t="shared" si="8"/>
        <v>103.07862999942179</v>
      </c>
      <c r="L36">
        <f t="shared" si="9"/>
        <v>106.2713269480098</v>
      </c>
      <c r="N36">
        <f t="shared" si="4"/>
        <v>0.906727444893816</v>
      </c>
      <c r="O36">
        <f t="shared" si="0"/>
        <v>0.7752297810483706</v>
      </c>
      <c r="P36">
        <f t="shared" si="1"/>
        <v>0.043745267822638725</v>
      </c>
      <c r="Q36">
        <f t="shared" si="2"/>
        <v>0.08775239602280561</v>
      </c>
    </row>
    <row r="37" spans="1:17" ht="12.75">
      <c r="A37">
        <f t="shared" si="10"/>
        <v>1998</v>
      </c>
      <c r="B37" s="1">
        <f>'raw data'!C74</f>
        <v>11525.9</v>
      </c>
      <c r="C37" s="1">
        <f>'capital stock data'!N37</f>
        <v>28295.750078902536</v>
      </c>
      <c r="D37" s="1">
        <f>'hours data'!H36</f>
        <v>235.844622</v>
      </c>
      <c r="E37" s="19">
        <f>'raw data'!V74</f>
        <v>178018</v>
      </c>
      <c r="G37">
        <f t="shared" si="3"/>
        <v>29.372849341490305</v>
      </c>
      <c r="I37">
        <f t="shared" si="6"/>
        <v>192.9903894367957</v>
      </c>
      <c r="J37">
        <f t="shared" si="7"/>
        <v>177.19015190531437</v>
      </c>
      <c r="K37">
        <f t="shared" si="8"/>
        <v>102.48578141379954</v>
      </c>
      <c r="L37">
        <f t="shared" si="9"/>
        <v>106.27533564020615</v>
      </c>
      <c r="N37">
        <f t="shared" si="4"/>
        <v>0.9485290057467357</v>
      </c>
      <c r="O37">
        <f t="shared" si="0"/>
        <v>0.8252984222214462</v>
      </c>
      <c r="P37">
        <f t="shared" si="1"/>
        <v>0.03542376820196478</v>
      </c>
      <c r="Q37">
        <f t="shared" si="2"/>
        <v>0.08780681532332418</v>
      </c>
    </row>
    <row r="38" spans="1:17" ht="12.75">
      <c r="A38">
        <f t="shared" si="10"/>
        <v>1999</v>
      </c>
      <c r="B38" s="1">
        <f>'raw data'!C75</f>
        <v>12065.9</v>
      </c>
      <c r="C38" s="1">
        <f>'capital stock data'!N38</f>
        <v>29337.589204007974</v>
      </c>
      <c r="D38" s="1">
        <f>'hours data'!H37</f>
        <v>238.0891968</v>
      </c>
      <c r="E38" s="19">
        <f>'raw data'!V75</f>
        <v>180606</v>
      </c>
      <c r="G38">
        <f t="shared" si="3"/>
        <v>30.625815968810645</v>
      </c>
      <c r="I38">
        <f t="shared" si="6"/>
        <v>199.13715592012633</v>
      </c>
      <c r="J38">
        <f t="shared" si="7"/>
        <v>184.74860646469472</v>
      </c>
      <c r="K38">
        <f t="shared" si="8"/>
        <v>101.92792610782651</v>
      </c>
      <c r="L38">
        <f t="shared" si="9"/>
        <v>105.74940710148874</v>
      </c>
      <c r="N38">
        <f t="shared" si="4"/>
        <v>0.9937624308047418</v>
      </c>
      <c r="O38">
        <f t="shared" si="0"/>
        <v>0.8855634823467632</v>
      </c>
      <c r="P38">
        <f t="shared" si="1"/>
        <v>0.027549373757100516</v>
      </c>
      <c r="Q38">
        <f t="shared" si="2"/>
        <v>0.08064957470087694</v>
      </c>
    </row>
    <row r="39" spans="1:17" ht="12.75">
      <c r="A39">
        <f t="shared" si="10"/>
        <v>2000</v>
      </c>
      <c r="B39" s="1">
        <f>'raw data'!C76</f>
        <v>12559.7</v>
      </c>
      <c r="C39" s="1">
        <f>'capital stock data'!N39</f>
        <v>30500.967306516857</v>
      </c>
      <c r="D39" s="1">
        <f>'hours data'!H38</f>
        <v>244.15878759999998</v>
      </c>
      <c r="E39" s="19">
        <f>'raw data'!V76</f>
        <v>182748</v>
      </c>
      <c r="G39">
        <f t="shared" si="3"/>
        <v>31.108221416398862</v>
      </c>
      <c r="I39">
        <f t="shared" si="6"/>
        <v>204.8572724248877</v>
      </c>
      <c r="J39">
        <f t="shared" si="7"/>
        <v>187.65869167789083</v>
      </c>
      <c r="K39">
        <f t="shared" si="8"/>
        <v>101.85739137910923</v>
      </c>
      <c r="L39">
        <f t="shared" si="9"/>
        <v>107.17417579984163</v>
      </c>
      <c r="N39">
        <f t="shared" si="4"/>
        <v>1.0346191093429278</v>
      </c>
      <c r="O39">
        <f t="shared" si="0"/>
        <v>0.9081111122349856</v>
      </c>
      <c r="P39">
        <f t="shared" si="1"/>
        <v>0.026550674649143072</v>
      </c>
      <c r="Q39">
        <f t="shared" si="2"/>
        <v>0.09995732245879689</v>
      </c>
    </row>
    <row r="40" spans="1:17" ht="12.75">
      <c r="A40">
        <f t="shared" si="10"/>
        <v>2001</v>
      </c>
      <c r="B40" s="1">
        <f>'raw data'!C77</f>
        <v>12682.2</v>
      </c>
      <c r="C40" s="1">
        <f>'capital stock data'!N40</f>
        <v>31745.616694917982</v>
      </c>
      <c r="D40" s="1">
        <f>'hours data'!H39</f>
        <v>242.097544</v>
      </c>
      <c r="E40" s="19">
        <f>'raw data'!V77</f>
        <v>185144</v>
      </c>
      <c r="G40">
        <f t="shared" si="3"/>
        <v>31.139777742856367</v>
      </c>
      <c r="I40">
        <f t="shared" si="6"/>
        <v>204.17835859421433</v>
      </c>
      <c r="J40">
        <f t="shared" si="7"/>
        <v>187.84905353940354</v>
      </c>
      <c r="K40">
        <f t="shared" si="8"/>
        <v>103.62141780262293</v>
      </c>
      <c r="L40">
        <f t="shared" si="9"/>
        <v>104.89412551708024</v>
      </c>
      <c r="N40">
        <f t="shared" si="4"/>
        <v>1.029829959245122</v>
      </c>
      <c r="O40">
        <f t="shared" si="0"/>
        <v>0.9095738471085167</v>
      </c>
      <c r="P40">
        <f t="shared" si="1"/>
        <v>0.05132222854640878</v>
      </c>
      <c r="Q40">
        <f t="shared" si="2"/>
        <v>0.06893388359019693</v>
      </c>
    </row>
    <row r="41" spans="1:17" ht="12.75">
      <c r="A41">
        <f t="shared" si="10"/>
        <v>2002</v>
      </c>
      <c r="B41" s="1">
        <f>'raw data'!C78</f>
        <v>12908.8</v>
      </c>
      <c r="C41" s="1">
        <f>'capital stock data'!N41</f>
        <v>32756.504606249702</v>
      </c>
      <c r="D41" s="1">
        <f>'hours data'!H40</f>
        <v>240.595758</v>
      </c>
      <c r="E41" s="19">
        <f>'raw data'!V78</f>
        <v>187442</v>
      </c>
      <c r="G41">
        <f t="shared" si="3"/>
        <v>31.648413903287928</v>
      </c>
      <c r="I41">
        <f t="shared" si="6"/>
        <v>205.27861807659215</v>
      </c>
      <c r="J41">
        <f t="shared" si="7"/>
        <v>190.91737413314652</v>
      </c>
      <c r="K41">
        <f t="shared" si="8"/>
        <v>104.42555236988527</v>
      </c>
      <c r="L41">
        <f t="shared" si="9"/>
        <v>102.9654404829766</v>
      </c>
      <c r="N41">
        <f t="shared" si="4"/>
        <v>1.0375833634359946</v>
      </c>
      <c r="O41">
        <f t="shared" si="0"/>
        <v>0.9329483988925532</v>
      </c>
      <c r="P41">
        <f t="shared" si="1"/>
        <v>0.06247477480725643</v>
      </c>
      <c r="Q41">
        <f t="shared" si="2"/>
        <v>0.042160189736183455</v>
      </c>
    </row>
    <row r="42" spans="1:17" ht="12.75">
      <c r="A42">
        <f t="shared" si="10"/>
        <v>2003</v>
      </c>
      <c r="B42" s="1">
        <f>'raw data'!C79</f>
        <v>13271.1</v>
      </c>
      <c r="C42" s="1">
        <f>'capital stock data'!N42</f>
        <v>33699.309100643484</v>
      </c>
      <c r="D42" s="1">
        <f>'hours data'!H41</f>
        <v>241.36856640000002</v>
      </c>
      <c r="E42" s="19">
        <f>'raw data'!V79</f>
        <v>189444</v>
      </c>
      <c r="G42">
        <f t="shared" si="3"/>
        <v>32.419688502319325</v>
      </c>
      <c r="I42">
        <f t="shared" si="6"/>
        <v>208.8097720986286</v>
      </c>
      <c r="J42">
        <f t="shared" si="7"/>
        <v>195.57004714332135</v>
      </c>
      <c r="K42">
        <f t="shared" si="8"/>
        <v>104.46677737243313</v>
      </c>
      <c r="L42">
        <f t="shared" si="9"/>
        <v>102.20456197474542</v>
      </c>
      <c r="N42">
        <f t="shared" si="4"/>
        <v>1.0621892302427363</v>
      </c>
      <c r="O42">
        <f t="shared" si="0"/>
        <v>0.9676854288443957</v>
      </c>
      <c r="P42">
        <f t="shared" si="1"/>
        <v>0.0630442079461556</v>
      </c>
      <c r="Q42">
        <f t="shared" si="2"/>
        <v>0.031459593452186074</v>
      </c>
    </row>
    <row r="43" spans="1:17" ht="12.75">
      <c r="A43">
        <f t="shared" si="10"/>
        <v>2004</v>
      </c>
      <c r="B43" s="1">
        <f>'raw data'!C80</f>
        <v>13773.5</v>
      </c>
      <c r="C43" s="1">
        <f>'capital stock data'!N43</f>
        <v>34678.26812117246</v>
      </c>
      <c r="D43" s="1">
        <f>'hours data'!H42</f>
        <v>244.0252048</v>
      </c>
      <c r="E43" s="19">
        <f>'raw data'!V80</f>
        <v>191686</v>
      </c>
      <c r="G43">
        <f t="shared" si="3"/>
        <v>33.441843289245</v>
      </c>
      <c r="I43">
        <f t="shared" si="6"/>
        <v>214.17988015416282</v>
      </c>
      <c r="J43">
        <f t="shared" si="7"/>
        <v>201.73614154773009</v>
      </c>
      <c r="K43">
        <f t="shared" si="8"/>
        <v>103.96334506381346</v>
      </c>
      <c r="L43">
        <f t="shared" si="9"/>
        <v>102.12091946556257</v>
      </c>
      <c r="N43">
        <f t="shared" si="4"/>
        <v>1.098822961109903</v>
      </c>
      <c r="O43">
        <f t="shared" si="0"/>
        <v>1.0124695696265489</v>
      </c>
      <c r="P43">
        <f t="shared" si="1"/>
        <v>0.05607495898177894</v>
      </c>
      <c r="Q43">
        <f t="shared" si="2"/>
        <v>0.0302784325015749</v>
      </c>
    </row>
    <row r="44" spans="1:17" ht="12.75">
      <c r="A44">
        <f t="shared" si="10"/>
        <v>2005</v>
      </c>
      <c r="B44" s="1">
        <f>'raw data'!C81</f>
        <v>14234.2</v>
      </c>
      <c r="C44" s="1">
        <f>'capital stock data'!N44</f>
        <v>35830.45574960764</v>
      </c>
      <c r="D44" s="1">
        <f>'hours data'!H43</f>
        <v>249.104648</v>
      </c>
      <c r="E44" s="19">
        <f>'raw data'!V81</f>
        <v>193890</v>
      </c>
      <c r="G44">
        <f t="shared" si="3"/>
        <v>33.85984725512287</v>
      </c>
      <c r="I44">
        <f t="shared" si="6"/>
        <v>218.82775544352936</v>
      </c>
      <c r="J44">
        <f t="shared" si="7"/>
        <v>204.25772824671958</v>
      </c>
      <c r="K44">
        <f t="shared" si="8"/>
        <v>103.95061489401529</v>
      </c>
      <c r="L44">
        <f t="shared" si="9"/>
        <v>103.06159175553763</v>
      </c>
      <c r="N44">
        <f t="shared" si="4"/>
        <v>1.1297957367647795</v>
      </c>
      <c r="O44">
        <f t="shared" si="0"/>
        <v>1.0303906648693162</v>
      </c>
      <c r="P44">
        <f t="shared" si="1"/>
        <v>0.055898292125314185</v>
      </c>
      <c r="Q44">
        <f t="shared" si="2"/>
        <v>0.04350677977014877</v>
      </c>
    </row>
    <row r="45" spans="1:17" ht="12.75">
      <c r="A45">
        <f t="shared" si="10"/>
        <v>2006</v>
      </c>
      <c r="B45" s="1">
        <f>'raw data'!C82</f>
        <v>14613.8</v>
      </c>
      <c r="C45" s="1">
        <f>'capital stock data'!N45</f>
        <v>37120.59464920511</v>
      </c>
      <c r="D45" s="1">
        <f>'hours data'!H44</f>
        <v>254.59591559999998</v>
      </c>
      <c r="E45" s="19">
        <f>'raw data'!V82</f>
        <v>196292</v>
      </c>
      <c r="G45">
        <f t="shared" si="3"/>
        <v>33.838905145088845</v>
      </c>
      <c r="I45">
        <f t="shared" si="6"/>
        <v>221.91431193786468</v>
      </c>
      <c r="J45">
        <f t="shared" si="7"/>
        <v>204.13139608142617</v>
      </c>
      <c r="K45">
        <f t="shared" si="8"/>
        <v>104.48555379661708</v>
      </c>
      <c r="L45">
        <f t="shared" si="9"/>
        <v>104.04453113301568</v>
      </c>
      <c r="N45">
        <f t="shared" si="4"/>
        <v>1.15000271438463</v>
      </c>
      <c r="O45">
        <f t="shared" si="0"/>
        <v>1.0294980906878315</v>
      </c>
      <c r="P45">
        <f t="shared" si="1"/>
        <v>0.06330348865364685</v>
      </c>
      <c r="Q45">
        <f t="shared" si="2"/>
        <v>0.057201135043151094</v>
      </c>
    </row>
    <row r="46" spans="1:17" ht="12.75">
      <c r="A46">
        <f t="shared" si="10"/>
        <v>2007</v>
      </c>
      <c r="B46" s="1">
        <f>'raw data'!C83</f>
        <v>14873.7</v>
      </c>
      <c r="C46" s="1">
        <f>'capital stock data'!N46</f>
        <v>38442.34649565896</v>
      </c>
      <c r="D46" s="1">
        <f>'hours data'!H45</f>
        <v>256.6922072</v>
      </c>
      <c r="E46" s="19">
        <f>'raw data'!V83</f>
        <v>198359</v>
      </c>
      <c r="G46">
        <f t="shared" si="3"/>
        <v>33.82495830545037</v>
      </c>
      <c r="I46">
        <f t="shared" si="6"/>
        <v>223.50737610611407</v>
      </c>
      <c r="J46">
        <f t="shared" si="7"/>
        <v>204.04726251285715</v>
      </c>
      <c r="K46">
        <f t="shared" si="8"/>
        <v>105.51881078202553</v>
      </c>
      <c r="L46">
        <f t="shared" si="9"/>
        <v>103.80808978099412</v>
      </c>
      <c r="N46">
        <f t="shared" si="4"/>
        <v>1.1603224434717563</v>
      </c>
      <c r="O46">
        <f t="shared" si="0"/>
        <v>1.028903355606464</v>
      </c>
      <c r="P46">
        <f t="shared" si="1"/>
        <v>0.07750021033380206</v>
      </c>
      <c r="Q46">
        <f t="shared" si="2"/>
        <v>0.053918877531491695</v>
      </c>
    </row>
    <row r="47" spans="1:17" ht="12.75">
      <c r="A47">
        <f t="shared" si="10"/>
        <v>2008</v>
      </c>
      <c r="B47" s="1">
        <f>'raw data'!C84</f>
        <v>14830.4</v>
      </c>
      <c r="C47" s="1">
        <f>'capital stock data'!N47</f>
        <v>39604.448709901786</v>
      </c>
      <c r="D47" s="1">
        <f>'hours data'!H46</f>
        <v>253.9764864</v>
      </c>
      <c r="E47" s="19">
        <f>'raw data'!V84</f>
        <v>200091</v>
      </c>
      <c r="G47">
        <f t="shared" si="3"/>
        <v>33.46113779615786</v>
      </c>
      <c r="I47">
        <f t="shared" si="6"/>
        <v>220.92764482037484</v>
      </c>
      <c r="J47">
        <f t="shared" si="7"/>
        <v>201.85253463479768</v>
      </c>
      <c r="K47">
        <f t="shared" si="8"/>
        <v>107.4928244252976</v>
      </c>
      <c r="L47">
        <f t="shared" si="9"/>
        <v>101.82077102069162</v>
      </c>
      <c r="N47">
        <f t="shared" si="4"/>
        <v>1.1435739553607351</v>
      </c>
      <c r="O47">
        <f t="shared" si="0"/>
        <v>1.0133017026573858</v>
      </c>
      <c r="P47">
        <f t="shared" si="1"/>
        <v>0.10424035738166412</v>
      </c>
      <c r="Q47">
        <f t="shared" si="2"/>
        <v>0.02603189532168391</v>
      </c>
    </row>
    <row r="48" spans="1:17" ht="12.75">
      <c r="A48">
        <f t="shared" si="10"/>
        <v>2009</v>
      </c>
      <c r="B48" s="1">
        <f>'raw data'!C85</f>
        <v>14418.7</v>
      </c>
      <c r="C48" s="1">
        <f>'capital stock data'!N48</f>
        <v>40459.3902904281</v>
      </c>
      <c r="D48" s="1">
        <f>'hours data'!H47</f>
        <v>240.7562924</v>
      </c>
      <c r="E48" s="19">
        <f>'raw data'!V85</f>
        <v>201801</v>
      </c>
      <c r="G48">
        <f t="shared" si="3"/>
        <v>33.3688359094646</v>
      </c>
      <c r="I48">
        <f t="shared" si="6"/>
        <v>212.97446922970704</v>
      </c>
      <c r="J48">
        <f t="shared" si="7"/>
        <v>201.2957284109894</v>
      </c>
      <c r="K48">
        <f t="shared" si="8"/>
        <v>110.55241332619441</v>
      </c>
      <c r="L48">
        <f t="shared" si="9"/>
        <v>95.70282506954976</v>
      </c>
      <c r="N48">
        <f t="shared" si="4"/>
        <v>1.0906804946608422</v>
      </c>
      <c r="O48">
        <f t="shared" si="0"/>
        <v>1.0093165579240888</v>
      </c>
      <c r="P48">
        <f t="shared" si="1"/>
        <v>0.14473051910013865</v>
      </c>
      <c r="Q48">
        <f t="shared" si="2"/>
        <v>-0.06336658236338509</v>
      </c>
    </row>
    <row r="49" spans="1:17" ht="12.75">
      <c r="A49">
        <f t="shared" si="10"/>
        <v>2010</v>
      </c>
      <c r="B49" s="1">
        <f>'raw data'!C86</f>
        <v>14783.8</v>
      </c>
      <c r="C49" s="1">
        <f>'capital stock data'!N49</f>
        <v>40708.70386832476</v>
      </c>
      <c r="D49" s="1">
        <f>'hours data'!H48</f>
        <v>241.52635519999998</v>
      </c>
      <c r="E49" s="19">
        <f>'raw data'!V86</f>
        <v>203389</v>
      </c>
      <c r="G49">
        <f t="shared" si="3"/>
        <v>34.471319400583646</v>
      </c>
      <c r="I49">
        <f t="shared" si="6"/>
        <v>216.66231057526147</v>
      </c>
      <c r="J49">
        <f t="shared" si="7"/>
        <v>207.94640145238708</v>
      </c>
      <c r="K49">
        <f t="shared" si="8"/>
        <v>109.37661261891121</v>
      </c>
      <c r="L49">
        <f t="shared" si="9"/>
        <v>95.2593232660827</v>
      </c>
      <c r="N49">
        <f t="shared" si="4"/>
        <v>1.11544821169081</v>
      </c>
      <c r="O49">
        <f t="shared" si="0"/>
        <v>1.0562117191188394</v>
      </c>
      <c r="P49">
        <f t="shared" si="1"/>
        <v>0.1293042878035282</v>
      </c>
      <c r="Q49">
        <f t="shared" si="2"/>
        <v>-0.07006779523155805</v>
      </c>
    </row>
    <row r="50" spans="1:17" ht="12.75">
      <c r="A50">
        <f t="shared" si="10"/>
        <v>2011</v>
      </c>
      <c r="B50" s="1">
        <f>'raw data'!C87</f>
        <v>15020.6</v>
      </c>
      <c r="C50" s="1">
        <f>'capital stock data'!N50</f>
        <v>41138.273745471575</v>
      </c>
      <c r="D50" s="1">
        <f>'hours data'!H49</f>
        <v>244.37911680000002</v>
      </c>
      <c r="E50" s="19">
        <f>'raw data'!V87</f>
        <v>204839</v>
      </c>
      <c r="G50">
        <f>(B50/(C50^$C$1*D50^(1-$C$1)))^(1/(1-$C$1))</f>
        <v>34.72061208922763</v>
      </c>
      <c r="I50">
        <f>B50/E50/$B$3*$E$3*100</f>
        <v>218.57444620183804</v>
      </c>
      <c r="J50">
        <f>G50/$G$3*100</f>
        <v>209.45024634180052</v>
      </c>
      <c r="K50">
        <f>(C50/B50/$C$3*$B$3)^($C$1/(1-$C$1))*100</f>
        <v>109.04271141531726</v>
      </c>
      <c r="L50">
        <f>D50/E50/$D$3*$E$3*100</f>
        <v>95.702188497663</v>
      </c>
      <c r="N50">
        <f t="shared" si="4"/>
        <v>1.1281247436775037</v>
      </c>
      <c r="O50">
        <f t="shared" si="0"/>
        <v>1.0666075810098075</v>
      </c>
      <c r="P50">
        <f t="shared" si="1"/>
        <v>0.12489334121758681</v>
      </c>
      <c r="Q50">
        <f t="shared" si="2"/>
        <v>-0.06337617854989122</v>
      </c>
    </row>
    <row r="51" spans="1:17" ht="12.75">
      <c r="A51">
        <f t="shared" si="10"/>
        <v>2012</v>
      </c>
      <c r="B51" s="1">
        <f>'raw data'!C88</f>
        <v>15369.2</v>
      </c>
      <c r="C51" s="1">
        <f>'capital stock data'!N51</f>
        <v>41609.87658034068</v>
      </c>
      <c r="D51" s="1">
        <f>'hours data'!H50</f>
        <v>249.66267560000003</v>
      </c>
      <c r="E51" s="19">
        <f>'raw data'!V88</f>
        <v>207972.903855303</v>
      </c>
      <c r="G51">
        <f>(B51/(C51^$C$1*D51^(1-$C$1)))^(1/(1-$C$1))</f>
        <v>35.00288633429927</v>
      </c>
      <c r="I51">
        <f>B51/E51/$B$3*$E$3*100</f>
        <v>220.27705375295423</v>
      </c>
      <c r="J51">
        <f>G51/$G$3*100</f>
        <v>211.1530507167425</v>
      </c>
      <c r="K51">
        <f>(C51/B51/$C$3*$B$3)^($C$1/(1-$C$1))*100</f>
        <v>108.33146308108932</v>
      </c>
      <c r="L51">
        <f>D51/E51/$D$3*$E$3*100</f>
        <v>96.29800501635145</v>
      </c>
      <c r="N51">
        <f t="shared" si="4"/>
        <v>1.139319217412815</v>
      </c>
      <c r="O51">
        <f t="shared" si="0"/>
        <v>1.0782890911937781</v>
      </c>
      <c r="P51">
        <f t="shared" si="1"/>
        <v>0.1154523107098255</v>
      </c>
      <c r="Q51">
        <f t="shared" si="2"/>
        <v>-0.05442218449079002</v>
      </c>
    </row>
    <row r="52" spans="1:17" ht="12.75">
      <c r="A52">
        <f t="shared" si="10"/>
        <v>2013</v>
      </c>
      <c r="B52" s="1">
        <f>'raw data'!C89</f>
        <v>15710.3</v>
      </c>
      <c r="C52" s="1">
        <f>'capital stock data'!N52</f>
        <v>42215.76142032432</v>
      </c>
      <c r="D52" s="1">
        <f>'hours data'!H51</f>
        <v>252.22117960000003</v>
      </c>
      <c r="E52" s="19">
        <f>'raw data'!V89</f>
        <v>208397.02797829796</v>
      </c>
      <c r="G52">
        <f>(B52/(C52^$C$1*D52^(1-$C$1)))^(1/(1-$C$1))</f>
        <v>35.56757779383734</v>
      </c>
      <c r="I52">
        <f>B52/E52/$B$3*$E$3*100</f>
        <v>224.70757346356737</v>
      </c>
      <c r="J52">
        <f>G52/$G$3*100</f>
        <v>214.55952192189892</v>
      </c>
      <c r="K52">
        <f>(C52/B52/$C$3*$B$3)^($C$1/(1-$C$1))*100</f>
        <v>107.87218120652173</v>
      </c>
      <c r="L52">
        <f>D52/E52/$D$3*$E$3*100</f>
        <v>97.08686033143958</v>
      </c>
      <c r="N52">
        <f>LOG(I52/100,2)</f>
        <v>1.168048749414138</v>
      </c>
      <c r="O52">
        <f>LOG(J52/100,2)</f>
        <v>1.10137792776855</v>
      </c>
      <c r="P52">
        <f>LOG(K52/100,2)</f>
        <v>0.10932286102643575</v>
      </c>
      <c r="Q52">
        <f>LOG(L52/100,2)</f>
        <v>-0.04265203938084864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F40" sqref="F40"/>
    </sheetView>
  </sheetViews>
  <sheetFormatPr defaultColWidth="9.140625" defaultRowHeight="12.75"/>
  <cols>
    <col min="6" max="6" width="9.140625" style="13" customWidth="1"/>
  </cols>
  <sheetData>
    <row r="1" spans="2:11" ht="12.75">
      <c r="B1" s="34" t="s">
        <v>72</v>
      </c>
      <c r="C1" s="35" t="s">
        <v>73</v>
      </c>
      <c r="D1" t="s">
        <v>41</v>
      </c>
      <c r="F1" s="13" t="s">
        <v>45</v>
      </c>
      <c r="H1" t="s">
        <v>36</v>
      </c>
      <c r="I1" t="s">
        <v>26</v>
      </c>
      <c r="K1" t="s">
        <v>42</v>
      </c>
    </row>
    <row r="2" spans="1:2" ht="12.75">
      <c r="A2">
        <v>1963</v>
      </c>
      <c r="B2">
        <f>'raw data'!G39/'raw data'!C39</f>
        <v>0.18088601858146386</v>
      </c>
    </row>
    <row r="3" spans="1:11" ht="12.75">
      <c r="A3">
        <v>1964</v>
      </c>
      <c r="B3">
        <f>'raw data'!G40/'raw data'!C40</f>
        <v>0.18366363149437598</v>
      </c>
      <c r="C3" s="13">
        <f aca="true" t="shared" si="0" ref="C2:C52">(B3-B2)/B2*100</f>
        <v>1.53555976006028</v>
      </c>
      <c r="D3" s="21">
        <f>'raw data'!T40</f>
        <v>4.405833333333333</v>
      </c>
      <c r="F3" s="13">
        <f aca="true" t="shared" si="1" ref="F3:F50">((1+D3/100)/(1+C3/100)-1)*100</f>
        <v>2.8268653662380183</v>
      </c>
      <c r="H3">
        <f>'capital stock data'!F3</f>
        <v>3734</v>
      </c>
      <c r="I3">
        <f>'capital stock data'!N3</f>
        <v>8778.272182032584</v>
      </c>
      <c r="K3">
        <f>(alpha!$I$1*H3/I3-'capital stock data'!$Q$8)*100</f>
        <v>9.764200857151668</v>
      </c>
    </row>
    <row r="4" spans="1:11" ht="12.75">
      <c r="A4">
        <f aca="true" t="shared" si="2" ref="A4:A52">A3+1</f>
        <v>1965</v>
      </c>
      <c r="B4">
        <f>'raw data'!G41/'raw data'!C41</f>
        <v>0.18701435863907262</v>
      </c>
      <c r="C4" s="13">
        <f t="shared" si="0"/>
        <v>1.8243824961063373</v>
      </c>
      <c r="D4" s="21">
        <f>'raw data'!T41</f>
        <v>4.493333333333333</v>
      </c>
      <c r="F4" s="13">
        <f t="shared" si="1"/>
        <v>2.621131375217556</v>
      </c>
      <c r="H4">
        <f>'capital stock data'!F4</f>
        <v>3976.7</v>
      </c>
      <c r="I4">
        <f>'capital stock data'!N4</f>
        <v>9148.041290470921</v>
      </c>
      <c r="K4">
        <f>(alpha!$I$1*H4/I4-'capital stock data'!$Q$8)*100</f>
        <v>10.101983415516862</v>
      </c>
    </row>
    <row r="5" spans="1:11" ht="12.75">
      <c r="A5">
        <f t="shared" si="2"/>
        <v>1966</v>
      </c>
      <c r="B5">
        <f>'raw data'!G42/'raw data'!C42</f>
        <v>0.19226686168581472</v>
      </c>
      <c r="C5" s="13">
        <f t="shared" si="0"/>
        <v>2.808609501946929</v>
      </c>
      <c r="D5" s="21">
        <f>'raw data'!T42</f>
        <v>5.130000000000001</v>
      </c>
      <c r="F5" s="13">
        <f t="shared" si="1"/>
        <v>2.2579728578170366</v>
      </c>
      <c r="H5">
        <f>'capital stock data'!F5</f>
        <v>4238.9</v>
      </c>
      <c r="I5">
        <f>'capital stock data'!N5</f>
        <v>9582.601224406264</v>
      </c>
      <c r="K5">
        <f>(alpha!$I$1*H5/I5-'capital stock data'!$Q$8)*100</f>
        <v>10.378700208611976</v>
      </c>
    </row>
    <row r="6" spans="1:11" ht="12.75">
      <c r="A6">
        <f t="shared" si="2"/>
        <v>1967</v>
      </c>
      <c r="B6">
        <f>'raw data'!G43/'raw data'!C43</f>
        <v>0.1978554371785452</v>
      </c>
      <c r="C6" s="13">
        <f t="shared" si="0"/>
        <v>2.906676399525795</v>
      </c>
      <c r="D6" s="21">
        <f>'raw data'!T43</f>
        <v>5.506666666666667</v>
      </c>
      <c r="F6" s="13">
        <f t="shared" si="1"/>
        <v>2.5265515883990286</v>
      </c>
      <c r="H6">
        <f>'capital stock data'!F6</f>
        <v>4355.2</v>
      </c>
      <c r="I6">
        <f>'capital stock data'!N6</f>
        <v>10072.371191334256</v>
      </c>
      <c r="K6">
        <f>(alpha!$I$1*H6/I6-'capital stock data'!$Q$8)*100</f>
        <v>10.018254714104208</v>
      </c>
    </row>
    <row r="7" spans="1:11" ht="12.75">
      <c r="A7">
        <f t="shared" si="2"/>
        <v>1968</v>
      </c>
      <c r="B7">
        <f>'raw data'!G44/'raw data'!C44</f>
        <v>0.2062814620267017</v>
      </c>
      <c r="C7" s="13">
        <f t="shared" si="0"/>
        <v>4.258677430508432</v>
      </c>
      <c r="D7" s="21">
        <f>'raw data'!T44</f>
        <v>6.175000000000001</v>
      </c>
      <c r="F7" s="13">
        <f t="shared" si="1"/>
        <v>1.838046114453018</v>
      </c>
      <c r="H7">
        <f>'capital stock data'!F7</f>
        <v>4569</v>
      </c>
      <c r="I7">
        <f>'capital stock data'!N7</f>
        <v>10518.674542454171</v>
      </c>
      <c r="K7">
        <f>(alpha!$I$1*H7/I7-'capital stock data'!$Q$8)*100</f>
        <v>10.089872390054408</v>
      </c>
    </row>
    <row r="8" spans="1:11" ht="12.75">
      <c r="A8">
        <f t="shared" si="2"/>
        <v>1969</v>
      </c>
      <c r="B8">
        <f>'raw data'!G45/'raw data'!C45</f>
        <v>0.21642440318302386</v>
      </c>
      <c r="C8" s="13">
        <f t="shared" si="0"/>
        <v>4.917039590794268</v>
      </c>
      <c r="D8" s="21">
        <f>'raw data'!T45</f>
        <v>7.029166666666666</v>
      </c>
      <c r="F8" s="13">
        <f t="shared" si="1"/>
        <v>2.013140176381545</v>
      </c>
      <c r="H8">
        <f>'capital stock data'!F8</f>
        <v>4712.5</v>
      </c>
      <c r="I8">
        <f>'capital stock data'!N8</f>
        <v>10974.610983546114</v>
      </c>
      <c r="K8">
        <f>(alpha!$I$1*H8/I8-'capital stock data'!$Q$8)*100</f>
        <v>9.910061965868397</v>
      </c>
    </row>
    <row r="9" spans="1:11" ht="12.75">
      <c r="A9">
        <f t="shared" si="2"/>
        <v>1970</v>
      </c>
      <c r="B9">
        <f>'raw data'!G46/'raw data'!C46</f>
        <v>0.22784836933502756</v>
      </c>
      <c r="C9" s="13">
        <f t="shared" si="0"/>
        <v>5.27850186207642</v>
      </c>
      <c r="D9" s="21">
        <f>'raw data'!T46</f>
        <v>8.04</v>
      </c>
      <c r="F9" s="13">
        <f t="shared" si="1"/>
        <v>2.623040876418803</v>
      </c>
      <c r="H9">
        <f>'capital stock data'!F9</f>
        <v>4722</v>
      </c>
      <c r="I9">
        <f>'capital stock data'!N9</f>
        <v>11434.35428576579</v>
      </c>
      <c r="K9">
        <f>(alpha!$I$1*H9/I9-'capital stock data'!$Q$8)*100</f>
        <v>9.315504031613605</v>
      </c>
    </row>
    <row r="10" spans="1:11" ht="12.75">
      <c r="A10">
        <f t="shared" si="2"/>
        <v>1971</v>
      </c>
      <c r="B10">
        <f>'raw data'!G47/'raw data'!C47</f>
        <v>0.23942102673445953</v>
      </c>
      <c r="C10" s="13">
        <f t="shared" si="0"/>
        <v>5.079104771829889</v>
      </c>
      <c r="D10" s="21">
        <f>'raw data'!T47</f>
        <v>7.386666666666667</v>
      </c>
      <c r="F10" s="13">
        <f t="shared" si="1"/>
        <v>2.196023557535498</v>
      </c>
      <c r="H10">
        <f>'capital stock data'!F10</f>
        <v>4877.6</v>
      </c>
      <c r="I10">
        <f>'capital stock data'!N10</f>
        <v>11800.191566356865</v>
      </c>
      <c r="K10">
        <f>(alpha!$I$1*H10/I10-'capital stock data'!$Q$8)*100</f>
        <v>9.329366887562053</v>
      </c>
    </row>
    <row r="11" spans="1:11" ht="12.75">
      <c r="A11">
        <f t="shared" si="2"/>
        <v>1972</v>
      </c>
      <c r="B11">
        <f>'raw data'!G48/'raw data'!C48</f>
        <v>0.24977114699180025</v>
      </c>
      <c r="C11" s="13">
        <f t="shared" si="0"/>
        <v>4.322978812057297</v>
      </c>
      <c r="D11" s="21">
        <f>'raw data'!T48</f>
        <v>7.213333333333334</v>
      </c>
      <c r="F11" s="13">
        <f t="shared" si="1"/>
        <v>2.7705828132871257</v>
      </c>
      <c r="H11">
        <f>'capital stock data'!F11</f>
        <v>5134.3</v>
      </c>
      <c r="I11">
        <f>'capital stock data'!N11</f>
        <v>12202.769006268916</v>
      </c>
      <c r="K11">
        <f>(alpha!$I$1*H11/I11-'capital stock data'!$Q$8)*100</f>
        <v>9.597069111482293</v>
      </c>
    </row>
    <row r="12" spans="1:11" ht="12.75">
      <c r="A12">
        <f t="shared" si="2"/>
        <v>1973</v>
      </c>
      <c r="B12">
        <f>'raw data'!G49/'raw data'!C49</f>
        <v>0.26336166368614145</v>
      </c>
      <c r="C12" s="13">
        <f t="shared" si="0"/>
        <v>5.441187606344041</v>
      </c>
      <c r="D12" s="21">
        <f>'raw data'!T49</f>
        <v>7.440833333333333</v>
      </c>
      <c r="F12" s="13">
        <f t="shared" si="1"/>
        <v>1.8964559982526108</v>
      </c>
      <c r="H12">
        <f>'capital stock data'!F12</f>
        <v>5424.1</v>
      </c>
      <c r="I12">
        <f>'capital stock data'!N12</f>
        <v>12672.638074228842</v>
      </c>
      <c r="K12">
        <f>(alpha!$I$1*H12/I12-'capital stock data'!$Q$8)*100</f>
        <v>9.860007837723176</v>
      </c>
    </row>
    <row r="13" spans="1:11" ht="12.75">
      <c r="A13">
        <f t="shared" si="2"/>
        <v>1974</v>
      </c>
      <c r="B13">
        <f>'raw data'!G50/'raw data'!C50</f>
        <v>0.28702742772424017</v>
      </c>
      <c r="C13" s="13">
        <f t="shared" si="0"/>
        <v>8.986032251946188</v>
      </c>
      <c r="D13" s="21">
        <f>'raw data'!T50</f>
        <v>8.565833333333332</v>
      </c>
      <c r="F13" s="13">
        <f t="shared" si="1"/>
        <v>-0.3855530015456132</v>
      </c>
      <c r="H13">
        <f>'capital stock data'!F13</f>
        <v>5396</v>
      </c>
      <c r="I13">
        <f>'capital stock data'!N13</f>
        <v>13222.341585728045</v>
      </c>
      <c r="K13">
        <f>(alpha!$I$1*H13/I13-'capital stock data'!$Q$8)*100</f>
        <v>9.139356588321926</v>
      </c>
    </row>
    <row r="14" spans="1:11" ht="12.75">
      <c r="A14">
        <f t="shared" si="2"/>
        <v>1975</v>
      </c>
      <c r="B14">
        <f>'raw data'!G51/'raw data'!C51</f>
        <v>0.3136071600995284</v>
      </c>
      <c r="C14" s="13">
        <f t="shared" si="0"/>
        <v>9.260345809468957</v>
      </c>
      <c r="D14" s="21">
        <f>'raw data'!T51</f>
        <v>8.825833333333334</v>
      </c>
      <c r="F14" s="13">
        <f t="shared" si="1"/>
        <v>-0.39768543007664414</v>
      </c>
      <c r="H14">
        <f>'capital stock data'!F14</f>
        <v>5385.4</v>
      </c>
      <c r="I14">
        <f>'capital stock data'!N14</f>
        <v>13700.437063566158</v>
      </c>
      <c r="K14">
        <f>(alpha!$I$1*H14/I14-'capital stock data'!$Q$8)*100</f>
        <v>8.596147863696253</v>
      </c>
    </row>
    <row r="15" spans="1:11" ht="12.75">
      <c r="A15">
        <f t="shared" si="2"/>
        <v>1976</v>
      </c>
      <c r="B15">
        <f>'raw data'!G52/'raw data'!C52</f>
        <v>0.3308313070444374</v>
      </c>
      <c r="C15" s="13">
        <f t="shared" si="0"/>
        <v>5.4922683970106645</v>
      </c>
      <c r="D15" s="21">
        <f>'raw data'!T52</f>
        <v>8.434166666666666</v>
      </c>
      <c r="F15" s="13">
        <f t="shared" si="1"/>
        <v>2.788733538826227</v>
      </c>
      <c r="H15">
        <f>'capital stock data'!F15</f>
        <v>5675.4</v>
      </c>
      <c r="I15">
        <f>'capital stock data'!N15</f>
        <v>14019.385574333295</v>
      </c>
      <c r="K15">
        <f>(alpha!$I$1*H15/I15-'capital stock data'!$Q$8)*100</f>
        <v>9.020981617499057</v>
      </c>
    </row>
    <row r="16" spans="1:11" ht="12.75">
      <c r="A16">
        <f t="shared" si="2"/>
        <v>1977</v>
      </c>
      <c r="B16">
        <f>'raw data'!G53/'raw data'!C53</f>
        <v>0.35135590365504465</v>
      </c>
      <c r="C16" s="13">
        <f t="shared" si="0"/>
        <v>6.203946293344711</v>
      </c>
      <c r="D16" s="21">
        <f>'raw data'!T53</f>
        <v>8.024166666666668</v>
      </c>
      <c r="F16" s="13">
        <f t="shared" si="1"/>
        <v>1.7138914671723793</v>
      </c>
      <c r="H16">
        <f>'capital stock data'!F16</f>
        <v>5937</v>
      </c>
      <c r="I16">
        <f>'capital stock data'!N16</f>
        <v>14478.57977339263</v>
      </c>
      <c r="K16">
        <f>(alpha!$I$1*H16/I16-'capital stock data'!$Q$8)*100</f>
        <v>9.210152805640687</v>
      </c>
    </row>
    <row r="17" spans="1:11" ht="12.75">
      <c r="A17">
        <f t="shared" si="2"/>
        <v>1978</v>
      </c>
      <c r="B17">
        <f>'raw data'!G54/'raw data'!C54</f>
        <v>0.3760211896859842</v>
      </c>
      <c r="C17" s="13">
        <f t="shared" si="0"/>
        <v>7.020028914941899</v>
      </c>
      <c r="D17" s="21">
        <f>'raw data'!T54</f>
        <v>8.725</v>
      </c>
      <c r="F17" s="13">
        <f t="shared" si="1"/>
        <v>1.5931327082832292</v>
      </c>
      <c r="H17">
        <f>'capital stock data'!F17</f>
        <v>6267.2</v>
      </c>
      <c r="I17">
        <f>'capital stock data'!N17</f>
        <v>15058.207178150553</v>
      </c>
      <c r="K17">
        <f>(alpha!$I$1*H17/I17-'capital stock data'!$Q$8)*100</f>
        <v>9.432440875662282</v>
      </c>
    </row>
    <row r="18" spans="1:11" ht="12.75">
      <c r="A18">
        <f t="shared" si="2"/>
        <v>1979</v>
      </c>
      <c r="B18">
        <f>'raw data'!G55/'raw data'!C55</f>
        <v>0.4070551483096718</v>
      </c>
      <c r="C18" s="13">
        <f t="shared" si="0"/>
        <v>8.253247283644875</v>
      </c>
      <c r="D18" s="21">
        <f>'raw data'!T55</f>
        <v>9.629166666666666</v>
      </c>
      <c r="F18" s="13">
        <f t="shared" si="1"/>
        <v>1.2710190387329678</v>
      </c>
      <c r="H18">
        <f>'capital stock data'!F18</f>
        <v>6466.2</v>
      </c>
      <c r="I18">
        <f>'capital stock data'!N18</f>
        <v>15764.307190334068</v>
      </c>
      <c r="K18">
        <f>(alpha!$I$1*H18/I18-'capital stock data'!$Q$8)*100</f>
        <v>9.21470205013826</v>
      </c>
    </row>
    <row r="19" spans="1:11" ht="12.75">
      <c r="A19">
        <f t="shared" si="2"/>
        <v>1980</v>
      </c>
      <c r="B19">
        <f>'raw data'!G56/'raw data'!C56</f>
        <v>0.44377092893463976</v>
      </c>
      <c r="C19" s="13">
        <f t="shared" si="0"/>
        <v>9.01985413461372</v>
      </c>
      <c r="D19" s="21">
        <f>'raw data'!T56</f>
        <v>11.938333333333334</v>
      </c>
      <c r="F19" s="13">
        <f t="shared" si="1"/>
        <v>2.677016238818286</v>
      </c>
      <c r="H19">
        <f>'capital stock data'!F19</f>
        <v>6450.4</v>
      </c>
      <c r="I19">
        <f>'capital stock data'!N19</f>
        <v>16498.4966493272</v>
      </c>
      <c r="K19">
        <f>(alpha!$I$1*H19/I19-'capital stock data'!$Q$8)*100</f>
        <v>8.51968903197311</v>
      </c>
    </row>
    <row r="20" spans="1:11" ht="12.75">
      <c r="A20">
        <f t="shared" si="2"/>
        <v>1981</v>
      </c>
      <c r="B20">
        <f>'raw data'!G57/'raw data'!C57</f>
        <v>0.48521389606660925</v>
      </c>
      <c r="C20" s="13">
        <f t="shared" si="0"/>
        <v>9.338819744560906</v>
      </c>
      <c r="D20" s="21">
        <f>'raw data'!T57</f>
        <v>14.170833333333333</v>
      </c>
      <c r="F20" s="13">
        <f t="shared" si="1"/>
        <v>4.419302860650087</v>
      </c>
      <c r="H20">
        <f>'capital stock data'!F20</f>
        <v>6617.7</v>
      </c>
      <c r="I20">
        <f>'capital stock data'!N20</f>
        <v>17071.477977457078</v>
      </c>
      <c r="K20">
        <f>(alpha!$I$1*H20/I20-'capital stock data'!$Q$8)*100</f>
        <v>8.399491342966096</v>
      </c>
    </row>
    <row r="21" spans="1:11" ht="12.75">
      <c r="A21">
        <f t="shared" si="2"/>
        <v>1982</v>
      </c>
      <c r="B21">
        <f>'raw data'!G58/'raw data'!C58</f>
        <v>0.5153051006732088</v>
      </c>
      <c r="C21" s="13">
        <f t="shared" si="0"/>
        <v>6.201637020401548</v>
      </c>
      <c r="D21" s="21">
        <f>'raw data'!T58</f>
        <v>13.787500000000001</v>
      </c>
      <c r="F21" s="13">
        <f t="shared" si="1"/>
        <v>7.142887051864544</v>
      </c>
      <c r="H21">
        <f>'capital stock data'!F21</f>
        <v>6491.3</v>
      </c>
      <c r="I21">
        <f>'capital stock data'!N21</f>
        <v>17715.677286337235</v>
      </c>
      <c r="K21">
        <f>(alpha!$I$1*H21/I21-'capital stock data'!$Q$8)*100</f>
        <v>7.631391650982361</v>
      </c>
    </row>
    <row r="22" spans="1:11" ht="12.75">
      <c r="A22">
        <f t="shared" si="2"/>
        <v>1983</v>
      </c>
      <c r="B22">
        <f>'raw data'!G59/'raw data'!C59</f>
        <v>0.5356448763250883</v>
      </c>
      <c r="C22" s="13">
        <f t="shared" si="0"/>
        <v>3.9471326065484416</v>
      </c>
      <c r="D22" s="21">
        <f>'raw data'!T59</f>
        <v>12.041666666666666</v>
      </c>
      <c r="F22" s="13">
        <f t="shared" si="1"/>
        <v>7.787164356670551</v>
      </c>
      <c r="H22">
        <f>'capital stock data'!F22</f>
        <v>6792</v>
      </c>
      <c r="I22">
        <f>'capital stock data'!N22</f>
        <v>18151.161402767742</v>
      </c>
      <c r="K22">
        <f>(alpha!$I$1*H22/I22-'capital stock data'!$Q$8)*100</f>
        <v>7.912690265318475</v>
      </c>
    </row>
    <row r="23" spans="1:11" ht="12.75">
      <c r="A23">
        <f t="shared" si="2"/>
        <v>1984</v>
      </c>
      <c r="B23">
        <f>'raw data'!G60/'raw data'!C60</f>
        <v>0.5546602608098833</v>
      </c>
      <c r="C23" s="13">
        <f t="shared" si="0"/>
        <v>3.5499983898388634</v>
      </c>
      <c r="D23" s="21">
        <f>'raw data'!T60</f>
        <v>12.709166666666667</v>
      </c>
      <c r="F23" s="13">
        <f t="shared" si="1"/>
        <v>8.845165059632244</v>
      </c>
      <c r="H23">
        <f>'capital stock data'!F23</f>
        <v>7285</v>
      </c>
      <c r="I23">
        <f>'capital stock data'!N23</f>
        <v>18639.951871423713</v>
      </c>
      <c r="K23">
        <f>(alpha!$I$1*H23/I23-'capital stock data'!$Q$8)*100</f>
        <v>8.514560193166584</v>
      </c>
    </row>
    <row r="24" spans="1:11" ht="12.75">
      <c r="A24">
        <f t="shared" si="2"/>
        <v>1985</v>
      </c>
      <c r="B24">
        <f>'raw data'!G61/'raw data'!C61</f>
        <v>0.5724011693750164</v>
      </c>
      <c r="C24" s="13">
        <f t="shared" si="0"/>
        <v>3.198518051253364</v>
      </c>
      <c r="D24" s="21">
        <f>'raw data'!T61</f>
        <v>11.373333333333333</v>
      </c>
      <c r="F24" s="13">
        <f t="shared" si="1"/>
        <v>7.921446389394804</v>
      </c>
      <c r="H24">
        <f>'capital stock data'!F24</f>
        <v>7593.8</v>
      </c>
      <c r="I24">
        <f>'capital stock data'!N24</f>
        <v>19418.363666158744</v>
      </c>
      <c r="K24">
        <f>(alpha!$I$1*H24/I24-'capital stock data'!$Q$8)*100</f>
        <v>8.523084783514218</v>
      </c>
    </row>
    <row r="25" spans="1:11" ht="12.75">
      <c r="A25">
        <f t="shared" si="2"/>
        <v>1986</v>
      </c>
      <c r="B25">
        <f>'raw data'!G62/'raw data'!C62</f>
        <v>0.5839577635010496</v>
      </c>
      <c r="C25" s="13">
        <f t="shared" si="0"/>
        <v>2.0189675955154627</v>
      </c>
      <c r="D25" s="21">
        <f>'raw data'!T62</f>
        <v>9.020833333333332</v>
      </c>
      <c r="F25" s="13">
        <f t="shared" si="1"/>
        <v>6.86329797570473</v>
      </c>
      <c r="H25">
        <f>'capital stock data'!F25</f>
        <v>7860.5</v>
      </c>
      <c r="I25">
        <f>'capital stock data'!N25</f>
        <v>20159.611052904515</v>
      </c>
      <c r="K25">
        <f>(alpha!$I$1*H25/I25-'capital stock data'!$Q$8)*100</f>
        <v>8.481496468660643</v>
      </c>
    </row>
    <row r="26" spans="1:11" ht="12.75">
      <c r="A26">
        <f t="shared" si="2"/>
        <v>1987</v>
      </c>
      <c r="B26">
        <f>'raw data'!G63/'raw data'!C63</f>
        <v>0.5988490765560829</v>
      </c>
      <c r="C26" s="13">
        <f t="shared" si="0"/>
        <v>2.5500668003374467</v>
      </c>
      <c r="D26" s="21">
        <f>'raw data'!T63</f>
        <v>9.375833333333334</v>
      </c>
      <c r="F26" s="13">
        <f t="shared" si="1"/>
        <v>6.656033239145032</v>
      </c>
      <c r="H26">
        <f>'capital stock data'!F26</f>
        <v>8132.6</v>
      </c>
      <c r="I26">
        <f>'capital stock data'!N26</f>
        <v>20887.43846261561</v>
      </c>
      <c r="K26">
        <f>(alpha!$I$1*H26/I26-'capital stock data'!$Q$8)*100</f>
        <v>8.461249483387597</v>
      </c>
    </row>
    <row r="27" spans="1:11" ht="12.75">
      <c r="A27">
        <f t="shared" si="2"/>
        <v>1988</v>
      </c>
      <c r="B27">
        <f>'raw data'!G64/'raw data'!C64</f>
        <v>0.6198123783114049</v>
      </c>
      <c r="C27" s="13">
        <f t="shared" si="0"/>
        <v>3.5005984940111667</v>
      </c>
      <c r="D27" s="21">
        <f>'raw data'!T64</f>
        <v>9.71</v>
      </c>
      <c r="F27" s="13">
        <f t="shared" si="1"/>
        <v>5.999387053156147</v>
      </c>
      <c r="H27">
        <f>'capital stock data'!F27</f>
        <v>8474.5</v>
      </c>
      <c r="I27">
        <f>'capital stock data'!N27</f>
        <v>21627.554782608255</v>
      </c>
      <c r="K27">
        <f>(alpha!$I$1*H27/I27-'capital stock data'!$Q$8)*100</f>
        <v>8.55113316865779</v>
      </c>
    </row>
    <row r="28" spans="1:11" ht="12.75">
      <c r="A28">
        <f t="shared" si="2"/>
        <v>1989</v>
      </c>
      <c r="B28">
        <f>'raw data'!G65/'raw data'!C65</f>
        <v>0.6439155968314668</v>
      </c>
      <c r="C28" s="13">
        <f t="shared" si="0"/>
        <v>3.8887926997727735</v>
      </c>
      <c r="D28" s="21">
        <f>'raw data'!T65</f>
        <v>9.2575</v>
      </c>
      <c r="F28" s="13">
        <f t="shared" si="1"/>
        <v>5.167744432012222</v>
      </c>
      <c r="H28">
        <f>'capital stock data'!F28</f>
        <v>8786.4</v>
      </c>
      <c r="I28">
        <f>'capital stock data'!N28</f>
        <v>22339.68199756988</v>
      </c>
      <c r="K28">
        <f>(alpha!$I$1*H28/I28-'capital stock data'!$Q$8)*100</f>
        <v>8.604350906106875</v>
      </c>
    </row>
    <row r="29" spans="1:11" ht="12.75">
      <c r="A29">
        <f t="shared" si="2"/>
        <v>1990</v>
      </c>
      <c r="B29">
        <f>'raw data'!G66/'raw data'!C66</f>
        <v>0.6677386934673367</v>
      </c>
      <c r="C29" s="13">
        <f t="shared" si="0"/>
        <v>3.6997234968522066</v>
      </c>
      <c r="D29" s="21">
        <f>'raw data'!T66</f>
        <v>9.321666666666665</v>
      </c>
      <c r="F29" s="13">
        <f t="shared" si="1"/>
        <v>5.421367560334045</v>
      </c>
      <c r="H29">
        <f>'capital stock data'!F29</f>
        <v>8955</v>
      </c>
      <c r="I29">
        <f>'capital stock data'!N29</f>
        <v>23055.568338532175</v>
      </c>
      <c r="K29">
        <f>(alpha!$I$1*H29/I29-'capital stock data'!$Q$8)*100</f>
        <v>8.42708975387301</v>
      </c>
    </row>
    <row r="30" spans="1:11" ht="12.75">
      <c r="A30">
        <f t="shared" si="2"/>
        <v>1991</v>
      </c>
      <c r="B30">
        <f>'raw data'!G67/'raw data'!C67</f>
        <v>0.6899557462786644</v>
      </c>
      <c r="C30" s="13">
        <f t="shared" si="0"/>
        <v>3.3272076380600613</v>
      </c>
      <c r="D30" s="21">
        <f>'raw data'!T67</f>
        <v>8.769166666666667</v>
      </c>
      <c r="F30" s="13">
        <f t="shared" si="1"/>
        <v>5.266724179432947</v>
      </c>
      <c r="H30">
        <f>'capital stock data'!F30</f>
        <v>8948.4</v>
      </c>
      <c r="I30">
        <f>'capital stock data'!N30</f>
        <v>23681.48167928064</v>
      </c>
      <c r="K30">
        <f>(alpha!$I$1*H30/I30-'capital stock data'!$Q$8)*100</f>
        <v>8.045606756293502</v>
      </c>
    </row>
    <row r="31" spans="1:11" ht="12.75">
      <c r="A31">
        <f t="shared" si="2"/>
        <v>1992</v>
      </c>
      <c r="B31">
        <f>'raw data'!G68/'raw data'!C68</f>
        <v>0.7056849329851294</v>
      </c>
      <c r="C31" s="13">
        <f t="shared" si="0"/>
        <v>2.2797384892149486</v>
      </c>
      <c r="D31" s="21">
        <f>'raw data'!T68</f>
        <v>8.139999999999999</v>
      </c>
      <c r="F31" s="13">
        <f t="shared" si="1"/>
        <v>5.729640686755366</v>
      </c>
      <c r="H31">
        <f>'capital stock data'!F31</f>
        <v>9266.6</v>
      </c>
      <c r="I31">
        <f>'capital stock data'!N31</f>
        <v>24144.327832672803</v>
      </c>
      <c r="K31">
        <f>(alpha!$I$1*H31/I31-'capital stock data'!$Q$8)*100</f>
        <v>8.260339553682464</v>
      </c>
    </row>
    <row r="32" spans="1:11" ht="12.75">
      <c r="A32">
        <f t="shared" si="2"/>
        <v>1993</v>
      </c>
      <c r="B32">
        <f>'raw data'!G69/'raw data'!C69</f>
        <v>0.7224766306060287</v>
      </c>
      <c r="C32" s="13">
        <f t="shared" si="0"/>
        <v>2.379489321086756</v>
      </c>
      <c r="D32" s="21">
        <f>'raw data'!T69</f>
        <v>7.219166666666669</v>
      </c>
      <c r="F32" s="13">
        <f t="shared" si="1"/>
        <v>4.72719426290702</v>
      </c>
      <c r="H32">
        <f>'capital stock data'!F32</f>
        <v>9521</v>
      </c>
      <c r="I32">
        <f>'capital stock data'!N32</f>
        <v>24641.318943065333</v>
      </c>
      <c r="K32">
        <f>(alpha!$I$1*H32/I32-'capital stock data'!$Q$8)*100</f>
        <v>8.353796872937838</v>
      </c>
    </row>
    <row r="33" spans="1:11" ht="12.75">
      <c r="A33">
        <f t="shared" si="2"/>
        <v>1994</v>
      </c>
      <c r="B33">
        <f>'raw data'!G70/'raw data'!C70</f>
        <v>0.7378601570860339</v>
      </c>
      <c r="C33" s="13">
        <f t="shared" si="0"/>
        <v>2.1292766891437243</v>
      </c>
      <c r="D33" s="21">
        <f>'raw data'!T70</f>
        <v>7.962500000000001</v>
      </c>
      <c r="F33" s="13">
        <f t="shared" si="1"/>
        <v>5.711607386206374</v>
      </c>
      <c r="H33">
        <f>'capital stock data'!F33</f>
        <v>9905.4</v>
      </c>
      <c r="I33">
        <f>'capital stock data'!N33</f>
        <v>25191.25738680226</v>
      </c>
      <c r="K33">
        <f>(alpha!$I$1*H33/I33-'capital stock data'!$Q$8)*100</f>
        <v>8.600687996546426</v>
      </c>
    </row>
    <row r="34" spans="1:11" ht="12.75">
      <c r="A34">
        <f t="shared" si="2"/>
        <v>1995</v>
      </c>
      <c r="B34">
        <f>'raw data'!G71/'raw data'!C71</f>
        <v>0.7532433069937493</v>
      </c>
      <c r="C34" s="13">
        <f t="shared" si="0"/>
        <v>2.08483270982766</v>
      </c>
      <c r="D34" s="21">
        <f>'raw data'!T71</f>
        <v>7.589999999999999</v>
      </c>
      <c r="F34" s="13">
        <f t="shared" si="1"/>
        <v>5.392737730021624</v>
      </c>
      <c r="H34">
        <f>'capital stock data'!F34</f>
        <v>10174.8</v>
      </c>
      <c r="I34">
        <f>'capital stock data'!N34</f>
        <v>25875.90070199788</v>
      </c>
      <c r="K34">
        <f>(alpha!$I$1*H34/I34-'capital stock data'!$Q$8)*100</f>
        <v>8.60095766788708</v>
      </c>
    </row>
    <row r="35" spans="1:11" ht="12.75">
      <c r="A35">
        <f t="shared" si="2"/>
        <v>1996</v>
      </c>
      <c r="B35">
        <f>'raw data'!G72/'raw data'!C72</f>
        <v>0.7669917621437363</v>
      </c>
      <c r="C35" s="13">
        <f t="shared" si="0"/>
        <v>1.8252342931340653</v>
      </c>
      <c r="D35" s="21">
        <f>'raw data'!T72</f>
        <v>7.37</v>
      </c>
      <c r="F35" s="13">
        <f t="shared" si="1"/>
        <v>5.445374857575769</v>
      </c>
      <c r="H35">
        <f>'capital stock data'!F35</f>
        <v>10561</v>
      </c>
      <c r="I35">
        <f>'capital stock data'!N35</f>
        <v>26578.01897843299</v>
      </c>
      <c r="K35">
        <f>(alpha!$I$1*H35/I35-'capital stock data'!$Q$8)*100</f>
        <v>8.750848897518487</v>
      </c>
    </row>
    <row r="36" spans="1:11" ht="12.75">
      <c r="A36">
        <f t="shared" si="2"/>
        <v>1997</v>
      </c>
      <c r="B36">
        <f>'raw data'!G73/'raw data'!C73</f>
        <v>0.7801158143707692</v>
      </c>
      <c r="C36" s="13">
        <f t="shared" si="0"/>
        <v>1.7111073253709017</v>
      </c>
      <c r="D36" s="21">
        <f>'raw data'!T73</f>
        <v>7.261666666666668</v>
      </c>
      <c r="F36" s="13">
        <f t="shared" si="1"/>
        <v>5.457181115470222</v>
      </c>
      <c r="H36">
        <f>'capital stock data'!F36</f>
        <v>11034.9</v>
      </c>
      <c r="I36">
        <f>'capital stock data'!N36</f>
        <v>27367.420232373515</v>
      </c>
      <c r="K36">
        <f>(alpha!$I$1*H36/I36-'capital stock data'!$Q$8)*100</f>
        <v>8.962657094438612</v>
      </c>
    </row>
    <row r="37" spans="1:11" ht="12.75">
      <c r="A37">
        <f t="shared" si="2"/>
        <v>1998</v>
      </c>
      <c r="B37">
        <f>'raw data'!G74/'raw data'!C74</f>
        <v>0.7885891774178156</v>
      </c>
      <c r="C37" s="13">
        <f t="shared" si="0"/>
        <v>1.0861673216919707</v>
      </c>
      <c r="D37" s="21">
        <f>'raw data'!T74</f>
        <v>6.531666666666666</v>
      </c>
      <c r="F37" s="13">
        <f t="shared" si="1"/>
        <v>5.386987645545194</v>
      </c>
      <c r="H37">
        <f>'capital stock data'!F37</f>
        <v>11525.9</v>
      </c>
      <c r="I37">
        <f>'capital stock data'!N37</f>
        <v>28295.750078902536</v>
      </c>
      <c r="K37">
        <f>(alpha!$I$1*H37/I37-'capital stock data'!$Q$8)*100</f>
        <v>9.111847892868552</v>
      </c>
    </row>
    <row r="38" spans="1:11" ht="12.75">
      <c r="A38">
        <f t="shared" si="2"/>
        <v>1999</v>
      </c>
      <c r="B38">
        <f>'raw data'!G75/'raw data'!C75</f>
        <v>0.800653080168077</v>
      </c>
      <c r="C38" s="13">
        <f t="shared" si="0"/>
        <v>1.5298083077634719</v>
      </c>
      <c r="D38" s="21">
        <f>'raw data'!T75</f>
        <v>7.041666666666667</v>
      </c>
      <c r="F38" s="13">
        <f t="shared" si="1"/>
        <v>5.4288080030598485</v>
      </c>
      <c r="H38">
        <f>'capital stock data'!F38</f>
        <v>12065.9</v>
      </c>
      <c r="I38">
        <f>'capital stock data'!N38</f>
        <v>29337.589204007974</v>
      </c>
      <c r="K38">
        <f>(alpha!$I$1*H38/I38-'capital stock data'!$Q$8)*100</f>
        <v>9.254427623223835</v>
      </c>
    </row>
    <row r="39" spans="1:11" ht="12.75">
      <c r="A39">
        <f t="shared" si="2"/>
        <v>2000</v>
      </c>
      <c r="B39">
        <f>'raw data'!G76/'raw data'!C76</f>
        <v>0.8188730622546716</v>
      </c>
      <c r="C39" s="13">
        <f t="shared" si="0"/>
        <v>2.2756400415982614</v>
      </c>
      <c r="D39" s="21">
        <f>'raw data'!T76</f>
        <v>7.6225</v>
      </c>
      <c r="F39" s="13">
        <f t="shared" si="1"/>
        <v>5.22789195572575</v>
      </c>
      <c r="H39">
        <f>'capital stock data'!F39</f>
        <v>12559.7</v>
      </c>
      <c r="I39">
        <f>'capital stock data'!N39</f>
        <v>30500.967306516857</v>
      </c>
      <c r="K39">
        <f>(alpha!$I$1*H39/I39-'capital stock data'!$Q$8)*100</f>
        <v>9.272609120410088</v>
      </c>
    </row>
    <row r="40" spans="1:11" ht="12.75">
      <c r="A40">
        <f t="shared" si="2"/>
        <v>2001</v>
      </c>
      <c r="B40">
        <f>'raw data'!G77/'raw data'!C77</f>
        <v>0.8375360741827127</v>
      </c>
      <c r="C40" s="13">
        <f t="shared" si="0"/>
        <v>2.27910927691951</v>
      </c>
      <c r="D40" s="21">
        <f>'raw data'!T77</f>
        <v>7.0825</v>
      </c>
      <c r="F40" s="13">
        <f t="shared" si="1"/>
        <v>4.696355645878159</v>
      </c>
      <c r="H40">
        <f>'capital stock data'!F40</f>
        <v>12682.2</v>
      </c>
      <c r="I40">
        <f>'capital stock data'!N40</f>
        <v>31745.616694917982</v>
      </c>
      <c r="K40">
        <f>(alpha!$I$1*H40/I40-'capital stock data'!$Q$8)*100</f>
        <v>8.828128763860093</v>
      </c>
    </row>
    <row r="41" spans="1:11" ht="12.75">
      <c r="A41">
        <f t="shared" si="2"/>
        <v>2002</v>
      </c>
      <c r="B41">
        <f>'raw data'!G78/'raw data'!C78</f>
        <v>0.8503888820029748</v>
      </c>
      <c r="C41" s="13">
        <f t="shared" si="0"/>
        <v>1.5345975196118178</v>
      </c>
      <c r="D41" s="21">
        <f>'raw data'!T78</f>
        <v>6.491666666666666</v>
      </c>
      <c r="F41" s="13">
        <f t="shared" si="1"/>
        <v>4.88214782758889</v>
      </c>
      <c r="H41">
        <f>'capital stock data'!F41</f>
        <v>12908.8</v>
      </c>
      <c r="I41">
        <f>'capital stock data'!N41</f>
        <v>32756.504606249702</v>
      </c>
      <c r="K41">
        <f>(alpha!$I$1*H41/I41-'capital stock data'!$Q$8)*100</f>
        <v>8.632369892960043</v>
      </c>
    </row>
    <row r="42" spans="1:11" ht="12.75">
      <c r="A42">
        <f t="shared" si="2"/>
        <v>2003</v>
      </c>
      <c r="B42">
        <f>'raw data'!G79/'raw data'!C79</f>
        <v>0.8673508601397021</v>
      </c>
      <c r="C42" s="13">
        <f t="shared" si="0"/>
        <v>1.9946142871453896</v>
      </c>
      <c r="D42" s="21">
        <f>'raw data'!T79</f>
        <v>5.666666666666667</v>
      </c>
      <c r="F42" s="13">
        <f t="shared" si="1"/>
        <v>3.600241449203745</v>
      </c>
      <c r="H42">
        <f>'capital stock data'!F42</f>
        <v>13271.1</v>
      </c>
      <c r="I42">
        <f>'capital stock data'!N42</f>
        <v>33699.309100643484</v>
      </c>
      <c r="K42">
        <f>(alpha!$I$1*H42/I42-'capital stock data'!$Q$8)*100</f>
        <v>8.622446176504708</v>
      </c>
    </row>
    <row r="43" spans="1:11" ht="12.75">
      <c r="A43">
        <f t="shared" si="2"/>
        <v>2004</v>
      </c>
      <c r="B43">
        <f>'raw data'!G80/'raw data'!C80</f>
        <v>0.8911968635423095</v>
      </c>
      <c r="C43" s="13">
        <f t="shared" si="0"/>
        <v>2.749291491884453</v>
      </c>
      <c r="D43" s="21">
        <f>'raw data'!T80</f>
        <v>5.628333333333333</v>
      </c>
      <c r="F43" s="13">
        <f t="shared" si="1"/>
        <v>2.802006514737143</v>
      </c>
      <c r="H43">
        <f>'capital stock data'!F43</f>
        <v>13773.5</v>
      </c>
      <c r="I43">
        <f>'capital stock data'!N43</f>
        <v>34678.26812117246</v>
      </c>
      <c r="K43">
        <f>(alpha!$I$1*H43/I43-'capital stock data'!$Q$8)*100</f>
        <v>8.744378314945822</v>
      </c>
    </row>
    <row r="44" spans="1:11" ht="12.75">
      <c r="A44">
        <f t="shared" si="2"/>
        <v>2005</v>
      </c>
      <c r="B44">
        <f>'raw data'!G81/'raw data'!C81</f>
        <v>0.9198760731196696</v>
      </c>
      <c r="C44" s="13">
        <f t="shared" si="0"/>
        <v>3.218055488140583</v>
      </c>
      <c r="D44" s="21">
        <f>'raw data'!T81</f>
        <v>5.235</v>
      </c>
      <c r="F44" s="13">
        <f t="shared" si="1"/>
        <v>1.954061721392475</v>
      </c>
      <c r="H44">
        <f>'capital stock data'!F44</f>
        <v>14234.2</v>
      </c>
      <c r="I44">
        <f>'capital stock data'!N44</f>
        <v>35830.45574960764</v>
      </c>
      <c r="K44">
        <f>(alpha!$I$1*H44/I44-'capital stock data'!$Q$8)*100</f>
        <v>8.747482755748507</v>
      </c>
    </row>
    <row r="45" spans="1:11" ht="12.75">
      <c r="A45">
        <f t="shared" si="2"/>
        <v>2006</v>
      </c>
      <c r="B45">
        <f>'raw data'!G82/'raw data'!C82</f>
        <v>0.9481380612845393</v>
      </c>
      <c r="C45" s="13">
        <f t="shared" si="0"/>
        <v>3.0723690930477106</v>
      </c>
      <c r="D45" s="21">
        <f>'raw data'!T82</f>
        <v>5.5874999999999995</v>
      </c>
      <c r="F45" s="13">
        <f t="shared" si="1"/>
        <v>2.440160179768225</v>
      </c>
      <c r="H45">
        <f>'capital stock data'!F45</f>
        <v>14613.8</v>
      </c>
      <c r="I45">
        <f>'capital stock data'!N45</f>
        <v>37120.59464920511</v>
      </c>
      <c r="K45">
        <f>(alpha!$I$1*H45/I45-'capital stock data'!$Q$8)*100</f>
        <v>8.617929887110936</v>
      </c>
    </row>
    <row r="46" spans="1:11" ht="12.75">
      <c r="A46">
        <f t="shared" si="2"/>
        <v>2007</v>
      </c>
      <c r="B46">
        <f>'raw data'!G83/'raw data'!C83</f>
        <v>0.9733691011651439</v>
      </c>
      <c r="C46" s="13">
        <f t="shared" si="0"/>
        <v>2.6611145476452593</v>
      </c>
      <c r="D46" s="21">
        <f>'raw data'!T83</f>
        <v>5.555833333333332</v>
      </c>
      <c r="F46" s="13">
        <f t="shared" si="1"/>
        <v>2.8196837706692124</v>
      </c>
      <c r="H46">
        <f>'capital stock data'!F46</f>
        <v>14873.7</v>
      </c>
      <c r="I46">
        <f>'capital stock data'!N46</f>
        <v>38442.34649565896</v>
      </c>
      <c r="K46">
        <f>(alpha!$I$1*H46/I46-'capital stock data'!$Q$8)*100</f>
        <v>8.372816697525767</v>
      </c>
    </row>
    <row r="47" spans="1:11" ht="12.75">
      <c r="A47">
        <f t="shared" si="2"/>
        <v>2008</v>
      </c>
      <c r="B47">
        <f>'raw data'!G84/'raw data'!C84</f>
        <v>0.9924614305750351</v>
      </c>
      <c r="C47" s="13">
        <f t="shared" si="0"/>
        <v>1.961468613194863</v>
      </c>
      <c r="D47" s="21">
        <f>'raw data'!T84</f>
        <v>5.631666666666667</v>
      </c>
      <c r="F47" s="13">
        <f t="shared" si="1"/>
        <v>3.5995931633695966</v>
      </c>
      <c r="H47">
        <f>'capital stock data'!F47</f>
        <v>14830.4</v>
      </c>
      <c r="I47">
        <f>'capital stock data'!N47</f>
        <v>39604.448709901786</v>
      </c>
      <c r="K47">
        <f>(alpha!$I$1*H47/I47-'capital stock data'!$Q$8)*100</f>
        <v>7.92253258278178</v>
      </c>
    </row>
    <row r="48" spans="1:11" ht="12.75">
      <c r="A48">
        <f t="shared" si="2"/>
        <v>2009</v>
      </c>
      <c r="B48">
        <f>'raw data'!G85/'raw data'!C85</f>
        <v>1</v>
      </c>
      <c r="C48" s="13">
        <f t="shared" si="0"/>
        <v>0.7595831125242843</v>
      </c>
      <c r="D48" s="21">
        <f>'raw data'!T85</f>
        <v>5.313333333333333</v>
      </c>
      <c r="F48" s="13">
        <f t="shared" si="1"/>
        <v>4.519421458625517</v>
      </c>
      <c r="H48">
        <f>'capital stock data'!F48</f>
        <v>14418.7</v>
      </c>
      <c r="I48">
        <f>'capital stock data'!N48</f>
        <v>40459.3902904281</v>
      </c>
      <c r="K48">
        <f>(alpha!$I$1*H48/I48-'capital stock data'!$Q$8)*100</f>
        <v>7.268128231404725</v>
      </c>
    </row>
    <row r="49" spans="1:11" ht="12.75">
      <c r="A49">
        <f t="shared" si="2"/>
        <v>2010</v>
      </c>
      <c r="B49">
        <f>'raw data'!G86/'raw data'!C86</f>
        <v>1.0122160743516553</v>
      </c>
      <c r="C49" s="13">
        <f t="shared" si="0"/>
        <v>1.2216074351655282</v>
      </c>
      <c r="D49" s="21">
        <f>'raw data'!T86</f>
        <v>4.9433333333333325</v>
      </c>
      <c r="F49" s="13">
        <f t="shared" si="1"/>
        <v>3.676809717284546</v>
      </c>
      <c r="H49">
        <f>'capital stock data'!F49</f>
        <v>14783.8</v>
      </c>
      <c r="I49">
        <f>'capital stock data'!N49</f>
        <v>40708.70386832476</v>
      </c>
      <c r="K49">
        <f>(alpha!$I$1*H49/I49-'capital stock data'!$Q$8)*100</f>
        <v>7.513635041435224</v>
      </c>
    </row>
    <row r="50" spans="1:11" ht="12.75">
      <c r="A50">
        <f t="shared" si="2"/>
        <v>2011</v>
      </c>
      <c r="B50">
        <f>'raw data'!G87/'raw data'!C87</f>
        <v>1.0331078651984607</v>
      </c>
      <c r="C50" s="13">
        <f t="shared" si="0"/>
        <v>2.0639655283272376</v>
      </c>
      <c r="D50" s="21">
        <f>'raw data'!T87</f>
        <v>4.639166666666666</v>
      </c>
      <c r="F50" s="13">
        <f t="shared" si="1"/>
        <v>2.5231247140056423</v>
      </c>
      <c r="H50">
        <f>'capital stock data'!F50</f>
        <v>15020.6</v>
      </c>
      <c r="I50">
        <f>'capital stock data'!N50</f>
        <v>41138.273745471575</v>
      </c>
      <c r="K50">
        <f>(alpha!$I$1*H50/I50-'capital stock data'!$Q$8)*100</f>
        <v>7.584690396477928</v>
      </c>
    </row>
    <row r="51" spans="1:11" ht="12.75">
      <c r="A51">
        <f>A50+1</f>
        <v>2012</v>
      </c>
      <c r="B51">
        <f>'raw data'!G88/'raw data'!C88</f>
        <v>1.0516617650886189</v>
      </c>
      <c r="C51" s="13">
        <f t="shared" si="0"/>
        <v>1.7959305620612998</v>
      </c>
      <c r="D51" s="21">
        <f>'raw data'!T88</f>
        <v>3.6733333333333333</v>
      </c>
      <c r="F51" s="13">
        <f>((1+D51/100)/(1+C51/100)-1)*100</f>
        <v>1.8442807692861996</v>
      </c>
      <c r="H51">
        <f>'capital stock data'!F51</f>
        <v>15369.2</v>
      </c>
      <c r="I51">
        <f>'capital stock data'!N51</f>
        <v>41609.87658034068</v>
      </c>
      <c r="K51">
        <f>(alpha!$I$1*H51/I51-'capital stock data'!$Q$8)*100</f>
        <v>7.738068836632913</v>
      </c>
    </row>
    <row r="52" spans="1:11" ht="12.75">
      <c r="A52">
        <f t="shared" si="2"/>
        <v>2013</v>
      </c>
      <c r="B52">
        <f>'raw data'!G89/'raw data'!C89</f>
        <v>1.0673316232026122</v>
      </c>
      <c r="C52" s="13">
        <f t="shared" si="0"/>
        <v>1.4900093009155773</v>
      </c>
      <c r="D52" s="21">
        <f>'raw data'!T89</f>
        <v>4.235</v>
      </c>
      <c r="F52" s="13">
        <f>((1+D52/100)/(1+C52/100)-1)*100</f>
        <v>2.7046905582061687</v>
      </c>
      <c r="H52">
        <f>'capital stock data'!F52</f>
        <v>15710.3</v>
      </c>
      <c r="I52">
        <f>'capital stock data'!N52</f>
        <v>42215.76142032432</v>
      </c>
      <c r="K52">
        <f>(alpha!$I$1*H52/I52-'capital stock data'!$Q$8)*100</f>
        <v>7.838599679099401</v>
      </c>
    </row>
    <row r="53" spans="3:4" ht="12.75">
      <c r="C53" s="1"/>
      <c r="D53" s="21"/>
    </row>
    <row r="54" spans="3:11" ht="12.75">
      <c r="C54" s="1" t="e">
        <f>'raw data'!#REF!</f>
        <v>#REF!</v>
      </c>
      <c r="K54">
        <f>CORREL(F3:F52,K3:K52)</f>
        <v>-0.39063502923456656</v>
      </c>
    </row>
  </sheetData>
  <sheetProtection/>
  <printOptions/>
  <pageMargins left="0.75" right="0.75" top="1" bottom="1" header="0.5" footer="0.5"/>
  <pageSetup orientation="portrait" paperSize="9"/>
  <ignoredErrors>
    <ignoredError sqref="C40:C52 F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Kehoe</dc:creator>
  <cp:keywords/>
  <dc:description/>
  <cp:lastModifiedBy>Timothy Kehoe</cp:lastModifiedBy>
  <dcterms:created xsi:type="dcterms:W3CDTF">2002-03-30T18:16:23Z</dcterms:created>
  <dcterms:modified xsi:type="dcterms:W3CDTF">2016-08-19T00:07:30Z</dcterms:modified>
  <cp:category/>
  <cp:version/>
  <cp:contentType/>
  <cp:contentStatus/>
</cp:coreProperties>
</file>