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ehoe\Dropbox\webpage\webpage\classesNew\"/>
    </mc:Choice>
  </mc:AlternateContent>
  <bookViews>
    <workbookView xWindow="0" yWindow="0" windowWidth="23040" windowHeight="9190" tabRatio="846" firstSheet="3" activeTab="9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62913"/>
</workbook>
</file>

<file path=xl/calcChain.xml><?xml version="1.0" encoding="utf-8"?>
<calcChain xmlns="http://schemas.openxmlformats.org/spreadsheetml/2006/main">
  <c r="K3" i="21" l="1"/>
  <c r="K63" i="21"/>
  <c r="I61" i="21"/>
  <c r="H61" i="21"/>
  <c r="K61" i="21" s="1"/>
  <c r="D61" i="21"/>
  <c r="B61" i="21"/>
  <c r="C61" i="21" s="1"/>
  <c r="F61" i="21" s="1"/>
  <c r="K61" i="18"/>
  <c r="P61" i="18" s="1"/>
  <c r="E61" i="18"/>
  <c r="D61" i="18"/>
  <c r="L61" i="18" s="1"/>
  <c r="Q61" i="18" s="1"/>
  <c r="C61" i="18"/>
  <c r="B61" i="18"/>
  <c r="G61" i="18" s="1"/>
  <c r="J61" i="18" s="1"/>
  <c r="O61" i="18" s="1"/>
  <c r="P1" i="15"/>
  <c r="L1" i="15"/>
  <c r="T60" i="15"/>
  <c r="H60" i="15"/>
  <c r="F60" i="15"/>
  <c r="G60" i="15" s="1"/>
  <c r="E60" i="15"/>
  <c r="D60" i="15"/>
  <c r="C60" i="15"/>
  <c r="B60" i="15"/>
  <c r="N60" i="15" s="1"/>
  <c r="J91" i="16"/>
  <c r="F91" i="16"/>
  <c r="H91" i="16" s="1"/>
  <c r="I91" i="16" s="1"/>
  <c r="E91" i="16"/>
  <c r="D91" i="16"/>
  <c r="C91" i="16"/>
  <c r="B91" i="16"/>
  <c r="I1" i="16"/>
  <c r="S71" i="10"/>
  <c r="Y71" i="10" s="1"/>
  <c r="M71" i="10"/>
  <c r="N71" i="10" s="1"/>
  <c r="F71" i="10"/>
  <c r="G71" i="10" s="1"/>
  <c r="E71" i="10"/>
  <c r="C71" i="10"/>
  <c r="K71" i="10" s="1"/>
  <c r="B71" i="10"/>
  <c r="K72" i="7"/>
  <c r="J72" i="7"/>
  <c r="C72" i="7"/>
  <c r="B72" i="7"/>
  <c r="D72" i="7" s="1"/>
  <c r="F72" i="7" s="1"/>
  <c r="H72" i="7" s="1"/>
  <c r="I61" i="18" l="1"/>
  <c r="N61" i="18" s="1"/>
  <c r="O60" i="15"/>
  <c r="J60" i="15"/>
  <c r="K60" i="15" s="1"/>
  <c r="T71" i="10"/>
  <c r="I71" i="10"/>
  <c r="M72" i="7"/>
  <c r="D60" i="21"/>
  <c r="B60" i="21"/>
  <c r="A60" i="21"/>
  <c r="E60" i="18"/>
  <c r="A60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A59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F90" i="16"/>
  <c r="E90" i="16"/>
  <c r="A90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D2" i="16"/>
  <c r="B2" i="16"/>
  <c r="A70" i="10"/>
  <c r="M3" i="10"/>
  <c r="F70" i="10"/>
  <c r="G70" i="10" s="1"/>
  <c r="E70" i="10"/>
  <c r="H60" i="21" s="1"/>
  <c r="C70" i="10"/>
  <c r="B70" i="10"/>
  <c r="F69" i="10"/>
  <c r="E69" i="10"/>
  <c r="C69" i="10"/>
  <c r="K69" i="10" s="1"/>
  <c r="B69" i="10"/>
  <c r="F68" i="10"/>
  <c r="E68" i="10"/>
  <c r="C68" i="10"/>
  <c r="B68" i="10"/>
  <c r="G67" i="10"/>
  <c r="F67" i="10"/>
  <c r="E67" i="10"/>
  <c r="C67" i="10"/>
  <c r="K67" i="10" s="1"/>
  <c r="B67" i="10"/>
  <c r="I67" i="10" s="1"/>
  <c r="F66" i="10"/>
  <c r="G66" i="10" s="1"/>
  <c r="E66" i="10"/>
  <c r="C66" i="10"/>
  <c r="B66" i="10"/>
  <c r="F65" i="10"/>
  <c r="E65" i="10"/>
  <c r="C65" i="10"/>
  <c r="K65" i="10" s="1"/>
  <c r="B65" i="10"/>
  <c r="F64" i="10"/>
  <c r="E64" i="10"/>
  <c r="C64" i="10"/>
  <c r="B64" i="10"/>
  <c r="F63" i="10"/>
  <c r="E63" i="10"/>
  <c r="G63" i="10" s="1"/>
  <c r="C63" i="10"/>
  <c r="B63" i="10"/>
  <c r="F62" i="10"/>
  <c r="E62" i="10"/>
  <c r="C62" i="10"/>
  <c r="B62" i="10"/>
  <c r="F61" i="10"/>
  <c r="E61" i="10"/>
  <c r="C61" i="10"/>
  <c r="K61" i="10" s="1"/>
  <c r="B61" i="10"/>
  <c r="F60" i="10"/>
  <c r="G60" i="10" s="1"/>
  <c r="E60" i="10"/>
  <c r="C60" i="10"/>
  <c r="K60" i="10" s="1"/>
  <c r="B60" i="10"/>
  <c r="G59" i="10"/>
  <c r="F59" i="10"/>
  <c r="E59" i="10"/>
  <c r="C59" i="10"/>
  <c r="K59" i="10" s="1"/>
  <c r="B59" i="10"/>
  <c r="I59" i="10" s="1"/>
  <c r="F58" i="10"/>
  <c r="E58" i="10"/>
  <c r="C58" i="10"/>
  <c r="K58" i="10" s="1"/>
  <c r="B58" i="10"/>
  <c r="F57" i="10"/>
  <c r="K57" i="10" s="1"/>
  <c r="E57" i="10"/>
  <c r="C57" i="10"/>
  <c r="B57" i="10"/>
  <c r="F56" i="10"/>
  <c r="E56" i="10"/>
  <c r="C56" i="10"/>
  <c r="B56" i="10"/>
  <c r="F55" i="10"/>
  <c r="E55" i="10"/>
  <c r="G55" i="10" s="1"/>
  <c r="C55" i="10"/>
  <c r="B55" i="10"/>
  <c r="F54" i="10"/>
  <c r="G54" i="10" s="1"/>
  <c r="E54" i="10"/>
  <c r="C54" i="10"/>
  <c r="B54" i="10"/>
  <c r="K53" i="10"/>
  <c r="F53" i="10"/>
  <c r="E53" i="10"/>
  <c r="C53" i="10"/>
  <c r="B53" i="10"/>
  <c r="F52" i="10"/>
  <c r="E52" i="10"/>
  <c r="C52" i="10"/>
  <c r="K52" i="10" s="1"/>
  <c r="B52" i="10"/>
  <c r="F51" i="10"/>
  <c r="E51" i="10"/>
  <c r="G51" i="10" s="1"/>
  <c r="C51" i="10"/>
  <c r="K51" i="10" s="1"/>
  <c r="B51" i="10"/>
  <c r="F50" i="10"/>
  <c r="G50" i="10" s="1"/>
  <c r="E50" i="10"/>
  <c r="C50" i="10"/>
  <c r="B50" i="10"/>
  <c r="F49" i="10"/>
  <c r="G49" i="10" s="1"/>
  <c r="E49" i="10"/>
  <c r="C49" i="10"/>
  <c r="B49" i="10"/>
  <c r="F48" i="10"/>
  <c r="E48" i="10"/>
  <c r="C48" i="10"/>
  <c r="B48" i="10"/>
  <c r="G47" i="10"/>
  <c r="F47" i="10"/>
  <c r="E47" i="10"/>
  <c r="C47" i="10"/>
  <c r="K47" i="10" s="1"/>
  <c r="B47" i="10"/>
  <c r="F46" i="10"/>
  <c r="E46" i="10"/>
  <c r="C46" i="10"/>
  <c r="K46" i="10" s="1"/>
  <c r="B46" i="10"/>
  <c r="K45" i="10"/>
  <c r="F45" i="10"/>
  <c r="E45" i="10"/>
  <c r="C45" i="10"/>
  <c r="B45" i="10"/>
  <c r="F44" i="10"/>
  <c r="G44" i="10" s="1"/>
  <c r="E44" i="10"/>
  <c r="C44" i="10"/>
  <c r="K44" i="10" s="1"/>
  <c r="B44" i="10"/>
  <c r="F43" i="10"/>
  <c r="G43" i="10" s="1"/>
  <c r="E43" i="10"/>
  <c r="C43" i="10"/>
  <c r="B43" i="10"/>
  <c r="F42" i="10"/>
  <c r="G42" i="10" s="1"/>
  <c r="E42" i="10"/>
  <c r="C42" i="10"/>
  <c r="B42" i="10"/>
  <c r="F41" i="10"/>
  <c r="E41" i="10"/>
  <c r="C41" i="10"/>
  <c r="K41" i="10" s="1"/>
  <c r="B41" i="10"/>
  <c r="F40" i="10"/>
  <c r="E40" i="10"/>
  <c r="C40" i="10"/>
  <c r="B40" i="10"/>
  <c r="G39" i="10"/>
  <c r="F39" i="10"/>
  <c r="E39" i="10"/>
  <c r="C39" i="10"/>
  <c r="K39" i="10" s="1"/>
  <c r="B39" i="10"/>
  <c r="I39" i="10" s="1"/>
  <c r="F38" i="10"/>
  <c r="G38" i="10" s="1"/>
  <c r="E38" i="10"/>
  <c r="C38" i="10"/>
  <c r="B38" i="10"/>
  <c r="F37" i="10"/>
  <c r="E37" i="10"/>
  <c r="C37" i="10"/>
  <c r="K37" i="10" s="1"/>
  <c r="B37" i="10"/>
  <c r="F36" i="10"/>
  <c r="E36" i="10"/>
  <c r="C36" i="10"/>
  <c r="K36" i="10" s="1"/>
  <c r="B36" i="10"/>
  <c r="F35" i="10"/>
  <c r="E35" i="10"/>
  <c r="C35" i="10"/>
  <c r="B35" i="10"/>
  <c r="F34" i="10"/>
  <c r="E34" i="10"/>
  <c r="C34" i="10"/>
  <c r="B34" i="10"/>
  <c r="F33" i="10"/>
  <c r="G33" i="10" s="1"/>
  <c r="E33" i="10"/>
  <c r="C33" i="10"/>
  <c r="K33" i="10" s="1"/>
  <c r="B33" i="10"/>
  <c r="F32" i="10"/>
  <c r="E32" i="10"/>
  <c r="C32" i="10"/>
  <c r="K32" i="10" s="1"/>
  <c r="B32" i="10"/>
  <c r="F31" i="10"/>
  <c r="E31" i="10"/>
  <c r="G31" i="10" s="1"/>
  <c r="C31" i="10"/>
  <c r="K31" i="10" s="1"/>
  <c r="B31" i="10"/>
  <c r="F30" i="10"/>
  <c r="E30" i="10"/>
  <c r="C30" i="10"/>
  <c r="K30" i="10" s="1"/>
  <c r="B30" i="10"/>
  <c r="F29" i="10"/>
  <c r="E29" i="10"/>
  <c r="C29" i="10"/>
  <c r="B29" i="10"/>
  <c r="F28" i="10"/>
  <c r="E28" i="10"/>
  <c r="C28" i="10"/>
  <c r="B28" i="10"/>
  <c r="G27" i="10"/>
  <c r="F27" i="10"/>
  <c r="E27" i="10"/>
  <c r="C27" i="10"/>
  <c r="B27" i="10"/>
  <c r="I27" i="10" s="1"/>
  <c r="F26" i="10"/>
  <c r="G26" i="10" s="1"/>
  <c r="E26" i="10"/>
  <c r="C26" i="10"/>
  <c r="B26" i="10"/>
  <c r="K25" i="10"/>
  <c r="F25" i="10"/>
  <c r="E25" i="10"/>
  <c r="C25" i="10"/>
  <c r="B25" i="10"/>
  <c r="F24" i="10"/>
  <c r="E24" i="10"/>
  <c r="C24" i="10"/>
  <c r="K24" i="10" s="1"/>
  <c r="B24" i="10"/>
  <c r="F23" i="10"/>
  <c r="E23" i="10"/>
  <c r="G23" i="10" s="1"/>
  <c r="C23" i="10"/>
  <c r="K23" i="10" s="1"/>
  <c r="B23" i="10"/>
  <c r="F22" i="10"/>
  <c r="G22" i="10" s="1"/>
  <c r="E22" i="10"/>
  <c r="C22" i="10"/>
  <c r="B22" i="10"/>
  <c r="F21" i="10"/>
  <c r="E21" i="10"/>
  <c r="C21" i="10"/>
  <c r="B21" i="10"/>
  <c r="F20" i="10"/>
  <c r="G20" i="10" s="1"/>
  <c r="I20" i="10" s="1"/>
  <c r="E20" i="10"/>
  <c r="C20" i="10"/>
  <c r="B20" i="10"/>
  <c r="F19" i="10"/>
  <c r="E19" i="10"/>
  <c r="G19" i="10" s="1"/>
  <c r="C19" i="10"/>
  <c r="B19" i="10"/>
  <c r="F18" i="10"/>
  <c r="E18" i="10"/>
  <c r="C18" i="10"/>
  <c r="B18" i="10"/>
  <c r="F17" i="10"/>
  <c r="G17" i="10" s="1"/>
  <c r="E17" i="10"/>
  <c r="C17" i="10"/>
  <c r="K17" i="10" s="1"/>
  <c r="B17" i="10"/>
  <c r="F16" i="10"/>
  <c r="G16" i="10" s="1"/>
  <c r="I16" i="10" s="1"/>
  <c r="E16" i="10"/>
  <c r="C16" i="10"/>
  <c r="K16" i="10" s="1"/>
  <c r="B16" i="10"/>
  <c r="F15" i="10"/>
  <c r="G15" i="10" s="1"/>
  <c r="E15" i="10"/>
  <c r="C15" i="10"/>
  <c r="B15" i="10"/>
  <c r="F14" i="10"/>
  <c r="G14" i="10" s="1"/>
  <c r="E14" i="10"/>
  <c r="C14" i="10"/>
  <c r="B14" i="10"/>
  <c r="F13" i="10"/>
  <c r="E13" i="10"/>
  <c r="C13" i="10"/>
  <c r="K13" i="10" s="1"/>
  <c r="B13" i="10"/>
  <c r="F12" i="10"/>
  <c r="E12" i="10"/>
  <c r="C12" i="10"/>
  <c r="B12" i="10"/>
  <c r="G11" i="10"/>
  <c r="F11" i="10"/>
  <c r="E11" i="10"/>
  <c r="C11" i="10"/>
  <c r="K11" i="10" s="1"/>
  <c r="B11" i="10"/>
  <c r="I11" i="10" s="1"/>
  <c r="F10" i="10"/>
  <c r="G10" i="10" s="1"/>
  <c r="E10" i="10"/>
  <c r="C10" i="10"/>
  <c r="K10" i="10" s="1"/>
  <c r="B10" i="10"/>
  <c r="K9" i="10"/>
  <c r="F9" i="10"/>
  <c r="E9" i="10"/>
  <c r="C9" i="10"/>
  <c r="B9" i="10"/>
  <c r="F8" i="10"/>
  <c r="E8" i="10"/>
  <c r="C8" i="10"/>
  <c r="K8" i="10" s="1"/>
  <c r="B8" i="10"/>
  <c r="F7" i="10"/>
  <c r="E7" i="10"/>
  <c r="C7" i="10"/>
  <c r="B7" i="10"/>
  <c r="F6" i="10"/>
  <c r="E6" i="10"/>
  <c r="C6" i="10"/>
  <c r="B6" i="10"/>
  <c r="F5" i="10"/>
  <c r="E5" i="10"/>
  <c r="C5" i="10"/>
  <c r="K5" i="10" s="1"/>
  <c r="B5" i="10"/>
  <c r="F4" i="10"/>
  <c r="E4" i="10"/>
  <c r="C4" i="10"/>
  <c r="B4" i="10"/>
  <c r="F3" i="10"/>
  <c r="E3" i="10"/>
  <c r="C3" i="10"/>
  <c r="B3" i="10"/>
  <c r="K71" i="7"/>
  <c r="J71" i="7"/>
  <c r="F59" i="15" s="1"/>
  <c r="C71" i="7"/>
  <c r="D71" i="7" s="1"/>
  <c r="B71" i="7"/>
  <c r="A71" i="7"/>
  <c r="K29" i="10" l="1"/>
  <c r="K21" i="10"/>
  <c r="I44" i="10"/>
  <c r="I60" i="10"/>
  <c r="F71" i="7"/>
  <c r="H71" i="7" s="1"/>
  <c r="M71" i="7" s="1"/>
  <c r="D60" i="18"/>
  <c r="L60" i="18" s="1"/>
  <c r="Q60" i="18" s="1"/>
  <c r="E59" i="15"/>
  <c r="G59" i="15" s="1"/>
  <c r="H90" i="16"/>
  <c r="I90" i="16" s="1"/>
  <c r="I47" i="10"/>
  <c r="G6" i="10"/>
  <c r="I6" i="10" s="1"/>
  <c r="G7" i="10"/>
  <c r="I7" i="10" s="1"/>
  <c r="G8" i="10"/>
  <c r="I8" i="10" s="1"/>
  <c r="G18" i="10"/>
  <c r="I26" i="10"/>
  <c r="G28" i="10"/>
  <c r="I28" i="10" s="1"/>
  <c r="G30" i="10"/>
  <c r="G40" i="10"/>
  <c r="I40" i="10" s="1"/>
  <c r="I51" i="10"/>
  <c r="G52" i="10"/>
  <c r="I52" i="10" s="1"/>
  <c r="G62" i="10"/>
  <c r="I19" i="10"/>
  <c r="I31" i="10"/>
  <c r="I63" i="10"/>
  <c r="G65" i="10"/>
  <c r="I10" i="10"/>
  <c r="G12" i="10"/>
  <c r="I12" i="10" s="1"/>
  <c r="I23" i="10"/>
  <c r="G24" i="10"/>
  <c r="I24" i="10" s="1"/>
  <c r="G34" i="10"/>
  <c r="G35" i="10"/>
  <c r="I35" i="10" s="1"/>
  <c r="G36" i="10"/>
  <c r="I36" i="10" s="1"/>
  <c r="G46" i="10"/>
  <c r="I55" i="10"/>
  <c r="G56" i="10"/>
  <c r="I56" i="10" s="1"/>
  <c r="G58" i="10"/>
  <c r="I58" i="10" s="1"/>
  <c r="K4" i="10"/>
  <c r="K12" i="10"/>
  <c r="I15" i="10"/>
  <c r="K19" i="10"/>
  <c r="K26" i="10"/>
  <c r="K27" i="10"/>
  <c r="G32" i="10"/>
  <c r="I32" i="10" s="1"/>
  <c r="K40" i="10"/>
  <c r="I42" i="10"/>
  <c r="I43" i="10"/>
  <c r="K48" i="10"/>
  <c r="K49" i="10"/>
  <c r="K55" i="10"/>
  <c r="K62" i="10"/>
  <c r="K63" i="10"/>
  <c r="K68" i="10"/>
  <c r="K7" i="10"/>
  <c r="K14" i="10"/>
  <c r="K15" i="10"/>
  <c r="K20" i="10"/>
  <c r="K28" i="10"/>
  <c r="K35" i="10"/>
  <c r="K42" i="10"/>
  <c r="K43" i="10"/>
  <c r="G48" i="10"/>
  <c r="I48" i="10" s="1"/>
  <c r="K56" i="10"/>
  <c r="K64" i="10"/>
  <c r="G68" i="10"/>
  <c r="I68" i="10" s="1"/>
  <c r="G64" i="10"/>
  <c r="I64" i="10" s="1"/>
  <c r="I60" i="18"/>
  <c r="N60" i="18" s="1"/>
  <c r="G57" i="10"/>
  <c r="I57" i="10" s="1"/>
  <c r="I66" i="10"/>
  <c r="K70" i="10"/>
  <c r="G13" i="10"/>
  <c r="I13" i="10" s="1"/>
  <c r="I17" i="10"/>
  <c r="I22" i="10"/>
  <c r="G29" i="10"/>
  <c r="I29" i="10" s="1"/>
  <c r="I33" i="10"/>
  <c r="I38" i="10"/>
  <c r="G45" i="10"/>
  <c r="I45" i="10" s="1"/>
  <c r="I49" i="10"/>
  <c r="I54" i="10"/>
  <c r="G61" i="10"/>
  <c r="I61" i="10" s="1"/>
  <c r="I65" i="10"/>
  <c r="I70" i="10"/>
  <c r="C59" i="15" s="1"/>
  <c r="D59" i="15" s="1"/>
  <c r="G4" i="10"/>
  <c r="I4" i="10" s="1"/>
  <c r="K6" i="10"/>
  <c r="G9" i="10"/>
  <c r="I9" i="10" s="1"/>
  <c r="I18" i="10"/>
  <c r="K22" i="10"/>
  <c r="G25" i="10"/>
  <c r="I25" i="10" s="1"/>
  <c r="I34" i="10"/>
  <c r="K38" i="10"/>
  <c r="G41" i="10"/>
  <c r="I41" i="10" s="1"/>
  <c r="I50" i="10"/>
  <c r="K54" i="10"/>
  <c r="G5" i="10"/>
  <c r="I5" i="10" s="1"/>
  <c r="I14" i="10"/>
  <c r="K18" i="10"/>
  <c r="G21" i="10"/>
  <c r="I21" i="10" s="1"/>
  <c r="I30" i="10"/>
  <c r="K34" i="10"/>
  <c r="G37" i="10"/>
  <c r="I37" i="10" s="1"/>
  <c r="I46" i="10"/>
  <c r="K50" i="10"/>
  <c r="G53" i="10"/>
  <c r="I53" i="10" s="1"/>
  <c r="I62" i="10"/>
  <c r="K66" i="10"/>
  <c r="G69" i="10"/>
  <c r="I69" i="10" s="1"/>
  <c r="D59" i="21" l="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B59" i="21"/>
  <c r="C60" i="21" s="1"/>
  <c r="F60" i="21" s="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A51" i="21"/>
  <c r="A52" i="21" s="1"/>
  <c r="A53" i="21" s="1"/>
  <c r="A54" i="21" s="1"/>
  <c r="A55" i="21" s="1"/>
  <c r="A56" i="21" s="1"/>
  <c r="A57" i="21" s="1"/>
  <c r="A58" i="21" s="1"/>
  <c r="A59" i="18"/>
  <c r="A53" i="18"/>
  <c r="A54" i="18" s="1"/>
  <c r="A55" i="18" s="1"/>
  <c r="A56" i="18" s="1"/>
  <c r="A57" i="18" s="1"/>
  <c r="A58" i="18" s="1"/>
  <c r="F29" i="15"/>
  <c r="F28" i="15"/>
  <c r="F25" i="15"/>
  <c r="F24" i="15"/>
  <c r="F21" i="15"/>
  <c r="F20" i="15"/>
  <c r="F17" i="15"/>
  <c r="F16" i="15"/>
  <c r="F13" i="15"/>
  <c r="F12" i="15"/>
  <c r="F9" i="15"/>
  <c r="F8" i="15"/>
  <c r="F5" i="15"/>
  <c r="F4" i="15"/>
  <c r="A52" i="15"/>
  <c r="A53" i="15" s="1"/>
  <c r="A54" i="15" s="1"/>
  <c r="A55" i="15" s="1"/>
  <c r="A56" i="15" s="1"/>
  <c r="A57" i="15" s="1"/>
  <c r="A58" i="15" s="1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E46" i="18" s="1"/>
  <c r="K56" i="7"/>
  <c r="E45" i="18" s="1"/>
  <c r="K55" i="7"/>
  <c r="E44" i="18" s="1"/>
  <c r="K54" i="7"/>
  <c r="E43" i="18" s="1"/>
  <c r="K53" i="7"/>
  <c r="E42" i="18" s="1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E30" i="18" s="1"/>
  <c r="K40" i="7"/>
  <c r="E29" i="18" s="1"/>
  <c r="K39" i="7"/>
  <c r="E28" i="18" s="1"/>
  <c r="K38" i="7"/>
  <c r="E27" i="18" s="1"/>
  <c r="K37" i="7"/>
  <c r="E26" i="18" s="1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F50" i="15" s="1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F41" i="15" s="1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D51" i="7" s="1"/>
  <c r="C50" i="7"/>
  <c r="C49" i="7"/>
  <c r="C48" i="7"/>
  <c r="C47" i="7"/>
  <c r="C46" i="7"/>
  <c r="C45" i="7"/>
  <c r="C44" i="7"/>
  <c r="C43" i="7"/>
  <c r="D43" i="7" s="1"/>
  <c r="C42" i="7"/>
  <c r="C41" i="7"/>
  <c r="C40" i="7"/>
  <c r="C39" i="7"/>
  <c r="C38" i="7"/>
  <c r="C37" i="7"/>
  <c r="C36" i="7"/>
  <c r="C35" i="7"/>
  <c r="D35" i="7" s="1"/>
  <c r="E23" i="15" s="1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D19" i="7" s="1"/>
  <c r="E7" i="15" s="1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D3" i="7" s="1"/>
  <c r="F3" i="7" s="1"/>
  <c r="H3" i="7" s="1"/>
  <c r="C2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5" i="21"/>
  <c r="H34" i="21"/>
  <c r="H33" i="21"/>
  <c r="H32" i="21"/>
  <c r="H31" i="21"/>
  <c r="H30" i="21"/>
  <c r="H29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" i="16"/>
  <c r="A87" i="16"/>
  <c r="A88" i="16" s="1"/>
  <c r="A89" i="16" s="1"/>
  <c r="D57" i="7" l="1"/>
  <c r="F57" i="7" s="1"/>
  <c r="H57" i="7" s="1"/>
  <c r="M57" i="7" s="1"/>
  <c r="C3" i="21"/>
  <c r="C11" i="21"/>
  <c r="C27" i="21"/>
  <c r="F27" i="21" s="1"/>
  <c r="C43" i="21"/>
  <c r="F43" i="21" s="1"/>
  <c r="C59" i="21"/>
  <c r="F59" i="21" s="1"/>
  <c r="P5" i="10"/>
  <c r="G3" i="10"/>
  <c r="C3" i="15"/>
  <c r="C19" i="21"/>
  <c r="F19" i="21" s="1"/>
  <c r="C5" i="15"/>
  <c r="C6" i="15"/>
  <c r="C13" i="15"/>
  <c r="C38" i="15"/>
  <c r="C44" i="15"/>
  <c r="C51" i="15"/>
  <c r="C53" i="15"/>
  <c r="D53" i="15" s="1"/>
  <c r="C54" i="15"/>
  <c r="D54" i="15" s="1"/>
  <c r="C51" i="21"/>
  <c r="F51" i="21" s="1"/>
  <c r="C4" i="21"/>
  <c r="F4" i="21" s="1"/>
  <c r="C8" i="21"/>
  <c r="C12" i="21"/>
  <c r="F12" i="21" s="1"/>
  <c r="C16" i="21"/>
  <c r="F16" i="21" s="1"/>
  <c r="C20" i="21"/>
  <c r="F20" i="21" s="1"/>
  <c r="C24" i="21"/>
  <c r="F24" i="21" s="1"/>
  <c r="C28" i="21"/>
  <c r="F28" i="21" s="1"/>
  <c r="C32" i="21"/>
  <c r="F32" i="21" s="1"/>
  <c r="C36" i="21"/>
  <c r="F36" i="21" s="1"/>
  <c r="C40" i="21"/>
  <c r="F40" i="21" s="1"/>
  <c r="C44" i="21"/>
  <c r="F44" i="21" s="1"/>
  <c r="C48" i="21"/>
  <c r="C52" i="21"/>
  <c r="F52" i="21" s="1"/>
  <c r="C4" i="15"/>
  <c r="C7" i="15"/>
  <c r="C12" i="15"/>
  <c r="C19" i="15"/>
  <c r="C36" i="15"/>
  <c r="C39" i="15"/>
  <c r="C47" i="15"/>
  <c r="C52" i="15"/>
  <c r="D52" i="15" s="1"/>
  <c r="C55" i="15"/>
  <c r="D55" i="15" s="1"/>
  <c r="C5" i="21"/>
  <c r="C9" i="21"/>
  <c r="F9" i="21" s="1"/>
  <c r="C13" i="21"/>
  <c r="F13" i="21" s="1"/>
  <c r="C17" i="21"/>
  <c r="F17" i="21" s="1"/>
  <c r="C21" i="21"/>
  <c r="C25" i="21"/>
  <c r="F25" i="21" s="1"/>
  <c r="C29" i="21"/>
  <c r="F29" i="21" s="1"/>
  <c r="C33" i="21"/>
  <c r="F33" i="21" s="1"/>
  <c r="C37" i="21"/>
  <c r="F37" i="21" s="1"/>
  <c r="C41" i="21"/>
  <c r="F41" i="21" s="1"/>
  <c r="C45" i="21"/>
  <c r="F45" i="21" s="1"/>
  <c r="C49" i="21"/>
  <c r="F49" i="21" s="1"/>
  <c r="C53" i="21"/>
  <c r="C57" i="21"/>
  <c r="F57" i="21" s="1"/>
  <c r="C18" i="21"/>
  <c r="F18" i="21" s="1"/>
  <c r="C34" i="21"/>
  <c r="F34" i="21" s="1"/>
  <c r="C50" i="21"/>
  <c r="F50" i="21" s="1"/>
  <c r="C42" i="21"/>
  <c r="F42" i="21" s="1"/>
  <c r="F5" i="21"/>
  <c r="F21" i="21"/>
  <c r="F53" i="21"/>
  <c r="C56" i="21"/>
  <c r="F56" i="21" s="1"/>
  <c r="C10" i="21"/>
  <c r="F10" i="21" s="1"/>
  <c r="F25" i="7"/>
  <c r="H25" i="7" s="1"/>
  <c r="E13" i="15"/>
  <c r="F33" i="7"/>
  <c r="H33" i="7" s="1"/>
  <c r="M33" i="7" s="1"/>
  <c r="E21" i="15"/>
  <c r="F7" i="15"/>
  <c r="F15" i="15"/>
  <c r="F27" i="15"/>
  <c r="I59" i="18"/>
  <c r="N59" i="18" s="1"/>
  <c r="F43" i="15"/>
  <c r="F51" i="15"/>
  <c r="M17" i="7"/>
  <c r="M25" i="7"/>
  <c r="E45" i="15"/>
  <c r="F46" i="15"/>
  <c r="F54" i="15"/>
  <c r="D14" i="18"/>
  <c r="D22" i="18"/>
  <c r="F17" i="7"/>
  <c r="H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C14" i="15"/>
  <c r="C15" i="15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F19" i="7"/>
  <c r="H19" i="7" s="1"/>
  <c r="M19" i="7" s="1"/>
  <c r="D8" i="18"/>
  <c r="F35" i="7"/>
  <c r="H35" i="7" s="1"/>
  <c r="M35" i="7" s="1"/>
  <c r="D24" i="18"/>
  <c r="F43" i="7"/>
  <c r="H43" i="7" s="1"/>
  <c r="D32" i="18"/>
  <c r="F51" i="7"/>
  <c r="H51" i="7" s="1"/>
  <c r="D40" i="18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F26" i="21" s="1"/>
  <c r="C58" i="21"/>
  <c r="F58" i="21" s="1"/>
  <c r="C27" i="15"/>
  <c r="H28" i="21"/>
  <c r="H36" i="21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C7" i="21"/>
  <c r="F7" i="21" s="1"/>
  <c r="C6" i="21"/>
  <c r="F6" i="21" s="1"/>
  <c r="C15" i="21"/>
  <c r="F15" i="21" s="1"/>
  <c r="C14" i="21"/>
  <c r="F14" i="21" s="1"/>
  <c r="C23" i="21"/>
  <c r="F23" i="21" s="1"/>
  <c r="C22" i="21"/>
  <c r="F22" i="21" s="1"/>
  <c r="C31" i="21"/>
  <c r="F31" i="21" s="1"/>
  <c r="C30" i="21"/>
  <c r="F30" i="21" s="1"/>
  <c r="C39" i="21"/>
  <c r="F39" i="21" s="1"/>
  <c r="C38" i="21"/>
  <c r="F38" i="21" s="1"/>
  <c r="C47" i="21"/>
  <c r="F47" i="21" s="1"/>
  <c r="C46" i="21"/>
  <c r="F46" i="21" s="1"/>
  <c r="C55" i="21"/>
  <c r="F55" i="21" s="1"/>
  <c r="C54" i="21"/>
  <c r="F54" i="21" s="1"/>
  <c r="C35" i="21"/>
  <c r="F35" i="21" s="1"/>
  <c r="F11" i="21"/>
  <c r="F8" i="21"/>
  <c r="F48" i="21"/>
  <c r="E30" i="15"/>
  <c r="E34" i="15"/>
  <c r="E38" i="15"/>
  <c r="D47" i="7"/>
  <c r="D36" i="18" s="1"/>
  <c r="M43" i="7"/>
  <c r="M51" i="7"/>
  <c r="E31" i="15"/>
  <c r="E39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C20" i="15"/>
  <c r="C21" i="15"/>
  <c r="C22" i="15"/>
  <c r="C23" i="15"/>
  <c r="C28" i="15"/>
  <c r="C29" i="15"/>
  <c r="C30" i="15"/>
  <c r="C31" i="15"/>
  <c r="C43" i="15"/>
  <c r="C35" i="15"/>
  <c r="C37" i="15"/>
  <c r="C45" i="15"/>
  <c r="C46" i="15"/>
  <c r="C11" i="15"/>
  <c r="H87" i="16"/>
  <c r="I87" i="16" s="1"/>
  <c r="H88" i="16"/>
  <c r="I88" i="16" s="1"/>
  <c r="C8" i="15"/>
  <c r="C9" i="15"/>
  <c r="C10" i="15"/>
  <c r="C24" i="15"/>
  <c r="C25" i="15"/>
  <c r="C26" i="15"/>
  <c r="C40" i="15"/>
  <c r="C41" i="15"/>
  <c r="C42" i="15"/>
  <c r="C56" i="15"/>
  <c r="D56" i="15" s="1"/>
  <c r="C57" i="15"/>
  <c r="D57" i="15" s="1"/>
  <c r="C58" i="15"/>
  <c r="D58" i="15" s="1"/>
  <c r="H89" i="16"/>
  <c r="I89" i="16" s="1"/>
  <c r="C2" i="15"/>
  <c r="C16" i="15"/>
  <c r="C17" i="15"/>
  <c r="C18" i="15"/>
  <c r="C32" i="15"/>
  <c r="C33" i="15"/>
  <c r="C34" i="15"/>
  <c r="C48" i="15"/>
  <c r="C49" i="15"/>
  <c r="C50" i="15"/>
  <c r="H5" i="16"/>
  <c r="I5" i="16" s="1"/>
  <c r="H12" i="16"/>
  <c r="I12" i="16" s="1"/>
  <c r="H14" i="16"/>
  <c r="I14" i="16" s="1"/>
  <c r="H19" i="16"/>
  <c r="I19" i="16" s="1"/>
  <c r="H36" i="16"/>
  <c r="I36" i="16" s="1"/>
  <c r="I3" i="18"/>
  <c r="N3" i="18" s="1"/>
  <c r="H37" i="16"/>
  <c r="I37" i="16" s="1"/>
  <c r="H42" i="16"/>
  <c r="I42" i="16" s="1"/>
  <c r="H45" i="16"/>
  <c r="I45" i="16" s="1"/>
  <c r="H46" i="16"/>
  <c r="I46" i="16" s="1"/>
  <c r="H48" i="16"/>
  <c r="I48" i="16" s="1"/>
  <c r="H54" i="16"/>
  <c r="I54" i="16" s="1"/>
  <c r="H57" i="16"/>
  <c r="I57" i="16" s="1"/>
  <c r="H64" i="16"/>
  <c r="I64" i="16" s="1"/>
  <c r="H77" i="16"/>
  <c r="I77" i="16" s="1"/>
  <c r="I16" i="18"/>
  <c r="N16" i="18" s="1"/>
  <c r="A4" i="2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9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H85" i="16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3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D46" i="18" l="1"/>
  <c r="F38" i="7"/>
  <c r="H38" i="7" s="1"/>
  <c r="M38" i="7" s="1"/>
  <c r="D27" i="18"/>
  <c r="E26" i="15"/>
  <c r="F39" i="7"/>
  <c r="H39" i="7" s="1"/>
  <c r="M39" i="7" s="1"/>
  <c r="D28" i="18"/>
  <c r="E27" i="15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G50" i="15" s="1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E2" i="15"/>
  <c r="F69" i="7"/>
  <c r="H69" i="7" s="1"/>
  <c r="M69" i="7" s="1"/>
  <c r="D58" i="18"/>
  <c r="L58" i="18" s="1"/>
  <c r="Q58" i="18" s="1"/>
  <c r="E57" i="15"/>
  <c r="G57" i="15" s="1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F55" i="7"/>
  <c r="H55" i="7" s="1"/>
  <c r="M55" i="7" s="1"/>
  <c r="D44" i="18"/>
  <c r="E43" i="15"/>
  <c r="F64" i="7"/>
  <c r="H64" i="7" s="1"/>
  <c r="M64" i="7" s="1"/>
  <c r="D53" i="18"/>
  <c r="L53" i="18" s="1"/>
  <c r="Q53" i="18" s="1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G54" i="15" s="1"/>
  <c r="D55" i="18"/>
  <c r="L55" i="18" s="1"/>
  <c r="Q55" i="18" s="1"/>
  <c r="F58" i="7"/>
  <c r="H58" i="7" s="1"/>
  <c r="M58" i="7" s="1"/>
  <c r="D47" i="18"/>
  <c r="E46" i="15"/>
  <c r="G46" i="15" s="1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L56" i="18" s="1"/>
  <c r="Q56" i="18" s="1"/>
  <c r="E55" i="15"/>
  <c r="G55" i="15" s="1"/>
  <c r="F59" i="7"/>
  <c r="H59" i="7" s="1"/>
  <c r="M59" i="7" s="1"/>
  <c r="D48" i="18"/>
  <c r="E47" i="15"/>
  <c r="G47" i="15" s="1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F41" i="7"/>
  <c r="H41" i="7" s="1"/>
  <c r="M41" i="7" s="1"/>
  <c r="E29" i="15"/>
  <c r="G29" i="15" s="1"/>
  <c r="F52" i="7"/>
  <c r="H52" i="7" s="1"/>
  <c r="M52" i="7" s="1"/>
  <c r="E40" i="15"/>
  <c r="G40" i="15" s="1"/>
  <c r="F47" i="7"/>
  <c r="H47" i="7" s="1"/>
  <c r="M47" i="7" s="1"/>
  <c r="E35" i="15"/>
  <c r="G15" i="15"/>
  <c r="I8" i="18"/>
  <c r="N8" i="18" s="1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2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G43" i="15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G33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25" i="15"/>
  <c r="G26" i="15"/>
  <c r="G11" i="15"/>
  <c r="H78" i="16"/>
  <c r="I78" i="16" s="1"/>
  <c r="H74" i="16"/>
  <c r="I74" i="16" s="1"/>
  <c r="H70" i="16"/>
  <c r="I70" i="16" s="1"/>
  <c r="H68" i="16"/>
  <c r="I68" i="16" s="1"/>
  <c r="G6" i="15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I73" i="16" s="1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L57" i="18" l="1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V4" i="10"/>
  <c r="P4" i="10"/>
  <c r="G41" i="15"/>
  <c r="G10" i="15"/>
  <c r="G22" i="15"/>
  <c r="G44" i="15"/>
  <c r="G21" i="15"/>
  <c r="I2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90" i="16" l="1"/>
  <c r="J59" i="15"/>
  <c r="K59" i="15" s="1"/>
  <c r="J57" i="15"/>
  <c r="K57" i="15" s="1"/>
  <c r="J54" i="15"/>
  <c r="K54" i="15" s="1"/>
  <c r="T2" i="15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T3" i="15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R2" i="15" l="1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R60" i="15" s="1"/>
  <c r="N5" i="10"/>
  <c r="M6" i="10"/>
  <c r="Y6" i="10" s="1"/>
  <c r="Y5" i="10"/>
  <c r="T6" i="10"/>
  <c r="S7" i="10"/>
  <c r="M7" i="10" l="1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C3" i="18"/>
  <c r="H2" i="15"/>
  <c r="N2" i="15" s="1"/>
  <c r="N13" i="10"/>
  <c r="P6" i="10" s="1"/>
  <c r="M14" i="10"/>
  <c r="S15" i="10"/>
  <c r="T14" i="10"/>
  <c r="K3" i="18" l="1"/>
  <c r="P3" i="18" s="1"/>
  <c r="G3" i="18"/>
  <c r="J3" i="18" s="1"/>
  <c r="O3" i="18" s="1"/>
  <c r="Y14" i="10"/>
  <c r="I4" i="21"/>
  <c r="K4" i="21" s="1"/>
  <c r="H3" i="15"/>
  <c r="N3" i="15" s="1"/>
  <c r="O3" i="15" s="1"/>
  <c r="C4" i="18"/>
  <c r="N14" i="10"/>
  <c r="M15" i="10"/>
  <c r="T15" i="10"/>
  <c r="S16" i="10"/>
  <c r="Y15" i="10" l="1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Y32" i="10" s="1"/>
  <c r="N31" i="10"/>
  <c r="S33" i="10"/>
  <c r="T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Y53" i="10" s="1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Y54" i="10" s="1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Y55" i="10" s="1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Y56" i="10" s="1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Y57" i="10" s="1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Y58" i="10" s="1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Y59" i="10" s="1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Y60" i="10" s="1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Y61" i="10" s="1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Y62" i="10" s="1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Y63" i="10" s="1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Y64" i="10" s="1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Y65" i="10" s="1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Y66" i="10" s="1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8" i="10"/>
  <c r="N66" i="10"/>
  <c r="M67" i="10"/>
  <c r="Y67" i="10" s="1"/>
  <c r="T69" i="10" l="1"/>
  <c r="S70" i="10"/>
  <c r="K56" i="18"/>
  <c r="P56" i="18" s="1"/>
  <c r="G56" i="18"/>
  <c r="J56" i="18" s="1"/>
  <c r="O56" i="18" s="1"/>
  <c r="C57" i="18"/>
  <c r="I57" i="21"/>
  <c r="K57" i="21" s="1"/>
  <c r="H56" i="15"/>
  <c r="N56" i="15" s="1"/>
  <c r="O56" i="15" s="1"/>
  <c r="V3" i="10"/>
  <c r="W8" i="10" s="1"/>
  <c r="M68" i="10"/>
  <c r="Y68" i="10" s="1"/>
  <c r="N67" i="10"/>
  <c r="T70" i="10" l="1"/>
  <c r="I58" i="2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M70" i="10" l="1"/>
  <c r="Y69" i="10"/>
  <c r="I59" i="21"/>
  <c r="K59" i="21" s="1"/>
  <c r="C59" i="18"/>
  <c r="H58" i="15"/>
  <c r="N58" i="15" s="1"/>
  <c r="O58" i="15" s="1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S60" i="15" s="1"/>
  <c r="K58" i="18"/>
  <c r="P58" i="18" s="1"/>
  <c r="G58" i="18"/>
  <c r="J58" i="18" s="1"/>
  <c r="O58" i="18" s="1"/>
  <c r="N69" i="10"/>
  <c r="P3" i="10" s="1"/>
  <c r="N70" i="10" l="1"/>
  <c r="C60" i="18"/>
  <c r="I60" i="21"/>
  <c r="K60" i="21" s="1"/>
  <c r="H59" i="15"/>
  <c r="N59" i="15" s="1"/>
  <c r="O59" i="15" s="1"/>
  <c r="Y70" i="10"/>
  <c r="K59" i="18"/>
  <c r="P59" i="18" s="1"/>
  <c r="G59" i="18"/>
  <c r="J59" i="18" s="1"/>
  <c r="O59" i="18" s="1"/>
  <c r="G60" i="18" l="1"/>
  <c r="J60" i="18" s="1"/>
  <c r="O60" i="18" s="1"/>
  <c r="K60" i="18"/>
  <c r="P60" i="18" s="1"/>
  <c r="Q8" i="10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<sst xmlns="http://schemas.openxmlformats.org/spreadsheetml/2006/main" count="126" uniqueCount="87">
  <si>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</si>
  <si>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</si>
  <si>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</si>
  <si>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</si>
  <si>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</si>
  <si>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</si>
  <si>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</si>
  <si>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</si>
  <si>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</si>
  <si>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</si>
  <si>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</si>
  <si>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</si>
  <si>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</si>
  <si>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</si>
  <si>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</si>
  <si>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</si>
  <si>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</si>
  <si>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</si>
  <si>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</si>
  <si>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</si>
  <si>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</si>
  <si>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</si>
  <si>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</si>
  <si>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</si>
  <si>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</si>
  <si>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</si>
  <si>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</si>
  <si>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</si>
  <si>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</si>
  <si>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</si>
  <si>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</si>
  <si>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</si>
  <si>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</si>
  <si>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</si>
  <si>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</si>
  <si>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</si>
  <si>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</si>
  <si>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</si>
  <si>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</si>
  <si>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</si>
  <si>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</si>
  <si>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</si>
  <si>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</si>
  <si>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</si>
  <si>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</si>
  <si>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</si>
  <si>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</si>
  <si>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</si>
  <si>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</si>
  <si>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</si>
  <si>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</si>
  <si>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</si>
  <si>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</si>
  <si>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</si>
  <si>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</si>
  <si>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</si>
  <si>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</si>
  <si>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</si>
  <si>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K1965/K1950=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</si>
  <si>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</si>
  <si>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</si>
  <si>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</si>
  <si>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</si>
  <si>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</si>
  <si>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</si>
  <si>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</si>
  <si>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</si>
  <si>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</si>
  <si>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</si>
  <si>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</si>
  <si>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</si>
  <si>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</si>
  <si>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</si>
  <si>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</si>
  <si>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</si>
  <si>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</si>
  <si>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</si>
  <si>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</si>
  <si>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</si>
  <si>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</si>
  <si>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</si>
  <si>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</si>
  <si>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</si>
  <si>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</si>
  <si>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</si>
  <si>
    <t>GDP 2012 prices</t>
  </si>
  <si>
    <t>A^(1/(1-alpha))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</si>
</sst>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166" fontId="4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8" fontId="0" fillId="0" borderId="0" xfId="0" applyNumberFormat="1"/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Border="1"/>
    <xf numFmtId="2" fontId="0" fillId="0" borderId="0" xfId="0" applyNumberForma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 vertical="top" wrapText="1"/>
    </xf>
    <xf numFmtId="166" fontId="4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9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/>
    <xf numFmtId="0" fontId="4" fillId="0" borderId="0" xfId="0" applyFont="1"/>
    <xf numFmtId="166" fontId="3" fillId="0" borderId="0" xfId="0" applyNumberFormat="1" applyFont="1" applyBorder="1"/>
    <xf numFmtId="167" fontId="4" fillId="0" borderId="0" xfId="0" applyNumberFormat="1" applyFont="1" applyBorder="1"/>
    <xf numFmtId="0" fontId="3" fillId="0" borderId="0" xfId="0" applyFont="1" applyFill="1" applyBorder="1"/>
    <xf numFmtId="0" fontId="3" fillId="0" borderId="0" xfId="0" applyFont="1"/>
    <xf numFmtId="3" fontId="3" fillId="0" borderId="0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Fill="1" applyBorder="1"/>
    <xf numFmtId="166" fontId="4" fillId="0" borderId="0" xfId="0" applyNumberFormat="1" applyFont="1"/>
    <xf numFmtId="3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>
      <alignment vertical="center" wrapText="1"/>
    </xf>
    <xf numFmtId="3" fontId="0" fillId="0" borderId="0" xfId="0" applyNumberFormat="1" applyProtection="1">
      <protection locked="0"/>
    </xf>
    <xf numFmtId="3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data'!$A$3:$A$71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xVal>
          <c:yVal>
            <c:numRef>
              <c:f>'capital stock data'!$M$3:$M$71</c:f>
              <c:numCache>
                <c:formatCode>#,##0.0</c:formatCode>
                <c:ptCount val="69"/>
                <c:pt idx="0">
                  <c:v>5502.0146695835874</c:v>
                </c:pt>
                <c:pt idx="1">
                  <c:v>5718.5402189079532</c:v>
                </c:pt>
                <c:pt idx="2">
                  <c:v>5991.1531055098949</c:v>
                </c:pt>
                <c:pt idx="3">
                  <c:v>6235.6587063999141</c:v>
                </c:pt>
                <c:pt idx="4">
                  <c:v>6495.7663795903645</c:v>
                </c:pt>
                <c:pt idx="5">
                  <c:v>6711.2355724442286</c:v>
                </c:pt>
                <c:pt idx="6">
                  <c:v>7004.1697792253071</c:v>
                </c:pt>
                <c:pt idx="7">
                  <c:v>7303.0212440107716</c:v>
                </c:pt>
                <c:pt idx="8">
                  <c:v>7575.4897639560559</c:v>
                </c:pt>
                <c:pt idx="9">
                  <c:v>7798.4268421359457</c:v>
                </c:pt>
                <c:pt idx="10">
                  <c:v>8109.9199814939411</c:v>
                </c:pt>
                <c:pt idx="11">
                  <c:v>8400.0134282321687</c:v>
                </c:pt>
                <c:pt idx="12">
                  <c:v>8690.1834581034727</c:v>
                </c:pt>
                <c:pt idx="13">
                  <c:v>9032.27535999256</c:v>
                </c:pt>
                <c:pt idx="14">
                  <c:v>9393.5825285725932</c:v>
                </c:pt>
                <c:pt idx="15">
                  <c:v>9784.0324185778645</c:v>
                </c:pt>
                <c:pt idx="16">
                  <c:v>10243.251526329017</c:v>
                </c:pt>
                <c:pt idx="17">
                  <c:v>10760.699265377425</c:v>
                </c:pt>
                <c:pt idx="18">
                  <c:v>11233.108335255398</c:v>
                </c:pt>
                <c:pt idx="19">
                  <c:v>11716.558358314938</c:v>
                </c:pt>
                <c:pt idx="20">
                  <c:v>12204.198716271585</c:v>
                </c:pt>
                <c:pt idx="21">
                  <c:v>12593.223228479455</c:v>
                </c:pt>
                <c:pt idx="22">
                  <c:v>13021.601046956423</c:v>
                </c:pt>
                <c:pt idx="23">
                  <c:v>13520.944385586936</c:v>
                </c:pt>
                <c:pt idx="24">
                  <c:v>14104.17169777579</c:v>
                </c:pt>
                <c:pt idx="25">
                  <c:v>14612.122584387262</c:v>
                </c:pt>
                <c:pt idx="26">
                  <c:v>14953.034560459992</c:v>
                </c:pt>
                <c:pt idx="27">
                  <c:v>15441.626690173896</c:v>
                </c:pt>
                <c:pt idx="28">
                  <c:v>16056.576524392114</c:v>
                </c:pt>
                <c:pt idx="29">
                  <c:v>16804.509223286805</c:v>
                </c:pt>
                <c:pt idx="30">
                  <c:v>17581.87547127224</c:v>
                </c:pt>
                <c:pt idx="31">
                  <c:v>18190.39200284861</c:v>
                </c:pt>
                <c:pt idx="32">
                  <c:v>18872.413078566522</c:v>
                </c:pt>
                <c:pt idx="33">
                  <c:v>19336.398392192939</c:v>
                </c:pt>
                <c:pt idx="34">
                  <c:v>19856.733710124423</c:v>
                </c:pt>
                <c:pt idx="35">
                  <c:v>20680.057987013468</c:v>
                </c:pt>
                <c:pt idx="36">
                  <c:v>21465.812681724547</c:v>
                </c:pt>
                <c:pt idx="37">
                  <c:v>22238.112031319262</c:v>
                </c:pt>
                <c:pt idx="38">
                  <c:v>23025.250782857667</c:v>
                </c:pt>
                <c:pt idx="39">
                  <c:v>23782.805667946199</c:v>
                </c:pt>
                <c:pt idx="40">
                  <c:v>24544.163773302535</c:v>
                </c:pt>
                <c:pt idx="41">
                  <c:v>25210.463015066452</c:v>
                </c:pt>
                <c:pt idx="42">
                  <c:v>25705.214682752194</c:v>
                </c:pt>
                <c:pt idx="43">
                  <c:v>26235.826856026139</c:v>
                </c:pt>
                <c:pt idx="44">
                  <c:v>26822.233589920343</c:v>
                </c:pt>
                <c:pt idx="45">
                  <c:v>27549.817565518097</c:v>
                </c:pt>
                <c:pt idx="46">
                  <c:v>28295.828651755051</c:v>
                </c:pt>
                <c:pt idx="47">
                  <c:v>29133.458703365242</c:v>
                </c:pt>
                <c:pt idx="48">
                  <c:v>30113.046425075874</c:v>
                </c:pt>
                <c:pt idx="49">
                  <c:v>31220.509235503054</c:v>
                </c:pt>
                <c:pt idx="50">
                  <c:v>32456.69186039273</c:v>
                </c:pt>
                <c:pt idx="51">
                  <c:v>33780.236378686044</c:v>
                </c:pt>
                <c:pt idx="52">
                  <c:v>34863.325123234143</c:v>
                </c:pt>
                <c:pt idx="53">
                  <c:v>35874.809211101514</c:v>
                </c:pt>
                <c:pt idx="54">
                  <c:v>36919.195395923649</c:v>
                </c:pt>
                <c:pt idx="55">
                  <c:v>38152.786526338583</c:v>
                </c:pt>
                <c:pt idx="56">
                  <c:v>39540.835675315408</c:v>
                </c:pt>
                <c:pt idx="57">
                  <c:v>40976.447813957522</c:v>
                </c:pt>
                <c:pt idx="58">
                  <c:v>42252.903703372605</c:v>
                </c:pt>
                <c:pt idx="59">
                  <c:v>43224.397130571691</c:v>
                </c:pt>
                <c:pt idx="60">
                  <c:v>43554.768027027465</c:v>
                </c:pt>
                <c:pt idx="61">
                  <c:v>44082.788552938982</c:v>
                </c:pt>
                <c:pt idx="62">
                  <c:v>44684.20060159445</c:v>
                </c:pt>
                <c:pt idx="63">
                  <c:v>45469.192639482921</c:v>
                </c:pt>
                <c:pt idx="64">
                  <c:v>46335.544165048239</c:v>
                </c:pt>
                <c:pt idx="65">
                  <c:v>47305.662817612443</c:v>
                </c:pt>
                <c:pt idx="66">
                  <c:v>48374.621117884628</c:v>
                </c:pt>
                <c:pt idx="67">
                  <c:v>49318.663380928629</c:v>
                </c:pt>
                <c:pt idx="68">
                  <c:v>50340.382530875744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data'!$A$3:$A$71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xVal>
          <c:yVal>
            <c:numRef>
              <c:f>'capital stock data'!$S$3:$S$71</c:f>
              <c:numCache>
                <c:formatCode>#,##0.00</c:formatCode>
                <c:ptCount val="69"/>
                <c:pt idx="0">
                  <c:v>5456.9570249048083</c:v>
                </c:pt>
                <c:pt idx="1">
                  <c:v>5675.1665645465109</c:v>
                </c:pt>
                <c:pt idx="2">
                  <c:v>5949.3390521652618</c:v>
                </c:pt>
                <c:pt idx="3">
                  <c:v>6195.2785603722323</c:v>
                </c:pt>
                <c:pt idx="4">
                  <c:v>6456.7054705300316</c:v>
                </c:pt>
                <c:pt idx="5">
                  <c:v>6673.3832828585746</c:v>
                </c:pt>
                <c:pt idx="6">
                  <c:v>6967.4280898991237</c:v>
                </c:pt>
                <c:pt idx="7">
                  <c:v>7267.2862651934265</c:v>
                </c:pt>
                <c:pt idx="8">
                  <c:v>7540.6624739851641</c:v>
                </c:pt>
                <c:pt idx="9">
                  <c:v>7764.4175207539947</c:v>
                </c:pt>
                <c:pt idx="10">
                  <c:v>8076.6510665005599</c:v>
                </c:pt>
                <c:pt idx="11">
                  <c:v>8367.3987442324924</c:v>
                </c:pt>
                <c:pt idx="12">
                  <c:v>8658.1446972578196</c:v>
                </c:pt>
                <c:pt idx="13">
                  <c:v>9000.7385219272655</c:v>
                </c:pt>
                <c:pt idx="14">
                  <c:v>9362.4701359532755</c:v>
                </c:pt>
                <c:pt idx="15">
                  <c:v>9753.2684698068297</c:v>
                </c:pt>
                <c:pt idx="16">
                  <c:v>10212.759969066945</c:v>
                </c:pt>
                <c:pt idx="17">
                  <c:v>10730.398231100095</c:v>
                </c:pt>
                <c:pt idx="18">
                  <c:v>11202.911994354883</c:v>
                </c:pt>
                <c:pt idx="19">
                  <c:v>11686.392170682626</c:v>
                </c:pt>
                <c:pt idx="20">
                  <c:v>12173.990645446082</c:v>
                </c:pt>
                <c:pt idx="21">
                  <c:v>12562.904600784568</c:v>
                </c:pt>
                <c:pt idx="22">
                  <c:v>12991.121331055721</c:v>
                </c:pt>
                <c:pt idx="23">
                  <c:v>13490.25010843157</c:v>
                </c:pt>
                <c:pt idx="24">
                  <c:v>14073.202005197094</c:v>
                </c:pt>
                <c:pt idx="25">
                  <c:v>14580.807767681377</c:v>
                </c:pt>
                <c:pt idx="26">
                  <c:v>14921.319712934759</c:v>
                </c:pt>
                <c:pt idx="27">
                  <c:v>15409.484248260807</c:v>
                </c:pt>
                <c:pt idx="28">
                  <c:v>16023.958947529687</c:v>
                </c:pt>
                <c:pt idx="29">
                  <c:v>16771.353199443605</c:v>
                </c:pt>
                <c:pt idx="30">
                  <c:v>17548.101822337445</c:v>
                </c:pt>
                <c:pt idx="31">
                  <c:v>18155.921632817477</c:v>
                </c:pt>
                <c:pt idx="32">
                  <c:v>18837.195832169386</c:v>
                </c:pt>
                <c:pt idx="33">
                  <c:v>19300.376180473777</c:v>
                </c:pt>
                <c:pt idx="34">
                  <c:v>19819.883386120593</c:v>
                </c:pt>
                <c:pt idx="35">
                  <c:v>20642.349477694966</c:v>
                </c:pt>
                <c:pt idx="36">
                  <c:v>21427.173467894991</c:v>
                </c:pt>
                <c:pt idx="37">
                  <c:v>22198.479061983515</c:v>
                </c:pt>
                <c:pt idx="38">
                  <c:v>22984.56644286279</c:v>
                </c:pt>
                <c:pt idx="39">
                  <c:v>23741.013359466677</c:v>
                </c:pt>
                <c:pt idx="40">
                  <c:v>24501.214326220535</c:v>
                </c:pt>
                <c:pt idx="41">
                  <c:v>25166.309417339486</c:v>
                </c:pt>
                <c:pt idx="42">
                  <c:v>25659.826352282933</c:v>
                </c:pt>
                <c:pt idx="43">
                  <c:v>26189.199868664051</c:v>
                </c:pt>
                <c:pt idx="44">
                  <c:v>26774.359017884439</c:v>
                </c:pt>
                <c:pt idx="45">
                  <c:v>27500.678851636996</c:v>
                </c:pt>
                <c:pt idx="46">
                  <c:v>28245.389601468647</c:v>
                </c:pt>
                <c:pt idx="47">
                  <c:v>29081.682435866736</c:v>
                </c:pt>
                <c:pt idx="48">
                  <c:v>30059.884756965632</c:v>
                </c:pt>
                <c:pt idx="49">
                  <c:v>31165.895976550295</c:v>
                </c:pt>
                <c:pt idx="50">
                  <c:v>32400.545856532422</c:v>
                </c:pt>
                <c:pt idx="51">
                  <c:v>33722.462214299492</c:v>
                </c:pt>
                <c:pt idx="52">
                  <c:v>34803.819927939068</c:v>
                </c:pt>
                <c:pt idx="53">
                  <c:v>35813.510789743414</c:v>
                </c:pt>
                <c:pt idx="54">
                  <c:v>36856.055406511536</c:v>
                </c:pt>
                <c:pt idx="55">
                  <c:v>38087.754503500444</c:v>
                </c:pt>
                <c:pt idx="56">
                  <c:v>39473.836395134604</c:v>
                </c:pt>
                <c:pt idx="57">
                  <c:v>40907.387717332254</c:v>
                </c:pt>
                <c:pt idx="58">
                  <c:v>42181.687467390242</c:v>
                </c:pt>
                <c:pt idx="59">
                  <c:v>43150.95785692332</c:v>
                </c:pt>
                <c:pt idx="60">
                  <c:v>43479.086898734786</c:v>
                </c:pt>
                <c:pt idx="61">
                  <c:v>44004.941115939044</c:v>
                </c:pt>
                <c:pt idx="62">
                  <c:v>44604.229464605465</c:v>
                </c:pt>
                <c:pt idx="63">
                  <c:v>45387.127378130041</c:v>
                </c:pt>
                <c:pt idx="64">
                  <c:v>46251.386001014158</c:v>
                </c:pt>
                <c:pt idx="65">
                  <c:v>47219.401062089273</c:v>
                </c:pt>
                <c:pt idx="66">
                  <c:v>48286.230566653721</c:v>
                </c:pt>
                <c:pt idx="67">
                  <c:v>49228.105832143548</c:v>
                </c:pt>
                <c:pt idx="68">
                  <c:v>50247.640072927592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18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80676758682102E-2"/>
          <c:y val="0.1131306082946005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alpha!$A$33:$A$91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alpha!$H$33:$H$91</c:f>
              <c:numCache>
                <c:formatCode>General</c:formatCode>
                <c:ptCount val="59"/>
                <c:pt idx="0">
                  <c:v>0.65653873644573069</c:v>
                </c:pt>
                <c:pt idx="1">
                  <c:v>0.65345121566150932</c:v>
                </c:pt>
                <c:pt idx="2">
                  <c:v>0.64927714116513457</c:v>
                </c:pt>
                <c:pt idx="3">
                  <c:v>0.64791862742016293</c:v>
                </c:pt>
                <c:pt idx="4">
                  <c:v>0.64765098936989351</c:v>
                </c:pt>
                <c:pt idx="5">
                  <c:v>0.64095915815169013</c:v>
                </c:pt>
                <c:pt idx="6">
                  <c:v>0.64310540796665161</c:v>
                </c:pt>
                <c:pt idx="7">
                  <c:v>0.65346862322506627</c:v>
                </c:pt>
                <c:pt idx="8">
                  <c:v>0.65898892726861868</c:v>
                </c:pt>
                <c:pt idx="9">
                  <c:v>0.66925379423747677</c:v>
                </c:pt>
                <c:pt idx="10">
                  <c:v>0.6770212442436353</c:v>
                </c:pt>
                <c:pt idx="11">
                  <c:v>0.66686087673309924</c:v>
                </c:pt>
                <c:pt idx="12">
                  <c:v>0.66555185163950614</c:v>
                </c:pt>
                <c:pt idx="13">
                  <c:v>0.66186404098153717</c:v>
                </c:pt>
                <c:pt idx="14">
                  <c:v>0.66704112110908653</c:v>
                </c:pt>
                <c:pt idx="15">
                  <c:v>0.65091697223245359</c:v>
                </c:pt>
                <c:pt idx="16">
                  <c:v>0.64875768133520628</c:v>
                </c:pt>
                <c:pt idx="17">
                  <c:v>0.64818289730096379</c:v>
                </c:pt>
                <c:pt idx="18">
                  <c:v>0.64506291833084561</c:v>
                </c:pt>
                <c:pt idx="19">
                  <c:v>0.64320811822032087</c:v>
                </c:pt>
                <c:pt idx="20">
                  <c:v>0.64758420406574657</c:v>
                </c:pt>
                <c:pt idx="21">
                  <c:v>0.63437234465349257</c:v>
                </c:pt>
                <c:pt idx="22">
                  <c:v>0.63876533953230341</c:v>
                </c:pt>
                <c:pt idx="23">
                  <c:v>0.62416984956261345</c:v>
                </c:pt>
                <c:pt idx="24">
                  <c:v>0.61833238178314365</c:v>
                </c:pt>
                <c:pt idx="25">
                  <c:v>0.6179804540698598</c:v>
                </c:pt>
                <c:pt idx="26">
                  <c:v>0.62256240531383755</c:v>
                </c:pt>
                <c:pt idx="27">
                  <c:v>0.63166651855725808</c:v>
                </c:pt>
                <c:pt idx="28">
                  <c:v>0.63794481320231311</c:v>
                </c:pt>
                <c:pt idx="29">
                  <c:v>0.62918877039887822</c:v>
                </c:pt>
                <c:pt idx="30">
                  <c:v>0.63488255889161116</c:v>
                </c:pt>
                <c:pt idx="31">
                  <c:v>0.63715463073824286</c:v>
                </c:pt>
                <c:pt idx="32">
                  <c:v>0.6416047157932443</c:v>
                </c:pt>
                <c:pt idx="33">
                  <c:v>0.63507292718594399</c:v>
                </c:pt>
                <c:pt idx="34">
                  <c:v>0.62962661442137324</c:v>
                </c:pt>
                <c:pt idx="35">
                  <c:v>0.62967123241235978</c:v>
                </c:pt>
                <c:pt idx="36">
                  <c:v>0.62766134319870193</c:v>
                </c:pt>
                <c:pt idx="37">
                  <c:v>0.63004722927728163</c:v>
                </c:pt>
                <c:pt idx="38">
                  <c:v>0.64352599502705377</c:v>
                </c:pt>
                <c:pt idx="39">
                  <c:v>0.64513549039144003</c:v>
                </c:pt>
                <c:pt idx="40">
                  <c:v>0.65593714198932085</c:v>
                </c:pt>
                <c:pt idx="41">
                  <c:v>0.65752818521081591</c:v>
                </c:pt>
                <c:pt idx="42">
                  <c:v>0.64886522568844995</c:v>
                </c:pt>
                <c:pt idx="43">
                  <c:v>0.63962790360565269</c:v>
                </c:pt>
                <c:pt idx="44">
                  <c:v>0.63533736737565105</c:v>
                </c:pt>
                <c:pt idx="45">
                  <c:v>0.62621836720406698</c:v>
                </c:pt>
                <c:pt idx="46">
                  <c:v>0.62748664999217718</c:v>
                </c:pt>
                <c:pt idx="47">
                  <c:v>0.62588430843458009</c:v>
                </c:pt>
                <c:pt idx="48">
                  <c:v>0.62312103205891833</c:v>
                </c:pt>
                <c:pt idx="49">
                  <c:v>0.61063331065580451</c:v>
                </c:pt>
                <c:pt idx="50">
                  <c:v>0.60707312934745428</c:v>
                </c:pt>
                <c:pt idx="51">
                  <c:v>0.60837334645643959</c:v>
                </c:pt>
                <c:pt idx="52">
                  <c:v>0.61219018623413279</c:v>
                </c:pt>
                <c:pt idx="53">
                  <c:v>0.60784393459037045</c:v>
                </c:pt>
                <c:pt idx="54">
                  <c:v>0.60960262024218015</c:v>
                </c:pt>
                <c:pt idx="55">
                  <c:v>0.61093561044424927</c:v>
                </c:pt>
                <c:pt idx="56">
                  <c:v>0.61011101147786062</c:v>
                </c:pt>
                <c:pt idx="57">
                  <c:v>0.61112567437943366</c:v>
                </c:pt>
                <c:pt idx="58">
                  <c:v>0.60687536696032374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beta'!$A$2:$A$60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'gamma, beta'!$K$2:$K$60</c:f>
              <c:numCache>
                <c:formatCode>0.0000</c:formatCode>
                <c:ptCount val="59"/>
                <c:pt idx="0">
                  <c:v>0.39774013122708707</c:v>
                </c:pt>
                <c:pt idx="1">
                  <c:v>0.39645429757780654</c:v>
                </c:pt>
                <c:pt idx="2">
                  <c:v>0.39582107526528182</c:v>
                </c:pt>
                <c:pt idx="3">
                  <c:v>0.39588144534243846</c:v>
                </c:pt>
                <c:pt idx="4">
                  <c:v>0.39521130170013408</c:v>
                </c:pt>
                <c:pt idx="5">
                  <c:v>0.39373377016341354</c:v>
                </c:pt>
                <c:pt idx="6">
                  <c:v>0.39074920691146692</c:v>
                </c:pt>
                <c:pt idx="7">
                  <c:v>0.3904112139521343</c:v>
                </c:pt>
                <c:pt idx="8">
                  <c:v>0.38898192703273543</c:v>
                </c:pt>
                <c:pt idx="9">
                  <c:v>0.38882915042865168</c:v>
                </c:pt>
                <c:pt idx="10">
                  <c:v>0.38823760883615183</c:v>
                </c:pt>
                <c:pt idx="11">
                  <c:v>0.38559781501739288</c:v>
                </c:pt>
                <c:pt idx="12">
                  <c:v>0.38486090171603216</c:v>
                </c:pt>
                <c:pt idx="13">
                  <c:v>0.38206453390179013</c:v>
                </c:pt>
                <c:pt idx="14">
                  <c:v>0.3788910906919542</c:v>
                </c:pt>
                <c:pt idx="15">
                  <c:v>0.38272965067819875</c:v>
                </c:pt>
                <c:pt idx="16">
                  <c:v>0.37784743888059547</c:v>
                </c:pt>
                <c:pt idx="17">
                  <c:v>0.37307707352839381</c:v>
                </c:pt>
                <c:pt idx="18">
                  <c:v>0.36832567644538661</c:v>
                </c:pt>
                <c:pt idx="19">
                  <c:v>0.36564970477321052</c:v>
                </c:pt>
                <c:pt idx="20">
                  <c:v>0.36786146805452907</c:v>
                </c:pt>
                <c:pt idx="21">
                  <c:v>0.36427407523101751</c:v>
                </c:pt>
                <c:pt idx="22">
                  <c:v>0.36939264995039456</c:v>
                </c:pt>
                <c:pt idx="23">
                  <c:v>0.3710539220435129</c:v>
                </c:pt>
                <c:pt idx="24">
                  <c:v>0.3636900169235755</c:v>
                </c:pt>
                <c:pt idx="25">
                  <c:v>0.36473564428928185</c:v>
                </c:pt>
                <c:pt idx="26">
                  <c:v>0.36377220652101988</c:v>
                </c:pt>
                <c:pt idx="27">
                  <c:v>0.36482205140881602</c:v>
                </c:pt>
                <c:pt idx="28">
                  <c:v>0.36658213793064526</c:v>
                </c:pt>
                <c:pt idx="29">
                  <c:v>0.36898218539545774</c:v>
                </c:pt>
                <c:pt idx="30">
                  <c:v>0.37025837326652589</c:v>
                </c:pt>
                <c:pt idx="31">
                  <c:v>0.37134217812196624</c:v>
                </c:pt>
                <c:pt idx="32">
                  <c:v>0.37195921531312998</c:v>
                </c:pt>
                <c:pt idx="33">
                  <c:v>0.37218283529289153</c:v>
                </c:pt>
                <c:pt idx="34">
                  <c:v>0.3708122599170065</c:v>
                </c:pt>
                <c:pt idx="35">
                  <c:v>0.37183091713200617</c:v>
                </c:pt>
                <c:pt idx="36">
                  <c:v>0.36884357330922968</c:v>
                </c:pt>
                <c:pt idx="37">
                  <c:v>0.36936452230375688</c:v>
                </c:pt>
                <c:pt idx="38">
                  <c:v>0.368130297608532</c:v>
                </c:pt>
                <c:pt idx="39">
                  <c:v>0.36648651543202287</c:v>
                </c:pt>
                <c:pt idx="40">
                  <c:v>0.36401469327528424</c:v>
                </c:pt>
                <c:pt idx="41">
                  <c:v>0.36510766254611388</c:v>
                </c:pt>
                <c:pt idx="42">
                  <c:v>0.3659495726382474</c:v>
                </c:pt>
                <c:pt idx="43">
                  <c:v>0.36496313106707684</c:v>
                </c:pt>
                <c:pt idx="44">
                  <c:v>0.36282967734020888</c:v>
                </c:pt>
                <c:pt idx="45">
                  <c:v>0.36082722366720393</c:v>
                </c:pt>
                <c:pt idx="46">
                  <c:v>0.36085693362425231</c:v>
                </c:pt>
                <c:pt idx="47">
                  <c:v>0.36295133782972644</c:v>
                </c:pt>
                <c:pt idx="48">
                  <c:v>0.36604572687417708</c:v>
                </c:pt>
                <c:pt idx="49">
                  <c:v>0.37174160940276246</c:v>
                </c:pt>
                <c:pt idx="50">
                  <c:v>0.37196976907475127</c:v>
                </c:pt>
                <c:pt idx="51">
                  <c:v>0.37308464152170384</c:v>
                </c:pt>
                <c:pt idx="52">
                  <c:v>0.37035642952946307</c:v>
                </c:pt>
                <c:pt idx="53">
                  <c:v>0.36900966651924433</c:v>
                </c:pt>
                <c:pt idx="54">
                  <c:v>0.36834442521533833</c:v>
                </c:pt>
                <c:pt idx="55">
                  <c:v>0.36763219860929069</c:v>
                </c:pt>
                <c:pt idx="56">
                  <c:v>0.3692901924409655</c:v>
                </c:pt>
                <c:pt idx="57">
                  <c:v>0.36896814994921129</c:v>
                </c:pt>
                <c:pt idx="58">
                  <c:v>0.36839568555973418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beta'!$A$3:$A$60</c:f>
              <c:numCache>
                <c:formatCode>General</c:formatCode>
                <c:ptCount val="5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</c:numCache>
            </c:numRef>
          </c:xVal>
          <c:yVal>
            <c:numRef>
              <c:f>'gamma, beta'!$O$3:$O$60</c:f>
              <c:numCache>
                <c:formatCode>General</c:formatCode>
                <c:ptCount val="58"/>
                <c:pt idx="0">
                  <c:v>0.9423302550807281</c:v>
                </c:pt>
                <c:pt idx="1">
                  <c:v>0.96298124551760222</c:v>
                </c:pt>
                <c:pt idx="2">
                  <c:v>0.95316837125168197</c:v>
                </c:pt>
                <c:pt idx="3">
                  <c:v>0.96471071351079274</c:v>
                </c:pt>
                <c:pt idx="4">
                  <c:v>0.95882802261199651</c:v>
                </c:pt>
                <c:pt idx="5">
                  <c:v>0.96164751758179534</c:v>
                </c:pt>
                <c:pt idx="6">
                  <c:v>0.9471927455527398</c:v>
                </c:pt>
                <c:pt idx="7">
                  <c:v>0.95776072877048435</c:v>
                </c:pt>
                <c:pt idx="8">
                  <c:v>0.93990455433776476</c:v>
                </c:pt>
                <c:pt idx="9">
                  <c:v>0.93488996208206532</c:v>
                </c:pt>
                <c:pt idx="10">
                  <c:v>0.93937175565540587</c:v>
                </c:pt>
                <c:pt idx="11">
                  <c:v>0.95297373766581994</c:v>
                </c:pt>
                <c:pt idx="12">
                  <c:v>0.95300071348163151</c:v>
                </c:pt>
                <c:pt idx="13">
                  <c:v>0.91946808378174516</c:v>
                </c:pt>
                <c:pt idx="14">
                  <c:v>0.94823236069312244</c:v>
                </c:pt>
                <c:pt idx="15">
                  <c:v>0.94591699274668239</c:v>
                </c:pt>
                <c:pt idx="16">
                  <c:v>0.94030530709774507</c:v>
                </c:pt>
                <c:pt idx="17">
                  <c:v>0.94854036166242472</c:v>
                </c:pt>
                <c:pt idx="18">
                  <c:v>0.941669643098898</c:v>
                </c:pt>
                <c:pt idx="19">
                  <c:v>0.94169546026733308</c:v>
                </c:pt>
                <c:pt idx="20">
                  <c:v>0.93450476303158247</c:v>
                </c:pt>
                <c:pt idx="21">
                  <c:v>0.93920482351226331</c:v>
                </c:pt>
                <c:pt idx="22">
                  <c:v>0.96724146154641744</c:v>
                </c:pt>
                <c:pt idx="23">
                  <c:v>0.95253135830130076</c:v>
                </c:pt>
                <c:pt idx="24">
                  <c:v>0.97201384807279867</c:v>
                </c:pt>
                <c:pt idx="25">
                  <c:v>0.95989492459031966</c:v>
                </c:pt>
                <c:pt idx="26">
                  <c:v>0.95590129008879376</c:v>
                </c:pt>
                <c:pt idx="27">
                  <c:v>0.97021728503301763</c:v>
                </c:pt>
                <c:pt idx="28">
                  <c:v>0.95903590545591011</c:v>
                </c:pt>
                <c:pt idx="29">
                  <c:v>0.95218588030149243</c:v>
                </c:pt>
                <c:pt idx="30">
                  <c:v>0.94181164053583821</c:v>
                </c:pt>
                <c:pt idx="31">
                  <c:v>0.95727912370547019</c:v>
                </c:pt>
                <c:pt idx="32">
                  <c:v>0.94520739039047397</c:v>
                </c:pt>
                <c:pt idx="33">
                  <c:v>0.94794124832793814</c:v>
                </c:pt>
                <c:pt idx="34">
                  <c:v>0.9463253444421369</c:v>
                </c:pt>
                <c:pt idx="35">
                  <c:v>0.94979116742587744</c:v>
                </c:pt>
                <c:pt idx="36">
                  <c:v>0.9507264400290496</c:v>
                </c:pt>
                <c:pt idx="37">
                  <c:v>0.9515690975066835</c:v>
                </c:pt>
                <c:pt idx="38">
                  <c:v>0.9537582485699172</c:v>
                </c:pt>
                <c:pt idx="39">
                  <c:v>0.95040138297064092</c:v>
                </c:pt>
                <c:pt idx="40">
                  <c:v>0.94684417425898659</c:v>
                </c:pt>
                <c:pt idx="41">
                  <c:v>0.94284053222545527</c:v>
                </c:pt>
                <c:pt idx="42">
                  <c:v>0.9471426447201341</c:v>
                </c:pt>
                <c:pt idx="43">
                  <c:v>0.94394231667519024</c:v>
                </c:pt>
                <c:pt idx="44">
                  <c:v>0.94340437586106773</c:v>
                </c:pt>
                <c:pt idx="45">
                  <c:v>0.94520625569730587</c:v>
                </c:pt>
                <c:pt idx="46">
                  <c:v>0.95186391644308954</c:v>
                </c:pt>
                <c:pt idx="47">
                  <c:v>0.94299255519164649</c:v>
                </c:pt>
                <c:pt idx="48">
                  <c:v>0.94664844517848412</c:v>
                </c:pt>
                <c:pt idx="49">
                  <c:v>0.94309637178232009</c:v>
                </c:pt>
                <c:pt idx="50">
                  <c:v>0.93999732369362088</c:v>
                </c:pt>
                <c:pt idx="51">
                  <c:v>0.93890570111745431</c:v>
                </c:pt>
                <c:pt idx="52">
                  <c:v>0.94114789666807053</c:v>
                </c:pt>
                <c:pt idx="53">
                  <c:v>0.94674460738795363</c:v>
                </c:pt>
                <c:pt idx="54">
                  <c:v>0.95059225803952607</c:v>
                </c:pt>
                <c:pt idx="55">
                  <c:v>0.95150835870186601</c:v>
                </c:pt>
                <c:pt idx="56">
                  <c:v>0.94638190823157364</c:v>
                </c:pt>
                <c:pt idx="57">
                  <c:v>0.94931589020038687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'gamma, beta'!$R$2:$R$59</c:f>
              <c:numCache>
                <c:formatCode>General</c:formatCode>
                <c:ptCount val="58"/>
                <c:pt idx="0" formatCode="0.000000">
                  <c:v>0.37389509807119192</c:v>
                </c:pt>
                <c:pt idx="1">
                  <c:v>0.37389509807119192</c:v>
                </c:pt>
                <c:pt idx="2">
                  <c:v>0.37389509807119192</c:v>
                </c:pt>
                <c:pt idx="3">
                  <c:v>0.37389509807119192</c:v>
                </c:pt>
                <c:pt idx="4">
                  <c:v>0.37389509807119192</c:v>
                </c:pt>
                <c:pt idx="5">
                  <c:v>0.37389509807119192</c:v>
                </c:pt>
                <c:pt idx="6">
                  <c:v>0.37389509807119192</c:v>
                </c:pt>
                <c:pt idx="7">
                  <c:v>0.37389509807119192</c:v>
                </c:pt>
                <c:pt idx="8">
                  <c:v>0.37389509807119192</c:v>
                </c:pt>
                <c:pt idx="9">
                  <c:v>0.37389509807119192</c:v>
                </c:pt>
                <c:pt idx="10">
                  <c:v>0.37389509807119192</c:v>
                </c:pt>
                <c:pt idx="11">
                  <c:v>0.37389509807119192</c:v>
                </c:pt>
                <c:pt idx="12">
                  <c:v>0.37389509807119192</c:v>
                </c:pt>
                <c:pt idx="13">
                  <c:v>0.37389509807119192</c:v>
                </c:pt>
                <c:pt idx="14">
                  <c:v>0.37389509807119192</c:v>
                </c:pt>
                <c:pt idx="15">
                  <c:v>0.37389509807119192</c:v>
                </c:pt>
                <c:pt idx="16">
                  <c:v>0.37389509807119192</c:v>
                </c:pt>
                <c:pt idx="17">
                  <c:v>0.37389509807119192</c:v>
                </c:pt>
                <c:pt idx="18">
                  <c:v>0.37389509807119192</c:v>
                </c:pt>
                <c:pt idx="19">
                  <c:v>0.37389509807119192</c:v>
                </c:pt>
                <c:pt idx="20">
                  <c:v>0.37389509807119192</c:v>
                </c:pt>
                <c:pt idx="21">
                  <c:v>0.37389509807119192</c:v>
                </c:pt>
                <c:pt idx="22">
                  <c:v>0.37389509807119192</c:v>
                </c:pt>
                <c:pt idx="23">
                  <c:v>0.37389509807119192</c:v>
                </c:pt>
                <c:pt idx="24">
                  <c:v>0.37389509807119192</c:v>
                </c:pt>
                <c:pt idx="25">
                  <c:v>0.37389509807119192</c:v>
                </c:pt>
                <c:pt idx="26">
                  <c:v>0.37389509807119192</c:v>
                </c:pt>
                <c:pt idx="27">
                  <c:v>0.37389509807119192</c:v>
                </c:pt>
                <c:pt idx="28">
                  <c:v>0.37389509807119192</c:v>
                </c:pt>
                <c:pt idx="29">
                  <c:v>0.37389509807119192</c:v>
                </c:pt>
                <c:pt idx="30">
                  <c:v>0.37389509807119192</c:v>
                </c:pt>
                <c:pt idx="31">
                  <c:v>0.37389509807119192</c:v>
                </c:pt>
                <c:pt idx="32">
                  <c:v>0.37389509807119192</c:v>
                </c:pt>
                <c:pt idx="33">
                  <c:v>0.37389509807119192</c:v>
                </c:pt>
                <c:pt idx="34">
                  <c:v>0.37389509807119192</c:v>
                </c:pt>
                <c:pt idx="35">
                  <c:v>0.37389509807119192</c:v>
                </c:pt>
                <c:pt idx="36">
                  <c:v>0.37389509807119192</c:v>
                </c:pt>
                <c:pt idx="37">
                  <c:v>0.37389509807119192</c:v>
                </c:pt>
                <c:pt idx="38">
                  <c:v>0.37389509807119192</c:v>
                </c:pt>
                <c:pt idx="39">
                  <c:v>0.37389509807119192</c:v>
                </c:pt>
                <c:pt idx="40">
                  <c:v>0.37389509807119192</c:v>
                </c:pt>
                <c:pt idx="41">
                  <c:v>0.37389509807119192</c:v>
                </c:pt>
                <c:pt idx="42">
                  <c:v>0.37389509807119192</c:v>
                </c:pt>
                <c:pt idx="43">
                  <c:v>0.37389509807119192</c:v>
                </c:pt>
                <c:pt idx="44">
                  <c:v>0.37389509807119192</c:v>
                </c:pt>
                <c:pt idx="45">
                  <c:v>0.37389509807119192</c:v>
                </c:pt>
                <c:pt idx="46">
                  <c:v>0.37389509807119192</c:v>
                </c:pt>
                <c:pt idx="47">
                  <c:v>0.37389509807119192</c:v>
                </c:pt>
                <c:pt idx="48">
                  <c:v>0.37389509807119192</c:v>
                </c:pt>
                <c:pt idx="49">
                  <c:v>0.37389509807119192</c:v>
                </c:pt>
                <c:pt idx="50">
                  <c:v>0.37389509807119192</c:v>
                </c:pt>
                <c:pt idx="51">
                  <c:v>0.37389509807119192</c:v>
                </c:pt>
                <c:pt idx="52">
                  <c:v>0.37389509807119192</c:v>
                </c:pt>
                <c:pt idx="53">
                  <c:v>0.37389509807119192</c:v>
                </c:pt>
                <c:pt idx="54">
                  <c:v>0.37389509807119192</c:v>
                </c:pt>
                <c:pt idx="55">
                  <c:v>0.37389509807119192</c:v>
                </c:pt>
                <c:pt idx="56">
                  <c:v>0.37389509807119192</c:v>
                </c:pt>
                <c:pt idx="57">
                  <c:v>0.37389509807119192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beta'!$A$3:$A$59</c:f>
              <c:numCache>
                <c:formatCode>General</c:formatCod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xVal>
          <c:yVal>
            <c:numRef>
              <c:f>'gamma, beta'!$S$3:$S$59</c:f>
              <c:numCache>
                <c:formatCode>General</c:formatCode>
                <c:ptCount val="57"/>
                <c:pt idx="0" formatCode="0.000000">
                  <c:v>0.94880528773035366</c:v>
                </c:pt>
                <c:pt idx="1">
                  <c:v>0.94880528773035366</c:v>
                </c:pt>
                <c:pt idx="2">
                  <c:v>0.94880528773035366</c:v>
                </c:pt>
                <c:pt idx="3">
                  <c:v>0.94880528773035366</c:v>
                </c:pt>
                <c:pt idx="4">
                  <c:v>0.94880528773035366</c:v>
                </c:pt>
                <c:pt idx="5">
                  <c:v>0.94880528773035366</c:v>
                </c:pt>
                <c:pt idx="6">
                  <c:v>0.94880528773035366</c:v>
                </c:pt>
                <c:pt idx="7">
                  <c:v>0.94880528773035366</c:v>
                </c:pt>
                <c:pt idx="8">
                  <c:v>0.94880528773035366</c:v>
                </c:pt>
                <c:pt idx="9">
                  <c:v>0.94880528773035366</c:v>
                </c:pt>
                <c:pt idx="10">
                  <c:v>0.94880528773035366</c:v>
                </c:pt>
                <c:pt idx="11">
                  <c:v>0.94880528773035366</c:v>
                </c:pt>
                <c:pt idx="12">
                  <c:v>0.94880528773035366</c:v>
                </c:pt>
                <c:pt idx="13">
                  <c:v>0.94880528773035366</c:v>
                </c:pt>
                <c:pt idx="14">
                  <c:v>0.94880528773035366</c:v>
                </c:pt>
                <c:pt idx="15">
                  <c:v>0.94880528773035366</c:v>
                </c:pt>
                <c:pt idx="16">
                  <c:v>0.94880528773035366</c:v>
                </c:pt>
                <c:pt idx="17">
                  <c:v>0.94880528773035366</c:v>
                </c:pt>
                <c:pt idx="18">
                  <c:v>0.94880528773035366</c:v>
                </c:pt>
                <c:pt idx="19">
                  <c:v>0.94880528773035366</c:v>
                </c:pt>
                <c:pt idx="20">
                  <c:v>0.94880528773035366</c:v>
                </c:pt>
                <c:pt idx="21">
                  <c:v>0.94880528773035366</c:v>
                </c:pt>
                <c:pt idx="22">
                  <c:v>0.94880528773035366</c:v>
                </c:pt>
                <c:pt idx="23">
                  <c:v>0.94880528773035366</c:v>
                </c:pt>
                <c:pt idx="24">
                  <c:v>0.94880528773035366</c:v>
                </c:pt>
                <c:pt idx="25">
                  <c:v>0.94880528773035366</c:v>
                </c:pt>
                <c:pt idx="26">
                  <c:v>0.94880528773035366</c:v>
                </c:pt>
                <c:pt idx="27">
                  <c:v>0.94880528773035366</c:v>
                </c:pt>
                <c:pt idx="28">
                  <c:v>0.94880528773035366</c:v>
                </c:pt>
                <c:pt idx="29">
                  <c:v>0.94880528773035366</c:v>
                </c:pt>
                <c:pt idx="30">
                  <c:v>0.94880528773035366</c:v>
                </c:pt>
                <c:pt idx="31">
                  <c:v>0.94880528773035366</c:v>
                </c:pt>
                <c:pt idx="32">
                  <c:v>0.94880528773035366</c:v>
                </c:pt>
                <c:pt idx="33">
                  <c:v>0.94880528773035366</c:v>
                </c:pt>
                <c:pt idx="34">
                  <c:v>0.94880528773035366</c:v>
                </c:pt>
                <c:pt idx="35">
                  <c:v>0.94880528773035366</c:v>
                </c:pt>
                <c:pt idx="36">
                  <c:v>0.94880528773035366</c:v>
                </c:pt>
                <c:pt idx="37">
                  <c:v>0.94880528773035366</c:v>
                </c:pt>
                <c:pt idx="38">
                  <c:v>0.94880528773035366</c:v>
                </c:pt>
                <c:pt idx="39">
                  <c:v>0.94880528773035366</c:v>
                </c:pt>
                <c:pt idx="40">
                  <c:v>0.94880528773035366</c:v>
                </c:pt>
                <c:pt idx="41">
                  <c:v>0.94880528773035366</c:v>
                </c:pt>
                <c:pt idx="42">
                  <c:v>0.94880528773035366</c:v>
                </c:pt>
                <c:pt idx="43">
                  <c:v>0.94880528773035366</c:v>
                </c:pt>
                <c:pt idx="44">
                  <c:v>0.94880528773035366</c:v>
                </c:pt>
                <c:pt idx="45">
                  <c:v>0.94880528773035366</c:v>
                </c:pt>
                <c:pt idx="46">
                  <c:v>0.94880528773035366</c:v>
                </c:pt>
                <c:pt idx="47">
                  <c:v>0.94880528773035366</c:v>
                </c:pt>
                <c:pt idx="48">
                  <c:v>0.94880528773035366</c:v>
                </c:pt>
                <c:pt idx="49">
                  <c:v>0.94880528773035366</c:v>
                </c:pt>
                <c:pt idx="50">
                  <c:v>0.94880528773035366</c:v>
                </c:pt>
                <c:pt idx="51">
                  <c:v>0.94880528773035366</c:v>
                </c:pt>
                <c:pt idx="52">
                  <c:v>0.94880528773035366</c:v>
                </c:pt>
                <c:pt idx="53">
                  <c:v>0.94880528773035366</c:v>
                </c:pt>
                <c:pt idx="54">
                  <c:v>0.94880528773035366</c:v>
                </c:pt>
                <c:pt idx="55">
                  <c:v>0.94880528773035366</c:v>
                </c:pt>
                <c:pt idx="56">
                  <c:v>0.94880528773035366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beta'!$A$2:$A$60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'gamma, beta'!$T$2:$T$60</c:f>
              <c:numCache>
                <c:formatCode>General</c:formatCode>
                <c:ptCount val="59"/>
                <c:pt idx="0">
                  <c:v>0.63671388341773261</c:v>
                </c:pt>
                <c:pt idx="1">
                  <c:v>0.63671388341773261</c:v>
                </c:pt>
                <c:pt idx="2">
                  <c:v>0.63671388341773261</c:v>
                </c:pt>
                <c:pt idx="3">
                  <c:v>0.63671388341773261</c:v>
                </c:pt>
                <c:pt idx="4">
                  <c:v>0.63671388341773261</c:v>
                </c:pt>
                <c:pt idx="5">
                  <c:v>0.63671388341773261</c:v>
                </c:pt>
                <c:pt idx="6">
                  <c:v>0.63671388341773261</c:v>
                </c:pt>
                <c:pt idx="7">
                  <c:v>0.63671388341773261</c:v>
                </c:pt>
                <c:pt idx="8">
                  <c:v>0.63671388341773261</c:v>
                </c:pt>
                <c:pt idx="9">
                  <c:v>0.63671388341773261</c:v>
                </c:pt>
                <c:pt idx="10">
                  <c:v>0.63671388341773261</c:v>
                </c:pt>
                <c:pt idx="11">
                  <c:v>0.63671388341773261</c:v>
                </c:pt>
                <c:pt idx="12">
                  <c:v>0.63671388341773261</c:v>
                </c:pt>
                <c:pt idx="13">
                  <c:v>0.63671388341773261</c:v>
                </c:pt>
                <c:pt idx="14">
                  <c:v>0.63671388341773261</c:v>
                </c:pt>
                <c:pt idx="15">
                  <c:v>0.63671388341773261</c:v>
                </c:pt>
                <c:pt idx="16">
                  <c:v>0.63671388341773261</c:v>
                </c:pt>
                <c:pt idx="17">
                  <c:v>0.63671388341773261</c:v>
                </c:pt>
                <c:pt idx="18">
                  <c:v>0.63671388341773261</c:v>
                </c:pt>
                <c:pt idx="19">
                  <c:v>0.63671388341773261</c:v>
                </c:pt>
                <c:pt idx="20">
                  <c:v>0.63671388341773261</c:v>
                </c:pt>
                <c:pt idx="21">
                  <c:v>0.63671388341773261</c:v>
                </c:pt>
                <c:pt idx="22">
                  <c:v>0.63671388341773261</c:v>
                </c:pt>
                <c:pt idx="23">
                  <c:v>0.63671388341773261</c:v>
                </c:pt>
                <c:pt idx="24">
                  <c:v>0.63671388341773261</c:v>
                </c:pt>
                <c:pt idx="25">
                  <c:v>0.63671388341773261</c:v>
                </c:pt>
                <c:pt idx="26">
                  <c:v>0.63671388341773261</c:v>
                </c:pt>
                <c:pt idx="27">
                  <c:v>0.63671388341773261</c:v>
                </c:pt>
                <c:pt idx="28">
                  <c:v>0.63671388341773261</c:v>
                </c:pt>
                <c:pt idx="29">
                  <c:v>0.63671388341773261</c:v>
                </c:pt>
                <c:pt idx="30">
                  <c:v>0.63671388341773261</c:v>
                </c:pt>
                <c:pt idx="31">
                  <c:v>0.63671388341773261</c:v>
                </c:pt>
                <c:pt idx="32">
                  <c:v>0.63671388341773261</c:v>
                </c:pt>
                <c:pt idx="33">
                  <c:v>0.63671388341773261</c:v>
                </c:pt>
                <c:pt idx="34">
                  <c:v>0.63671388341773261</c:v>
                </c:pt>
                <c:pt idx="35">
                  <c:v>0.63671388341773261</c:v>
                </c:pt>
                <c:pt idx="36">
                  <c:v>0.63671388341773261</c:v>
                </c:pt>
                <c:pt idx="37">
                  <c:v>0.63671388341773261</c:v>
                </c:pt>
                <c:pt idx="38">
                  <c:v>0.63671388341773261</c:v>
                </c:pt>
                <c:pt idx="39">
                  <c:v>0.63671388341773261</c:v>
                </c:pt>
                <c:pt idx="40">
                  <c:v>0.63671388341773261</c:v>
                </c:pt>
                <c:pt idx="41">
                  <c:v>0.63671388341773261</c:v>
                </c:pt>
                <c:pt idx="42">
                  <c:v>0.63671388341773261</c:v>
                </c:pt>
                <c:pt idx="43">
                  <c:v>0.63671388341773261</c:v>
                </c:pt>
                <c:pt idx="44">
                  <c:v>0.63671388341773261</c:v>
                </c:pt>
                <c:pt idx="45">
                  <c:v>0.63671388341773261</c:v>
                </c:pt>
                <c:pt idx="46">
                  <c:v>0.63671388341773261</c:v>
                </c:pt>
                <c:pt idx="47">
                  <c:v>0.63671388341773261</c:v>
                </c:pt>
                <c:pt idx="48">
                  <c:v>0.63671388341773261</c:v>
                </c:pt>
                <c:pt idx="49">
                  <c:v>0.63671388341773261</c:v>
                </c:pt>
                <c:pt idx="50">
                  <c:v>0.63671388341773261</c:v>
                </c:pt>
                <c:pt idx="51">
                  <c:v>0.63671388341773261</c:v>
                </c:pt>
                <c:pt idx="52">
                  <c:v>0.63671388341773261</c:v>
                </c:pt>
                <c:pt idx="53">
                  <c:v>0.63671388341773261</c:v>
                </c:pt>
                <c:pt idx="54">
                  <c:v>0.63671388341773261</c:v>
                </c:pt>
                <c:pt idx="55">
                  <c:v>0.63671388341773261</c:v>
                </c:pt>
                <c:pt idx="56">
                  <c:v>0.63671388341773261</c:v>
                </c:pt>
                <c:pt idx="57">
                  <c:v>0.63671388341773261</c:v>
                </c:pt>
                <c:pt idx="58">
                  <c:v>0.63671388341773261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alpha!$A$2:$A$91</c:f>
              <c:numCache>
                <c:formatCode>General</c:formatCode>
                <c:ptCount val="9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</c:numCache>
            </c:numRef>
          </c:xVal>
          <c:yVal>
            <c:numRef>
              <c:f>alpha!$I$2:$I$91</c:f>
              <c:numCache>
                <c:formatCode>General</c:formatCode>
                <c:ptCount val="90"/>
                <c:pt idx="0">
                  <c:v>0.4201728976702771</c:v>
                </c:pt>
                <c:pt idx="1">
                  <c:v>0.39619093909083924</c:v>
                </c:pt>
                <c:pt idx="2">
                  <c:v>0.38665728833774227</c:v>
                </c:pt>
                <c:pt idx="3">
                  <c:v>0.36612662114662031</c:v>
                </c:pt>
                <c:pt idx="4">
                  <c:v>0.35556852067937261</c:v>
                </c:pt>
                <c:pt idx="5">
                  <c:v>0.36239124023005453</c:v>
                </c:pt>
                <c:pt idx="6">
                  <c:v>0.37746813709304627</c:v>
                </c:pt>
                <c:pt idx="7">
                  <c:v>0.37596486175115207</c:v>
                </c:pt>
                <c:pt idx="8">
                  <c:v>0.36950456323337677</c:v>
                </c:pt>
                <c:pt idx="9">
                  <c:v>0.3650215071783699</c:v>
                </c:pt>
                <c:pt idx="10">
                  <c:v>0.36534318653627706</c:v>
                </c:pt>
                <c:pt idx="11">
                  <c:v>0.37471286143936344</c:v>
                </c:pt>
                <c:pt idx="12">
                  <c:v>0.37825891097471709</c:v>
                </c:pt>
                <c:pt idx="13">
                  <c:v>0.37039154452487977</c:v>
                </c:pt>
                <c:pt idx="14">
                  <c:v>0.34988643045739121</c:v>
                </c:pt>
                <c:pt idx="15">
                  <c:v>0.35344379534729009</c:v>
                </c:pt>
                <c:pt idx="16">
                  <c:v>0.34674543368375355</c:v>
                </c:pt>
                <c:pt idx="17">
                  <c:v>0.34516687321054651</c:v>
                </c:pt>
                <c:pt idx="18">
                  <c:v>0.36763905726476964</c:v>
                </c:pt>
                <c:pt idx="19">
                  <c:v>0.37640221242762084</c:v>
                </c:pt>
                <c:pt idx="20">
                  <c:v>0.37035566742718051</c:v>
                </c:pt>
                <c:pt idx="21">
                  <c:v>0.3696144853764135</c:v>
                </c:pt>
                <c:pt idx="22">
                  <c:v>0.36908211903880195</c:v>
                </c:pt>
                <c:pt idx="23">
                  <c:v>0.35463910908565754</c:v>
                </c:pt>
                <c:pt idx="24">
                  <c:v>0.34791631322556416</c:v>
                </c:pt>
                <c:pt idx="25">
                  <c:v>0.35332203891440683</c:v>
                </c:pt>
                <c:pt idx="26">
                  <c:v>0.35990194663142827</c:v>
                </c:pt>
                <c:pt idx="27">
                  <c:v>0.3431194546264259</c:v>
                </c:pt>
                <c:pt idx="28">
                  <c:v>0.34343689441770331</c:v>
                </c:pt>
                <c:pt idx="29">
                  <c:v>0.34741872013491981</c:v>
                </c:pt>
                <c:pt idx="30">
                  <c:v>0.35052591156869106</c:v>
                </c:pt>
                <c:pt idx="31">
                  <c:v>0.34346126355426931</c:v>
                </c:pt>
                <c:pt idx="32">
                  <c:v>0.34654878433849068</c:v>
                </c:pt>
                <c:pt idx="33">
                  <c:v>0.35072285883486543</c:v>
                </c:pt>
                <c:pt idx="34">
                  <c:v>0.35208137257983707</c:v>
                </c:pt>
                <c:pt idx="35">
                  <c:v>0.35234901063010649</c:v>
                </c:pt>
                <c:pt idx="36">
                  <c:v>0.35904084184830987</c:v>
                </c:pt>
                <c:pt idx="37">
                  <c:v>0.35689459203334839</c:v>
                </c:pt>
                <c:pt idx="38">
                  <c:v>0.34653137677493373</c:v>
                </c:pt>
                <c:pt idx="39">
                  <c:v>0.34101107273138132</c:v>
                </c:pt>
                <c:pt idx="40">
                  <c:v>0.33074620576252323</c:v>
                </c:pt>
                <c:pt idx="41">
                  <c:v>0.3229787557563647</c:v>
                </c:pt>
                <c:pt idx="42">
                  <c:v>0.33313912326690076</c:v>
                </c:pt>
                <c:pt idx="43">
                  <c:v>0.33444814836049386</c:v>
                </c:pt>
                <c:pt idx="44">
                  <c:v>0.33813595901846283</c:v>
                </c:pt>
                <c:pt idx="45">
                  <c:v>0.33295887889091347</c:v>
                </c:pt>
                <c:pt idx="46">
                  <c:v>0.34908302776754641</c:v>
                </c:pt>
                <c:pt idx="47">
                  <c:v>0.35124231866479372</c:v>
                </c:pt>
                <c:pt idx="48">
                  <c:v>0.35181710269903621</c:v>
                </c:pt>
                <c:pt idx="49">
                  <c:v>0.35493708166915439</c:v>
                </c:pt>
                <c:pt idx="50">
                  <c:v>0.35679188177967913</c:v>
                </c:pt>
                <c:pt idx="51">
                  <c:v>0.35241579593425343</c:v>
                </c:pt>
                <c:pt idx="52">
                  <c:v>0.36562765534650743</c:v>
                </c:pt>
                <c:pt idx="53">
                  <c:v>0.36123466046769659</c:v>
                </c:pt>
                <c:pt idx="54">
                  <c:v>0.37583015043738655</c:v>
                </c:pt>
                <c:pt idx="55">
                  <c:v>0.38166761821685635</c:v>
                </c:pt>
                <c:pt idx="56">
                  <c:v>0.3820195459301402</c:v>
                </c:pt>
                <c:pt idx="57">
                  <c:v>0.37743759468616245</c:v>
                </c:pt>
                <c:pt idx="58">
                  <c:v>0.36833348144274192</c:v>
                </c:pt>
                <c:pt idx="59">
                  <c:v>0.36205518679768689</c:v>
                </c:pt>
                <c:pt idx="60">
                  <c:v>0.37081122960112178</c:v>
                </c:pt>
                <c:pt idx="61">
                  <c:v>0.36511744110838884</c:v>
                </c:pt>
                <c:pt idx="62">
                  <c:v>0.36284536926175714</c:v>
                </c:pt>
                <c:pt idx="63">
                  <c:v>0.3583952842067557</c:v>
                </c:pt>
                <c:pt idx="64">
                  <c:v>0.36492707281405601</c:v>
                </c:pt>
                <c:pt idx="65">
                  <c:v>0.37037338557862676</c:v>
                </c:pt>
                <c:pt idx="66">
                  <c:v>0.37032876758764022</c:v>
                </c:pt>
                <c:pt idx="67">
                  <c:v>0.37233865680129807</c:v>
                </c:pt>
                <c:pt idx="68">
                  <c:v>0.36995277072271837</c:v>
                </c:pt>
                <c:pt idx="69">
                  <c:v>0.35647400497294623</c:v>
                </c:pt>
                <c:pt idx="70">
                  <c:v>0.35486450960855997</c:v>
                </c:pt>
                <c:pt idx="71">
                  <c:v>0.34406285801067915</c:v>
                </c:pt>
                <c:pt idx="72">
                  <c:v>0.34247181478918409</c:v>
                </c:pt>
                <c:pt idx="73">
                  <c:v>0.35113477431155005</c:v>
                </c:pt>
                <c:pt idx="74">
                  <c:v>0.36037209639434731</c:v>
                </c:pt>
                <c:pt idx="75">
                  <c:v>0.36466263262434895</c:v>
                </c:pt>
                <c:pt idx="76">
                  <c:v>0.37378163279593302</c:v>
                </c:pt>
                <c:pt idx="77">
                  <c:v>0.37251335000782282</c:v>
                </c:pt>
                <c:pt idx="78">
                  <c:v>0.37411569156541991</c:v>
                </c:pt>
                <c:pt idx="79">
                  <c:v>0.37687896794108167</c:v>
                </c:pt>
                <c:pt idx="80">
                  <c:v>0.38936668934419549</c:v>
                </c:pt>
                <c:pt idx="81">
                  <c:v>0.39292687065254572</c:v>
                </c:pt>
                <c:pt idx="82">
                  <c:v>0.39162665354356041</c:v>
                </c:pt>
                <c:pt idx="83">
                  <c:v>0.38780981376586721</c:v>
                </c:pt>
                <c:pt idx="84">
                  <c:v>0.39215606540962955</c:v>
                </c:pt>
                <c:pt idx="85">
                  <c:v>0.39039737975781985</c:v>
                </c:pt>
                <c:pt idx="86">
                  <c:v>0.38906438955575073</c:v>
                </c:pt>
                <c:pt idx="87">
                  <c:v>0.38988898852213938</c:v>
                </c:pt>
                <c:pt idx="88">
                  <c:v>0.38887432562056634</c:v>
                </c:pt>
                <c:pt idx="89">
                  <c:v>0.39312463303967626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alpha!$A$2:$A$91</c:f>
              <c:numCache>
                <c:formatCode>General</c:formatCode>
                <c:ptCount val="9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</c:numCache>
            </c:numRef>
          </c:xVal>
          <c:yVal>
            <c:numRef>
              <c:f>alpha!$J$2:$J$91</c:f>
              <c:numCache>
                <c:formatCode>General</c:formatCode>
                <c:ptCount val="90"/>
                <c:pt idx="0">
                  <c:v>0.36328611658226739</c:v>
                </c:pt>
                <c:pt idx="1">
                  <c:v>0.36328611658226739</c:v>
                </c:pt>
                <c:pt idx="2">
                  <c:v>0.36328611658226739</c:v>
                </c:pt>
                <c:pt idx="3">
                  <c:v>0.36328611658226739</c:v>
                </c:pt>
                <c:pt idx="4">
                  <c:v>0.36328611658226739</c:v>
                </c:pt>
                <c:pt idx="5">
                  <c:v>0.36328611658226739</c:v>
                </c:pt>
                <c:pt idx="6">
                  <c:v>0.36328611658226739</c:v>
                </c:pt>
                <c:pt idx="7">
                  <c:v>0.36328611658226739</c:v>
                </c:pt>
                <c:pt idx="8">
                  <c:v>0.36328611658226739</c:v>
                </c:pt>
                <c:pt idx="9">
                  <c:v>0.36328611658226739</c:v>
                </c:pt>
                <c:pt idx="10">
                  <c:v>0.36328611658226739</c:v>
                </c:pt>
                <c:pt idx="11">
                  <c:v>0.36328611658226739</c:v>
                </c:pt>
                <c:pt idx="12">
                  <c:v>0.36328611658226739</c:v>
                </c:pt>
                <c:pt idx="13">
                  <c:v>0.36328611658226739</c:v>
                </c:pt>
                <c:pt idx="14">
                  <c:v>0.36328611658226739</c:v>
                </c:pt>
                <c:pt idx="15">
                  <c:v>0.36328611658226739</c:v>
                </c:pt>
                <c:pt idx="16">
                  <c:v>0.36328611658226739</c:v>
                </c:pt>
                <c:pt idx="17">
                  <c:v>0.36328611658226739</c:v>
                </c:pt>
                <c:pt idx="18">
                  <c:v>0.36328611658226739</c:v>
                </c:pt>
                <c:pt idx="19">
                  <c:v>0.36328611658226739</c:v>
                </c:pt>
                <c:pt idx="20">
                  <c:v>0.36328611658226739</c:v>
                </c:pt>
                <c:pt idx="21">
                  <c:v>0.36328611658226739</c:v>
                </c:pt>
                <c:pt idx="22">
                  <c:v>0.36328611658226739</c:v>
                </c:pt>
                <c:pt idx="23">
                  <c:v>0.36328611658226739</c:v>
                </c:pt>
                <c:pt idx="24">
                  <c:v>0.36328611658226739</c:v>
                </c:pt>
                <c:pt idx="25">
                  <c:v>0.36328611658226739</c:v>
                </c:pt>
                <c:pt idx="26">
                  <c:v>0.36328611658226739</c:v>
                </c:pt>
                <c:pt idx="27">
                  <c:v>0.36328611658226739</c:v>
                </c:pt>
                <c:pt idx="28">
                  <c:v>0.36328611658226739</c:v>
                </c:pt>
                <c:pt idx="29">
                  <c:v>0.36328611658226739</c:v>
                </c:pt>
                <c:pt idx="30">
                  <c:v>0.36328611658226739</c:v>
                </c:pt>
                <c:pt idx="31">
                  <c:v>0.36328611658226739</c:v>
                </c:pt>
                <c:pt idx="32">
                  <c:v>0.36328611658226739</c:v>
                </c:pt>
                <c:pt idx="33">
                  <c:v>0.36328611658226739</c:v>
                </c:pt>
                <c:pt idx="34">
                  <c:v>0.36328611658226739</c:v>
                </c:pt>
                <c:pt idx="35">
                  <c:v>0.36328611658226739</c:v>
                </c:pt>
                <c:pt idx="36">
                  <c:v>0.36328611658226739</c:v>
                </c:pt>
                <c:pt idx="37">
                  <c:v>0.36328611658226739</c:v>
                </c:pt>
                <c:pt idx="38">
                  <c:v>0.36328611658226739</c:v>
                </c:pt>
                <c:pt idx="39">
                  <c:v>0.36328611658226739</c:v>
                </c:pt>
                <c:pt idx="40">
                  <c:v>0.36328611658226739</c:v>
                </c:pt>
                <c:pt idx="41">
                  <c:v>0.36328611658226739</c:v>
                </c:pt>
                <c:pt idx="42">
                  <c:v>0.36328611658226739</c:v>
                </c:pt>
                <c:pt idx="43">
                  <c:v>0.36328611658226739</c:v>
                </c:pt>
                <c:pt idx="44">
                  <c:v>0.36328611658226739</c:v>
                </c:pt>
                <c:pt idx="45">
                  <c:v>0.36328611658226739</c:v>
                </c:pt>
                <c:pt idx="46">
                  <c:v>0.36328611658226739</c:v>
                </c:pt>
                <c:pt idx="47">
                  <c:v>0.36328611658226739</c:v>
                </c:pt>
                <c:pt idx="48">
                  <c:v>0.36328611658226739</c:v>
                </c:pt>
                <c:pt idx="49">
                  <c:v>0.36328611658226739</c:v>
                </c:pt>
                <c:pt idx="50">
                  <c:v>0.36328611658226739</c:v>
                </c:pt>
                <c:pt idx="51">
                  <c:v>0.36328611658226739</c:v>
                </c:pt>
                <c:pt idx="52">
                  <c:v>0.36328611658226739</c:v>
                </c:pt>
                <c:pt idx="53">
                  <c:v>0.36328611658226739</c:v>
                </c:pt>
                <c:pt idx="54">
                  <c:v>0.36328611658226739</c:v>
                </c:pt>
                <c:pt idx="55">
                  <c:v>0.36328611658226739</c:v>
                </c:pt>
                <c:pt idx="56">
                  <c:v>0.36328611658226739</c:v>
                </c:pt>
                <c:pt idx="57">
                  <c:v>0.36328611658226739</c:v>
                </c:pt>
                <c:pt idx="58">
                  <c:v>0.36328611658226739</c:v>
                </c:pt>
                <c:pt idx="59">
                  <c:v>0.36328611658226739</c:v>
                </c:pt>
                <c:pt idx="60">
                  <c:v>0.36328611658226739</c:v>
                </c:pt>
                <c:pt idx="61">
                  <c:v>0.36328611658226739</c:v>
                </c:pt>
                <c:pt idx="62">
                  <c:v>0.36328611658226739</c:v>
                </c:pt>
                <c:pt idx="63">
                  <c:v>0.36328611658226739</c:v>
                </c:pt>
                <c:pt idx="64">
                  <c:v>0.36328611658226739</c:v>
                </c:pt>
                <c:pt idx="65">
                  <c:v>0.36328611658226739</c:v>
                </c:pt>
                <c:pt idx="66">
                  <c:v>0.36328611658226739</c:v>
                </c:pt>
                <c:pt idx="67">
                  <c:v>0.36328611658226739</c:v>
                </c:pt>
                <c:pt idx="68">
                  <c:v>0.36328611658226739</c:v>
                </c:pt>
                <c:pt idx="69">
                  <c:v>0.36328611658226739</c:v>
                </c:pt>
                <c:pt idx="70">
                  <c:v>0.36328611658226739</c:v>
                </c:pt>
                <c:pt idx="71">
                  <c:v>0.36328611658226739</c:v>
                </c:pt>
                <c:pt idx="72">
                  <c:v>0.36328611658226739</c:v>
                </c:pt>
                <c:pt idx="73">
                  <c:v>0.36328611658226739</c:v>
                </c:pt>
                <c:pt idx="74">
                  <c:v>0.36328611658226739</c:v>
                </c:pt>
                <c:pt idx="75">
                  <c:v>0.36328611658226739</c:v>
                </c:pt>
                <c:pt idx="76">
                  <c:v>0.36328611658226739</c:v>
                </c:pt>
                <c:pt idx="77">
                  <c:v>0.36328611658226739</c:v>
                </c:pt>
                <c:pt idx="78">
                  <c:v>0.36328611658226739</c:v>
                </c:pt>
                <c:pt idx="79">
                  <c:v>0.36328611658226739</c:v>
                </c:pt>
                <c:pt idx="80">
                  <c:v>0.36328611658226739</c:v>
                </c:pt>
                <c:pt idx="81">
                  <c:v>0.36328611658226739</c:v>
                </c:pt>
                <c:pt idx="82">
                  <c:v>0.36328611658226739</c:v>
                </c:pt>
                <c:pt idx="83">
                  <c:v>0.36328611658226739</c:v>
                </c:pt>
                <c:pt idx="84">
                  <c:v>0.36328611658226739</c:v>
                </c:pt>
                <c:pt idx="85">
                  <c:v>0.36328611658226739</c:v>
                </c:pt>
                <c:pt idx="86">
                  <c:v>0.36328611658226739</c:v>
                </c:pt>
                <c:pt idx="87">
                  <c:v>0.36328611658226739</c:v>
                </c:pt>
                <c:pt idx="88">
                  <c:v>0.36328611658226739</c:v>
                </c:pt>
                <c:pt idx="89">
                  <c:v>0.36328611658226739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18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3804932587"/>
          <c:y val="0.10779549017483611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accounting'!$I$3:$I$61</c:f>
              <c:numCache>
                <c:formatCode>General</c:formatCode>
                <c:ptCount val="59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273.56672362580298</c:v>
                </c:pt>
                <c:pt idx="56">
                  <c:v>276.85073554845275</c:v>
                </c:pt>
                <c:pt idx="57">
                  <c:v>282.25539612612175</c:v>
                </c:pt>
                <c:pt idx="58">
                  <c:v>290.11505192236859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accounting'!$J$3:$J$61</c:f>
              <c:numCache>
                <c:formatCode>General</c:formatCode>
                <c:ptCount val="59"/>
                <c:pt idx="0">
                  <c:v>100</c:v>
                </c:pt>
                <c:pt idx="1">
                  <c:v>102.31355704531431</c:v>
                </c:pt>
                <c:pt idx="2">
                  <c:v>107.4899287662346</c:v>
                </c:pt>
                <c:pt idx="3">
                  <c:v>111.18826213849024</c:v>
                </c:pt>
                <c:pt idx="4">
                  <c:v>116.43502476028846</c:v>
                </c:pt>
                <c:pt idx="5">
                  <c:v>121.5709784656861</c:v>
                </c:pt>
                <c:pt idx="6">
                  <c:v>125.73595467339696</c:v>
                </c:pt>
                <c:pt idx="7">
                  <c:v>125.91097159769885</c:v>
                </c:pt>
                <c:pt idx="8">
                  <c:v>130.07720790472689</c:v>
                </c:pt>
                <c:pt idx="9">
                  <c:v>129.84012506334486</c:v>
                </c:pt>
                <c:pt idx="10">
                  <c:v>129.35184651996747</c:v>
                </c:pt>
                <c:pt idx="11">
                  <c:v>134.33775960191704</c:v>
                </c:pt>
                <c:pt idx="12">
                  <c:v>138.93920044231959</c:v>
                </c:pt>
                <c:pt idx="13">
                  <c:v>142.50401944494055</c:v>
                </c:pt>
                <c:pt idx="14">
                  <c:v>137.582204677145</c:v>
                </c:pt>
                <c:pt idx="15">
                  <c:v>137.97831634592262</c:v>
                </c:pt>
                <c:pt idx="16">
                  <c:v>144.06076225446532</c:v>
                </c:pt>
                <c:pt idx="17">
                  <c:v>146.87832175682021</c:v>
                </c:pt>
                <c:pt idx="18">
                  <c:v>149.47479906510011</c:v>
                </c:pt>
                <c:pt idx="19">
                  <c:v>148.63963761546228</c:v>
                </c:pt>
                <c:pt idx="20">
                  <c:v>144.84858537744967</c:v>
                </c:pt>
                <c:pt idx="21">
                  <c:v>146.74105125751342</c:v>
                </c:pt>
                <c:pt idx="22">
                  <c:v>142.58709152672873</c:v>
                </c:pt>
                <c:pt idx="23">
                  <c:v>148.48396850259547</c:v>
                </c:pt>
                <c:pt idx="24">
                  <c:v>155.89328991025513</c:v>
                </c:pt>
                <c:pt idx="25">
                  <c:v>159.75007846538344</c:v>
                </c:pt>
                <c:pt idx="26">
                  <c:v>163.3445062149876</c:v>
                </c:pt>
                <c:pt idx="27">
                  <c:v>164.04594649593361</c:v>
                </c:pt>
                <c:pt idx="28">
                  <c:v>167.05747734585324</c:v>
                </c:pt>
                <c:pt idx="29">
                  <c:v>169.03916493965929</c:v>
                </c:pt>
                <c:pt idx="30">
                  <c:v>169.73848103120426</c:v>
                </c:pt>
                <c:pt idx="31">
                  <c:v>169.9917536252369</c:v>
                </c:pt>
                <c:pt idx="32">
                  <c:v>177.0873287506962</c:v>
                </c:pt>
                <c:pt idx="33">
                  <c:v>179.06702890645445</c:v>
                </c:pt>
                <c:pt idx="34">
                  <c:v>183.40531840210988</c:v>
                </c:pt>
                <c:pt idx="35">
                  <c:v>183.81361045948202</c:v>
                </c:pt>
                <c:pt idx="36">
                  <c:v>189.66087086156614</c:v>
                </c:pt>
                <c:pt idx="37">
                  <c:v>194.09540642569948</c:v>
                </c:pt>
                <c:pt idx="38">
                  <c:v>199.42473766507987</c:v>
                </c:pt>
                <c:pt idx="39">
                  <c:v>206.55133549589638</c:v>
                </c:pt>
                <c:pt idx="40">
                  <c:v>211.95891071580255</c:v>
                </c:pt>
                <c:pt idx="41">
                  <c:v>213.20771408655457</c:v>
                </c:pt>
                <c:pt idx="42">
                  <c:v>217.28405457780576</c:v>
                </c:pt>
                <c:pt idx="43">
                  <c:v>224.08384243611269</c:v>
                </c:pt>
                <c:pt idx="44">
                  <c:v>230.93944296972322</c:v>
                </c:pt>
                <c:pt idx="45">
                  <c:v>236.07308175824255</c:v>
                </c:pt>
                <c:pt idx="46">
                  <c:v>237.37221923901686</c:v>
                </c:pt>
                <c:pt idx="47">
                  <c:v>238.01236508797638</c:v>
                </c:pt>
                <c:pt idx="48">
                  <c:v>236.38305500668798</c:v>
                </c:pt>
                <c:pt idx="49">
                  <c:v>236.403050295241</c:v>
                </c:pt>
                <c:pt idx="50">
                  <c:v>244.54050554464257</c:v>
                </c:pt>
                <c:pt idx="51">
                  <c:v>245.02140675527269</c:v>
                </c:pt>
                <c:pt idx="52">
                  <c:v>247.2336669282243</c:v>
                </c:pt>
                <c:pt idx="53">
                  <c:v>248.54345069980087</c:v>
                </c:pt>
                <c:pt idx="54">
                  <c:v>250.99893727443816</c:v>
                </c:pt>
                <c:pt idx="55">
                  <c:v>254.38957045427878</c:v>
                </c:pt>
                <c:pt idx="56">
                  <c:v>254.36559284121861</c:v>
                </c:pt>
                <c:pt idx="57">
                  <c:v>257.73575392167356</c:v>
                </c:pt>
                <c:pt idx="58">
                  <c:v>261.82159601214755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accounting'!$K$3:$K$61</c:f>
              <c:numCache>
                <c:formatCode>General</c:formatCode>
                <c:ptCount val="59"/>
                <c:pt idx="0">
                  <c:v>100</c:v>
                </c:pt>
                <c:pt idx="1">
                  <c:v>100.56253687056136</c:v>
                </c:pt>
                <c:pt idx="2">
                  <c:v>99.109629017303092</c:v>
                </c:pt>
                <c:pt idx="3">
                  <c:v>98.882644958604331</c:v>
                </c:pt>
                <c:pt idx="4">
                  <c:v>97.93980456023165</c:v>
                </c:pt>
                <c:pt idx="5">
                  <c:v>96.705488513587682</c:v>
                </c:pt>
                <c:pt idx="6">
                  <c:v>95.716927353091762</c:v>
                </c:pt>
                <c:pt idx="7">
                  <c:v>96.938458423459323</c:v>
                </c:pt>
                <c:pt idx="8">
                  <c:v>96.661141580842383</c:v>
                </c:pt>
                <c:pt idx="9">
                  <c:v>97.290112157144506</c:v>
                </c:pt>
                <c:pt idx="10">
                  <c:v>99.474631769485555</c:v>
                </c:pt>
                <c:pt idx="11">
                  <c:v>99.416521323781453</c:v>
                </c:pt>
                <c:pt idx="12">
                  <c:v>98.411838712452706</c:v>
                </c:pt>
                <c:pt idx="13">
                  <c:v>97.445733569308729</c:v>
                </c:pt>
                <c:pt idx="14">
                  <c:v>100.13141748537227</c:v>
                </c:pt>
                <c:pt idx="15">
                  <c:v>102.2932889898029</c:v>
                </c:pt>
                <c:pt idx="16">
                  <c:v>100.59068889865142</c:v>
                </c:pt>
                <c:pt idx="17">
                  <c:v>99.844390765202235</c:v>
                </c:pt>
                <c:pt idx="18">
                  <c:v>99.003480291012551</c:v>
                </c:pt>
                <c:pt idx="19">
                  <c:v>99.817871085907655</c:v>
                </c:pt>
                <c:pt idx="20">
                  <c:v>102.57720290962216</c:v>
                </c:pt>
                <c:pt idx="21">
                  <c:v>103.10320773320474</c:v>
                </c:pt>
                <c:pt idx="22">
                  <c:v>106.39005051466259</c:v>
                </c:pt>
                <c:pt idx="23">
                  <c:v>105.15100106683495</c:v>
                </c:pt>
                <c:pt idx="24">
                  <c:v>102.5842273656735</c:v>
                </c:pt>
                <c:pt idx="25">
                  <c:v>102.57111629370105</c:v>
                </c:pt>
                <c:pt idx="26">
                  <c:v>102.76156413748481</c:v>
                </c:pt>
                <c:pt idx="27">
                  <c:v>102.83988338571415</c:v>
                </c:pt>
                <c:pt idx="28">
                  <c:v>102.48037084339829</c:v>
                </c:pt>
                <c:pt idx="29">
                  <c:v>102.26443962683274</c:v>
                </c:pt>
                <c:pt idx="30">
                  <c:v>103.01563578430788</c:v>
                </c:pt>
                <c:pt idx="31">
                  <c:v>104.66673696957014</c:v>
                </c:pt>
                <c:pt idx="32">
                  <c:v>103.76391035341061</c:v>
                </c:pt>
                <c:pt idx="33">
                  <c:v>103.36656710489012</c:v>
                </c:pt>
                <c:pt idx="34">
                  <c:v>102.34586439216898</c:v>
                </c:pt>
                <c:pt idx="35">
                  <c:v>102.36197312829502</c:v>
                </c:pt>
                <c:pt idx="36">
                  <c:v>101.76145846491198</c:v>
                </c:pt>
                <c:pt idx="37">
                  <c:v>100.93232624934775</c:v>
                </c:pt>
                <c:pt idx="38">
                  <c:v>100.31413092444872</c:v>
                </c:pt>
                <c:pt idx="39">
                  <c:v>99.725163201315624</c:v>
                </c:pt>
                <c:pt idx="40">
                  <c:v>99.633349397077481</c:v>
                </c:pt>
                <c:pt idx="41">
                  <c:v>101.35549034039838</c:v>
                </c:pt>
                <c:pt idx="42">
                  <c:v>102.18540192488589</c:v>
                </c:pt>
                <c:pt idx="43">
                  <c:v>102.20811417714299</c:v>
                </c:pt>
                <c:pt idx="44">
                  <c:v>101.70847008462157</c:v>
                </c:pt>
                <c:pt idx="45">
                  <c:v>101.61207327135739</c:v>
                </c:pt>
                <c:pt idx="46">
                  <c:v>102.05279797466662</c:v>
                </c:pt>
                <c:pt idx="47">
                  <c:v>103.05193081640931</c:v>
                </c:pt>
                <c:pt idx="48">
                  <c:v>104.95327604209226</c:v>
                </c:pt>
                <c:pt idx="49">
                  <c:v>107.89363741820428</c:v>
                </c:pt>
                <c:pt idx="50">
                  <c:v>106.80947817303419</c:v>
                </c:pt>
                <c:pt idx="51">
                  <c:v>106.60618240096986</c:v>
                </c:pt>
                <c:pt idx="52">
                  <c:v>106.07857626722969</c:v>
                </c:pt>
                <c:pt idx="53">
                  <c:v>106.02785810020387</c:v>
                </c:pt>
                <c:pt idx="54">
                  <c:v>105.66118467427627</c:v>
                </c:pt>
                <c:pt idx="55">
                  <c:v>105.18330951382005</c:v>
                </c:pt>
                <c:pt idx="56">
                  <c:v>105.55000723829595</c:v>
                </c:pt>
                <c:pt idx="57">
                  <c:v>105.30372130555648</c:v>
                </c:pt>
                <c:pt idx="58">
                  <c:v>104.80334873813048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accounting'!$L$3:$L$61</c:f>
              <c:numCache>
                <c:formatCode>General</c:formatCode>
                <c:ptCount val="59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102.23912775698707</c:v>
                </c:pt>
                <c:pt idx="56">
                  <c:v>103.11671016709462</c:v>
                </c:pt>
                <c:pt idx="57">
                  <c:v>103.99773125727359</c:v>
                </c:pt>
                <c:pt idx="58">
                  <c:v>105.72790728005953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300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accounting'!$I$3:$I$61</c:f>
              <c:numCache>
                <c:formatCode>General</c:formatCode>
                <c:ptCount val="59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273.56672362580298</c:v>
                </c:pt>
                <c:pt idx="56">
                  <c:v>276.85073554845275</c:v>
                </c:pt>
                <c:pt idx="57">
                  <c:v>282.25539612612175</c:v>
                </c:pt>
                <c:pt idx="58">
                  <c:v>290.11505192236859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accounting'!$J$3:$J$61</c:f>
              <c:numCache>
                <c:formatCode>General</c:formatCode>
                <c:ptCount val="59"/>
                <c:pt idx="0">
                  <c:v>100</c:v>
                </c:pt>
                <c:pt idx="1">
                  <c:v>102.31355704531431</c:v>
                </c:pt>
                <c:pt idx="2">
                  <c:v>107.4899287662346</c:v>
                </c:pt>
                <c:pt idx="3">
                  <c:v>111.18826213849024</c:v>
                </c:pt>
                <c:pt idx="4">
                  <c:v>116.43502476028846</c:v>
                </c:pt>
                <c:pt idx="5">
                  <c:v>121.5709784656861</c:v>
                </c:pt>
                <c:pt idx="6">
                  <c:v>125.73595467339696</c:v>
                </c:pt>
                <c:pt idx="7">
                  <c:v>125.91097159769885</c:v>
                </c:pt>
                <c:pt idx="8">
                  <c:v>130.07720790472689</c:v>
                </c:pt>
                <c:pt idx="9">
                  <c:v>129.84012506334486</c:v>
                </c:pt>
                <c:pt idx="10">
                  <c:v>129.35184651996747</c:v>
                </c:pt>
                <c:pt idx="11">
                  <c:v>134.33775960191704</c:v>
                </c:pt>
                <c:pt idx="12">
                  <c:v>138.93920044231959</c:v>
                </c:pt>
                <c:pt idx="13">
                  <c:v>142.50401944494055</c:v>
                </c:pt>
                <c:pt idx="14">
                  <c:v>137.582204677145</c:v>
                </c:pt>
                <c:pt idx="15">
                  <c:v>137.97831634592262</c:v>
                </c:pt>
                <c:pt idx="16">
                  <c:v>144.06076225446532</c:v>
                </c:pt>
                <c:pt idx="17">
                  <c:v>146.87832175682021</c:v>
                </c:pt>
                <c:pt idx="18">
                  <c:v>149.47479906510011</c:v>
                </c:pt>
                <c:pt idx="19">
                  <c:v>148.63963761546228</c:v>
                </c:pt>
                <c:pt idx="20">
                  <c:v>144.84858537744967</c:v>
                </c:pt>
                <c:pt idx="21">
                  <c:v>146.74105125751342</c:v>
                </c:pt>
                <c:pt idx="22">
                  <c:v>142.58709152672873</c:v>
                </c:pt>
                <c:pt idx="23">
                  <c:v>148.48396850259547</c:v>
                </c:pt>
                <c:pt idx="24">
                  <c:v>155.89328991025513</c:v>
                </c:pt>
                <c:pt idx="25">
                  <c:v>159.75007846538344</c:v>
                </c:pt>
                <c:pt idx="26">
                  <c:v>163.3445062149876</c:v>
                </c:pt>
                <c:pt idx="27">
                  <c:v>164.04594649593361</c:v>
                </c:pt>
                <c:pt idx="28">
                  <c:v>167.05747734585324</c:v>
                </c:pt>
                <c:pt idx="29">
                  <c:v>169.03916493965929</c:v>
                </c:pt>
                <c:pt idx="30">
                  <c:v>169.73848103120426</c:v>
                </c:pt>
                <c:pt idx="31">
                  <c:v>169.9917536252369</c:v>
                </c:pt>
                <c:pt idx="32">
                  <c:v>177.0873287506962</c:v>
                </c:pt>
                <c:pt idx="33">
                  <c:v>179.06702890645445</c:v>
                </c:pt>
                <c:pt idx="34">
                  <c:v>183.40531840210988</c:v>
                </c:pt>
                <c:pt idx="35">
                  <c:v>183.81361045948202</c:v>
                </c:pt>
                <c:pt idx="36">
                  <c:v>189.66087086156614</c:v>
                </c:pt>
                <c:pt idx="37">
                  <c:v>194.09540642569948</c:v>
                </c:pt>
                <c:pt idx="38">
                  <c:v>199.42473766507987</c:v>
                </c:pt>
                <c:pt idx="39">
                  <c:v>206.55133549589638</c:v>
                </c:pt>
                <c:pt idx="40">
                  <c:v>211.95891071580255</c:v>
                </c:pt>
                <c:pt idx="41">
                  <c:v>213.20771408655457</c:v>
                </c:pt>
                <c:pt idx="42">
                  <c:v>217.28405457780576</c:v>
                </c:pt>
                <c:pt idx="43">
                  <c:v>224.08384243611269</c:v>
                </c:pt>
                <c:pt idx="44">
                  <c:v>230.93944296972322</c:v>
                </c:pt>
                <c:pt idx="45">
                  <c:v>236.07308175824255</c:v>
                </c:pt>
                <c:pt idx="46">
                  <c:v>237.37221923901686</c:v>
                </c:pt>
                <c:pt idx="47">
                  <c:v>238.01236508797638</c:v>
                </c:pt>
                <c:pt idx="48">
                  <c:v>236.38305500668798</c:v>
                </c:pt>
                <c:pt idx="49">
                  <c:v>236.403050295241</c:v>
                </c:pt>
                <c:pt idx="50">
                  <c:v>244.54050554464257</c:v>
                </c:pt>
                <c:pt idx="51">
                  <c:v>245.02140675527269</c:v>
                </c:pt>
                <c:pt idx="52">
                  <c:v>247.2336669282243</c:v>
                </c:pt>
                <c:pt idx="53">
                  <c:v>248.54345069980087</c:v>
                </c:pt>
                <c:pt idx="54">
                  <c:v>250.99893727443816</c:v>
                </c:pt>
                <c:pt idx="55">
                  <c:v>254.38957045427878</c:v>
                </c:pt>
                <c:pt idx="56">
                  <c:v>254.36559284121861</c:v>
                </c:pt>
                <c:pt idx="57">
                  <c:v>257.73575392167356</c:v>
                </c:pt>
                <c:pt idx="58">
                  <c:v>261.82159601214755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accounting'!$K$3:$K$61</c:f>
              <c:numCache>
                <c:formatCode>General</c:formatCode>
                <c:ptCount val="59"/>
                <c:pt idx="0">
                  <c:v>100</c:v>
                </c:pt>
                <c:pt idx="1">
                  <c:v>100.56253687056136</c:v>
                </c:pt>
                <c:pt idx="2">
                  <c:v>99.109629017303092</c:v>
                </c:pt>
                <c:pt idx="3">
                  <c:v>98.882644958604331</c:v>
                </c:pt>
                <c:pt idx="4">
                  <c:v>97.93980456023165</c:v>
                </c:pt>
                <c:pt idx="5">
                  <c:v>96.705488513587682</c:v>
                </c:pt>
                <c:pt idx="6">
                  <c:v>95.716927353091762</c:v>
                </c:pt>
                <c:pt idx="7">
                  <c:v>96.938458423459323</c:v>
                </c:pt>
                <c:pt idx="8">
                  <c:v>96.661141580842383</c:v>
                </c:pt>
                <c:pt idx="9">
                  <c:v>97.290112157144506</c:v>
                </c:pt>
                <c:pt idx="10">
                  <c:v>99.474631769485555</c:v>
                </c:pt>
                <c:pt idx="11">
                  <c:v>99.416521323781453</c:v>
                </c:pt>
                <c:pt idx="12">
                  <c:v>98.411838712452706</c:v>
                </c:pt>
                <c:pt idx="13">
                  <c:v>97.445733569308729</c:v>
                </c:pt>
                <c:pt idx="14">
                  <c:v>100.13141748537227</c:v>
                </c:pt>
                <c:pt idx="15">
                  <c:v>102.2932889898029</c:v>
                </c:pt>
                <c:pt idx="16">
                  <c:v>100.59068889865142</c:v>
                </c:pt>
                <c:pt idx="17">
                  <c:v>99.844390765202235</c:v>
                </c:pt>
                <c:pt idx="18">
                  <c:v>99.003480291012551</c:v>
                </c:pt>
                <c:pt idx="19">
                  <c:v>99.817871085907655</c:v>
                </c:pt>
                <c:pt idx="20">
                  <c:v>102.57720290962216</c:v>
                </c:pt>
                <c:pt idx="21">
                  <c:v>103.10320773320474</c:v>
                </c:pt>
                <c:pt idx="22">
                  <c:v>106.39005051466259</c:v>
                </c:pt>
                <c:pt idx="23">
                  <c:v>105.15100106683495</c:v>
                </c:pt>
                <c:pt idx="24">
                  <c:v>102.5842273656735</c:v>
                </c:pt>
                <c:pt idx="25">
                  <c:v>102.57111629370105</c:v>
                </c:pt>
                <c:pt idx="26">
                  <c:v>102.76156413748481</c:v>
                </c:pt>
                <c:pt idx="27">
                  <c:v>102.83988338571415</c:v>
                </c:pt>
                <c:pt idx="28">
                  <c:v>102.48037084339829</c:v>
                </c:pt>
                <c:pt idx="29">
                  <c:v>102.26443962683274</c:v>
                </c:pt>
                <c:pt idx="30">
                  <c:v>103.01563578430788</c:v>
                </c:pt>
                <c:pt idx="31">
                  <c:v>104.66673696957014</c:v>
                </c:pt>
                <c:pt idx="32">
                  <c:v>103.76391035341061</c:v>
                </c:pt>
                <c:pt idx="33">
                  <c:v>103.36656710489012</c:v>
                </c:pt>
                <c:pt idx="34">
                  <c:v>102.34586439216898</c:v>
                </c:pt>
                <c:pt idx="35">
                  <c:v>102.36197312829502</c:v>
                </c:pt>
                <c:pt idx="36">
                  <c:v>101.76145846491198</c:v>
                </c:pt>
                <c:pt idx="37">
                  <c:v>100.93232624934775</c:v>
                </c:pt>
                <c:pt idx="38">
                  <c:v>100.31413092444872</c:v>
                </c:pt>
                <c:pt idx="39">
                  <c:v>99.725163201315624</c:v>
                </c:pt>
                <c:pt idx="40">
                  <c:v>99.633349397077481</c:v>
                </c:pt>
                <c:pt idx="41">
                  <c:v>101.35549034039838</c:v>
                </c:pt>
                <c:pt idx="42">
                  <c:v>102.18540192488589</c:v>
                </c:pt>
                <c:pt idx="43">
                  <c:v>102.20811417714299</c:v>
                </c:pt>
                <c:pt idx="44">
                  <c:v>101.70847008462157</c:v>
                </c:pt>
                <c:pt idx="45">
                  <c:v>101.61207327135739</c:v>
                </c:pt>
                <c:pt idx="46">
                  <c:v>102.05279797466662</c:v>
                </c:pt>
                <c:pt idx="47">
                  <c:v>103.05193081640931</c:v>
                </c:pt>
                <c:pt idx="48">
                  <c:v>104.95327604209226</c:v>
                </c:pt>
                <c:pt idx="49">
                  <c:v>107.89363741820428</c:v>
                </c:pt>
                <c:pt idx="50">
                  <c:v>106.80947817303419</c:v>
                </c:pt>
                <c:pt idx="51">
                  <c:v>106.60618240096986</c:v>
                </c:pt>
                <c:pt idx="52">
                  <c:v>106.07857626722969</c:v>
                </c:pt>
                <c:pt idx="53">
                  <c:v>106.02785810020387</c:v>
                </c:pt>
                <c:pt idx="54">
                  <c:v>105.66118467427627</c:v>
                </c:pt>
                <c:pt idx="55">
                  <c:v>105.18330951382005</c:v>
                </c:pt>
                <c:pt idx="56">
                  <c:v>105.55000723829595</c:v>
                </c:pt>
                <c:pt idx="57">
                  <c:v>105.30372130555648</c:v>
                </c:pt>
                <c:pt idx="58">
                  <c:v>104.80334873813048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'growth accounting'!$L$3:$L$61</c:f>
              <c:numCache>
                <c:formatCode>General</c:formatCode>
                <c:ptCount val="59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102.23912775698707</c:v>
                </c:pt>
                <c:pt idx="56">
                  <c:v>103.11671016709462</c:v>
                </c:pt>
                <c:pt idx="57">
                  <c:v>103.99773125727359</c:v>
                </c:pt>
                <c:pt idx="58">
                  <c:v>105.72790728005953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'interest rates'!$F$3:$F$61</c:f>
              <c:numCache>
                <c:formatCode>0.00</c:formatCode>
                <c:ptCount val="59"/>
                <c:pt idx="0">
                  <c:v>3.0040598389229789</c:v>
                </c:pt>
                <c:pt idx="1">
                  <c:v>3.2506326312118583</c:v>
                </c:pt>
                <c:pt idx="2">
                  <c:v>3.0702187033591288</c:v>
                </c:pt>
                <c:pt idx="3">
                  <c:v>3.0768281698722255</c:v>
                </c:pt>
                <c:pt idx="4">
                  <c:v>2.8371633168527088</c:v>
                </c:pt>
                <c:pt idx="5">
                  <c:v>2.6133946771584426</c:v>
                </c:pt>
                <c:pt idx="6">
                  <c:v>2.2654624587038485</c:v>
                </c:pt>
                <c:pt idx="7">
                  <c:v>2.5331923216935337</c:v>
                </c:pt>
                <c:pt idx="8">
                  <c:v>1.8382838329683571</c:v>
                </c:pt>
                <c:pt idx="9">
                  <c:v>2.0259007757174041</c:v>
                </c:pt>
                <c:pt idx="10">
                  <c:v>2.6249624840329222</c:v>
                </c:pt>
                <c:pt idx="11">
                  <c:v>2.2056997166213455</c:v>
                </c:pt>
                <c:pt idx="12">
                  <c:v>2.7707950948598459</c:v>
                </c:pt>
                <c:pt idx="13">
                  <c:v>1.8590744161814055</c:v>
                </c:pt>
                <c:pt idx="14">
                  <c:v>-0.39712006669977429</c:v>
                </c:pt>
                <c:pt idx="15">
                  <c:v>-0.39975924469255464</c:v>
                </c:pt>
                <c:pt idx="16">
                  <c:v>2.7779015433272658</c:v>
                </c:pt>
                <c:pt idx="17">
                  <c:v>1.7048761262873136</c:v>
                </c:pt>
                <c:pt idx="18">
                  <c:v>1.5800302364477492</c:v>
                </c:pt>
                <c:pt idx="19">
                  <c:v>1.2304852151361789</c:v>
                </c:pt>
                <c:pt idx="20">
                  <c:v>2.6646010420838806</c:v>
                </c:pt>
                <c:pt idx="21">
                  <c:v>4.3016261300536263</c:v>
                </c:pt>
                <c:pt idx="22">
                  <c:v>7.1665164386019997</c:v>
                </c:pt>
                <c:pt idx="23">
                  <c:v>7.8186543730409452</c:v>
                </c:pt>
                <c:pt idx="24">
                  <c:v>8.7845275520173303</c:v>
                </c:pt>
                <c:pt idx="25">
                  <c:v>7.9591830836216682</c:v>
                </c:pt>
                <c:pt idx="26">
                  <c:v>6.8686108363024356</c:v>
                </c:pt>
                <c:pt idx="27">
                  <c:v>6.7367745868906814</c:v>
                </c:pt>
                <c:pt idx="28">
                  <c:v>5.9719084621868035</c:v>
                </c:pt>
                <c:pt idx="29">
                  <c:v>5.1358184693173214</c:v>
                </c:pt>
                <c:pt idx="30">
                  <c:v>5.3770511978193936</c:v>
                </c:pt>
                <c:pt idx="31">
                  <c:v>5.2111815652428284</c:v>
                </c:pt>
                <c:pt idx="32">
                  <c:v>5.7304988037358173</c:v>
                </c:pt>
                <c:pt idx="33">
                  <c:v>4.7376384588370124</c:v>
                </c:pt>
                <c:pt idx="34">
                  <c:v>5.7052916743068449</c:v>
                </c:pt>
                <c:pt idx="35">
                  <c:v>5.3803518319631927</c:v>
                </c:pt>
                <c:pt idx="36">
                  <c:v>5.4393725624805045</c:v>
                </c:pt>
                <c:pt idx="37">
                  <c:v>5.4434402027104589</c:v>
                </c:pt>
                <c:pt idx="38">
                  <c:v>5.3459600074960312</c:v>
                </c:pt>
                <c:pt idx="39">
                  <c:v>5.5181904817785732</c:v>
                </c:pt>
                <c:pt idx="40">
                  <c:v>5.2692043200019523</c:v>
                </c:pt>
                <c:pt idx="41">
                  <c:v>4.7841479068283288</c:v>
                </c:pt>
                <c:pt idx="42">
                  <c:v>4.8334659938505498</c:v>
                </c:pt>
                <c:pt idx="43">
                  <c:v>3.7400847764862633</c:v>
                </c:pt>
                <c:pt idx="44">
                  <c:v>2.8591587741972235</c:v>
                </c:pt>
                <c:pt idx="45">
                  <c:v>2.0560464117366672</c:v>
                </c:pt>
                <c:pt idx="46">
                  <c:v>2.4860545488265995</c:v>
                </c:pt>
                <c:pt idx="47">
                  <c:v>2.7944591986717171</c:v>
                </c:pt>
                <c:pt idx="48">
                  <c:v>3.6161983868725711</c:v>
                </c:pt>
                <c:pt idx="49">
                  <c:v>4.5165653390232263</c:v>
                </c:pt>
                <c:pt idx="50">
                  <c:v>3.7345634114090531</c:v>
                </c:pt>
                <c:pt idx="51">
                  <c:v>2.498069515294743</c:v>
                </c:pt>
                <c:pt idx="52">
                  <c:v>1.7224583860036891</c:v>
                </c:pt>
                <c:pt idx="53">
                  <c:v>2.4372982348785932</c:v>
                </c:pt>
                <c:pt idx="54">
                  <c:v>2.2701319678372078</c:v>
                </c:pt>
                <c:pt idx="55">
                  <c:v>2.8160009156579235</c:v>
                </c:pt>
                <c:pt idx="56">
                  <c:v>2.6036008056925741</c:v>
                </c:pt>
                <c:pt idx="57">
                  <c:v>1.8253311220464363</c:v>
                </c:pt>
                <c:pt idx="58">
                  <c:v>1.458520552315612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rates'!$A$3:$A$61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xVal>
          <c:yVal>
            <c:numRef>
              <c:f>'interest rates'!$K$3:$K$61</c:f>
              <c:numCache>
                <c:formatCode>0.00</c:formatCode>
                <c:ptCount val="59"/>
                <c:pt idx="0">
                  <c:v>9.1027681937230245</c:v>
                </c:pt>
                <c:pt idx="1">
                  <c:v>8.9598983312178664</c:v>
                </c:pt>
                <c:pt idx="2">
                  <c:v>9.3334754946575096</c:v>
                </c:pt>
                <c:pt idx="3">
                  <c:v>9.3932064227342629</c:v>
                </c:pt>
                <c:pt idx="4">
                  <c:v>9.6454049330886242</c:v>
                </c:pt>
                <c:pt idx="5">
                  <c:v>9.9858452017441977</c:v>
                </c:pt>
                <c:pt idx="6">
                  <c:v>10.267254636529778</c:v>
                </c:pt>
                <c:pt idx="7">
                  <c:v>9.920674667705681</c:v>
                </c:pt>
                <c:pt idx="8">
                  <c:v>9.9982997286618858</c:v>
                </c:pt>
                <c:pt idx="9">
                  <c:v>9.8231163479602532</c:v>
                </c:pt>
                <c:pt idx="10">
                  <c:v>9.2382106743933932</c:v>
                </c:pt>
                <c:pt idx="11">
                  <c:v>9.2533129404411358</c:v>
                </c:pt>
                <c:pt idx="12">
                  <c:v>9.5183100896175343</c:v>
                </c:pt>
                <c:pt idx="13">
                  <c:v>9.7802517958879349</c:v>
                </c:pt>
                <c:pt idx="14">
                  <c:v>9.06919368258289</c:v>
                </c:pt>
                <c:pt idx="15">
                  <c:v>8.5338279270749737</c:v>
                </c:pt>
                <c:pt idx="16">
                  <c:v>8.9528061830090024</c:v>
                </c:pt>
                <c:pt idx="17">
                  <c:v>9.1426805891543559</c:v>
                </c:pt>
                <c:pt idx="18">
                  <c:v>9.3613616442798087</c:v>
                </c:pt>
                <c:pt idx="19">
                  <c:v>9.1494997390814046</c:v>
                </c:pt>
                <c:pt idx="20">
                  <c:v>8.4658189857338773</c:v>
                </c:pt>
                <c:pt idx="21">
                  <c:v>8.341179460766174</c:v>
                </c:pt>
                <c:pt idx="22">
                  <c:v>7.6004392128050187</c:v>
                </c:pt>
                <c:pt idx="23">
                  <c:v>7.8722009785040932</c:v>
                </c:pt>
                <c:pt idx="24">
                  <c:v>8.4641429081699915</c:v>
                </c:pt>
                <c:pt idx="25">
                  <c:v>8.4672715444949311</c:v>
                </c:pt>
                <c:pt idx="26">
                  <c:v>8.4219337208430023</c:v>
                </c:pt>
                <c:pt idx="27">
                  <c:v>8.4033561542566435</c:v>
                </c:pt>
                <c:pt idx="28">
                  <c:v>8.4889559350766302</c:v>
                </c:pt>
                <c:pt idx="29">
                  <c:v>8.5407676250176312</c:v>
                </c:pt>
                <c:pt idx="30">
                  <c:v>8.361808583458874</c:v>
                </c:pt>
                <c:pt idx="31">
                  <c:v>7.980828282001406</c:v>
                </c:pt>
                <c:pt idx="32">
                  <c:v>8.1870813789064076</c:v>
                </c:pt>
                <c:pt idx="33">
                  <c:v>8.2794301691750167</c:v>
                </c:pt>
                <c:pt idx="34">
                  <c:v>8.5211947897357554</c:v>
                </c:pt>
                <c:pt idx="35">
                  <c:v>8.5173276589201734</c:v>
                </c:pt>
                <c:pt idx="36">
                  <c:v>8.6626308652260917</c:v>
                </c:pt>
                <c:pt idx="37">
                  <c:v>8.8671734232990929</c:v>
                </c:pt>
                <c:pt idx="38">
                  <c:v>9.0227151526578648</c:v>
                </c:pt>
                <c:pt idx="39">
                  <c:v>9.1733774598575337</c:v>
                </c:pt>
                <c:pt idx="40">
                  <c:v>9.1970851999469527</c:v>
                </c:pt>
                <c:pt idx="41">
                  <c:v>8.7622055957807703</c:v>
                </c:pt>
                <c:pt idx="42">
                  <c:v>8.5598077332715992</c:v>
                </c:pt>
                <c:pt idx="43">
                  <c:v>8.5543322229555372</c:v>
                </c:pt>
                <c:pt idx="44">
                  <c:v>8.6755656505469041</c:v>
                </c:pt>
                <c:pt idx="45">
                  <c:v>8.6991443252412086</c:v>
                </c:pt>
                <c:pt idx="46">
                  <c:v>8.5918431168352125</c:v>
                </c:pt>
                <c:pt idx="47">
                  <c:v>8.3532527907644898</c:v>
                </c:pt>
                <c:pt idx="48">
                  <c:v>7.9163868645570235</c:v>
                </c:pt>
                <c:pt idx="49">
                  <c:v>7.2821368705397376</c:v>
                </c:pt>
                <c:pt idx="50">
                  <c:v>7.5104069461572003</c:v>
                </c:pt>
                <c:pt idx="51">
                  <c:v>7.5539236467302953</c:v>
                </c:pt>
                <c:pt idx="52">
                  <c:v>7.6679335537939899</c:v>
                </c:pt>
                <c:pt idx="53">
                  <c:v>7.6789755305169516</c:v>
                </c:pt>
                <c:pt idx="54">
                  <c:v>7.7592393290464274</c:v>
                </c:pt>
                <c:pt idx="55">
                  <c:v>7.8650026903399173</c:v>
                </c:pt>
                <c:pt idx="56">
                  <c:v>7.7837275076988401</c:v>
                </c:pt>
                <c:pt idx="57">
                  <c:v>7.838228601378189</c:v>
                </c:pt>
                <c:pt idx="58">
                  <c:v>7.9500443842052206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18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71232"/>
        <c:crossesAt val="-2"/>
        <c:crossBetween val="midCat"/>
        <c:majorUnit val="10"/>
      </c:valAx>
      <c:valAx>
        <c:axId val="144271232"/>
        <c:scaling>
          <c:orientation val="minMax"/>
          <c:max val="12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66" workbookViewId="0" zoomToFit="1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0.64511</cdr:y>
    </cdr:from>
    <cdr:to>
      <cdr:x>0.96217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19" y="3757448"/>
          <a:ext cx="7291643" cy="25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0.73591</cdr:x>
      <cdr:y>0.52902</cdr:y>
    </cdr:from>
    <cdr:to>
      <cdr:x>0.76716</cdr:x>
      <cdr:y>0.62452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03753" y="3081262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0.70629</cdr:x>
      <cdr:y>0.6608</cdr:y>
    </cdr:from>
    <cdr:to>
      <cdr:x>0.78554</cdr:x>
      <cdr:y>0.78505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50017" y="3848847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0.78005</cdr:x>
      <cdr:y>0.34723</cdr:y>
    </cdr:from>
    <cdr:to>
      <cdr:x>0.8253</cdr:x>
      <cdr:y>0.42048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1855" y="2022413"/>
          <a:ext cx="387609" cy="42664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0.73344</cdr:x>
      <cdr:y>0.2235</cdr:y>
    </cdr:from>
    <cdr:to>
      <cdr:x>0.76469</cdr:x>
      <cdr:y>0.319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82575" y="1301773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0.57433</cdr:x>
      <cdr:y>0.23049</cdr:y>
    </cdr:from>
    <cdr:to>
      <cdr:x>0.85579</cdr:x>
      <cdr:y>0.27663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3622" y="1448462"/>
          <a:ext cx="2437417" cy="2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0.38562</cdr:x>
      <cdr:y>0.59636</cdr:y>
    </cdr:from>
    <cdr:to>
      <cdr:x>0.73897</cdr:x>
      <cdr:y>0.6425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9458" y="3747695"/>
          <a:ext cx="3059978" cy="289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0.59508</cdr:x>
      <cdr:y>0.46333</cdr:y>
    </cdr:from>
    <cdr:to>
      <cdr:x>0.70044</cdr:x>
      <cdr:y>0.51796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46675" y="2908300"/>
          <a:ext cx="911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121" cy="583045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0.80451</cdr:y>
    </cdr:from>
    <cdr:to>
      <cdr:x>0.95501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53" y="4685862"/>
          <a:ext cx="7195299" cy="4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0.6807</cdr:x>
      <cdr:y>0.68089</cdr:y>
    </cdr:from>
    <cdr:to>
      <cdr:x>0.71195</cdr:x>
      <cdr:y>0.77639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830787" y="3965840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0.84944</cdr:x>
      <cdr:y>0.66231</cdr:y>
    </cdr:from>
    <cdr:to>
      <cdr:x>0.92869</cdr:x>
      <cdr:y>0.78656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76223" y="3857620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0.79232</cdr:x>
      <cdr:y>0.35625</cdr:y>
    </cdr:from>
    <cdr:to>
      <cdr:x>0.83757</cdr:x>
      <cdr:y>0.4295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86937" y="2074960"/>
          <a:ext cx="387608" cy="42664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0.69766</cdr:x>
      <cdr:y>0.20244</cdr:y>
    </cdr:from>
    <cdr:to>
      <cdr:x>0.72891</cdr:x>
      <cdr:y>0.29794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976065" y="1179131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4"/>
  <sheetViews>
    <sheetView topLeftCell="I1" zoomScaleNormal="100" workbookViewId="0">
      <selection activeCell="W95" sqref="W95"/>
    </sheetView>
  </sheetViews>
  <sheetFormatPr defaultRowHeight="12.5" x14ac:dyDescent="0.25"/>
  <cols>
    <col min="3" max="3" width="10.08984375" style="1" customWidth="1"/>
    <col min="4" max="4" width="9.08984375" style="1" customWidth="1"/>
    <col min="5" max="5" width="9.08984375" style="13" customWidth="1"/>
    <col min="7" max="7" width="10.08984375" style="15" customWidth="1"/>
    <col min="8" max="8" width="9.08984375" style="6" customWidth="1"/>
    <col min="9" max="9" width="12.6328125" style="6" customWidth="1"/>
    <col min="10" max="10" width="15" style="6" customWidth="1"/>
    <col min="11" max="11" width="15.54296875" style="6" customWidth="1"/>
    <col min="12" max="16" width="9.08984375" style="6" customWidth="1"/>
    <col min="18" max="18" width="9.08984375" style="6" customWidth="1"/>
    <col min="20" max="20" width="11.08984375" bestFit="1" customWidth="1"/>
    <col min="21" max="21" width="8.90625" style="1"/>
  </cols>
  <sheetData>
    <row r="1" spans="1:23" ht="13" x14ac:dyDescent="0.3">
      <c r="A1" s="26" t="s">
        <v>42</v>
      </c>
      <c r="C1" s="3" t="s">
        <v>44</v>
      </c>
      <c r="E1" s="3" t="s">
        <v>44</v>
      </c>
      <c r="G1" s="3" t="s">
        <v>44</v>
      </c>
      <c r="H1" s="21"/>
      <c r="I1" s="21" t="s">
        <v>44</v>
      </c>
      <c r="J1" s="21" t="s">
        <v>44</v>
      </c>
      <c r="K1" s="25" t="s">
        <v>44</v>
      </c>
      <c r="L1" s="25" t="s">
        <v>44</v>
      </c>
      <c r="N1" s="21" t="s">
        <v>44</v>
      </c>
      <c r="P1" s="21" t="s">
        <v>44</v>
      </c>
      <c r="R1" s="21" t="s">
        <v>47</v>
      </c>
      <c r="T1" s="26" t="s">
        <v>68</v>
      </c>
      <c r="U1" s="3" t="s">
        <v>68</v>
      </c>
      <c r="V1" s="3" t="s">
        <v>44</v>
      </c>
      <c r="W1" s="26" t="s">
        <v>44</v>
      </c>
    </row>
    <row r="2" spans="1:23" ht="13" x14ac:dyDescent="0.3">
      <c r="A2" s="26" t="s">
        <v>43</v>
      </c>
      <c r="C2" s="3" t="s">
        <v>61</v>
      </c>
      <c r="E2" s="27" t="s">
        <v>51</v>
      </c>
      <c r="G2" s="3" t="s">
        <v>62</v>
      </c>
      <c r="I2" s="21" t="s">
        <v>45</v>
      </c>
      <c r="J2" s="21" t="s">
        <v>46</v>
      </c>
      <c r="K2" s="28">
        <v>3.5</v>
      </c>
      <c r="L2" s="29">
        <v>3.13</v>
      </c>
      <c r="N2" s="28">
        <v>5.0999999999999996</v>
      </c>
      <c r="P2" s="28">
        <v>5.0999999999999996</v>
      </c>
      <c r="R2" s="21" t="s">
        <v>49</v>
      </c>
      <c r="T2" s="26" t="s">
        <v>69</v>
      </c>
      <c r="U2" s="3" t="s">
        <v>69</v>
      </c>
      <c r="V2" s="26" t="s">
        <v>63</v>
      </c>
      <c r="W2" s="26" t="s">
        <v>66</v>
      </c>
    </row>
    <row r="3" spans="1:23" ht="13" x14ac:dyDescent="0.3">
      <c r="A3" s="26" t="s">
        <v>4</v>
      </c>
      <c r="C3" s="3" t="s">
        <v>85</v>
      </c>
      <c r="E3" s="27" t="s">
        <v>52</v>
      </c>
      <c r="G3" s="23" t="s">
        <v>40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54</v>
      </c>
      <c r="P3" s="21" t="s">
        <v>11</v>
      </c>
      <c r="R3" s="21" t="s">
        <v>48</v>
      </c>
      <c r="T3" s="26" t="s">
        <v>72</v>
      </c>
      <c r="U3" s="3" t="s">
        <v>70</v>
      </c>
      <c r="V3" s="26" t="s">
        <v>64</v>
      </c>
      <c r="W3" s="26" t="s">
        <v>67</v>
      </c>
    </row>
    <row r="4" spans="1:23" ht="13" x14ac:dyDescent="0.3">
      <c r="A4" s="26"/>
      <c r="C4" s="3" t="s">
        <v>50</v>
      </c>
      <c r="E4" s="27" t="s">
        <v>53</v>
      </c>
      <c r="G4" s="3" t="s">
        <v>50</v>
      </c>
      <c r="I4" s="21" t="s">
        <v>50</v>
      </c>
      <c r="J4" s="21" t="s">
        <v>50</v>
      </c>
      <c r="K4" s="3" t="s">
        <v>50</v>
      </c>
      <c r="L4" s="3" t="s">
        <v>50</v>
      </c>
      <c r="M4" s="11"/>
      <c r="N4" s="21" t="s">
        <v>50</v>
      </c>
      <c r="P4" s="21" t="s">
        <v>50</v>
      </c>
      <c r="R4" s="21" t="s">
        <v>65</v>
      </c>
      <c r="T4" s="26" t="s">
        <v>73</v>
      </c>
      <c r="U4" s="3" t="s">
        <v>71</v>
      </c>
      <c r="V4" s="26" t="s">
        <v>50</v>
      </c>
      <c r="W4" s="26"/>
    </row>
    <row r="5" spans="1:23" ht="13" x14ac:dyDescent="0.3">
      <c r="A5" s="26">
        <v>1929</v>
      </c>
      <c r="C5" s="17">
        <v>1109448</v>
      </c>
      <c r="D5"/>
      <c r="E5" s="17">
        <v>37699</v>
      </c>
      <c r="F5" s="17"/>
      <c r="G5" s="17">
        <v>104556</v>
      </c>
      <c r="H5"/>
      <c r="I5" s="17">
        <v>51444</v>
      </c>
      <c r="J5" s="13">
        <v>9009</v>
      </c>
      <c r="K5" s="17">
        <v>6824</v>
      </c>
      <c r="L5" s="21"/>
      <c r="M5"/>
      <c r="N5" s="17">
        <v>20073</v>
      </c>
      <c r="O5" s="16"/>
      <c r="P5" s="17">
        <v>10409</v>
      </c>
      <c r="R5" s="12">
        <v>4.7249999999999996</v>
      </c>
      <c r="S5" s="12"/>
      <c r="T5" s="22"/>
    </row>
    <row r="6" spans="1:23" ht="13" x14ac:dyDescent="0.3">
      <c r="A6" s="26">
        <v>1930</v>
      </c>
      <c r="C6" s="17">
        <v>1015058</v>
      </c>
      <c r="D6"/>
      <c r="E6" s="17">
        <v>35590</v>
      </c>
      <c r="F6" s="17"/>
      <c r="G6" s="17">
        <v>92160</v>
      </c>
      <c r="H6"/>
      <c r="I6" s="17">
        <v>47207</v>
      </c>
      <c r="J6" s="13">
        <v>7007</v>
      </c>
      <c r="K6" s="17">
        <v>6971</v>
      </c>
      <c r="L6" s="21"/>
      <c r="M6"/>
      <c r="N6" s="17">
        <v>14683</v>
      </c>
      <c r="O6" s="16"/>
      <c r="P6" s="17">
        <v>10217</v>
      </c>
      <c r="R6" s="12">
        <v>4.5466666666666669</v>
      </c>
      <c r="S6" s="12"/>
      <c r="T6" s="22"/>
    </row>
    <row r="7" spans="1:23" ht="13" x14ac:dyDescent="0.3">
      <c r="A7" s="26">
        <v>1931</v>
      </c>
      <c r="C7" s="17">
        <v>950037</v>
      </c>
      <c r="D7"/>
      <c r="E7" s="17">
        <v>32724</v>
      </c>
      <c r="F7" s="17"/>
      <c r="G7" s="17">
        <v>77391</v>
      </c>
      <c r="H7"/>
      <c r="I7" s="17">
        <v>40112</v>
      </c>
      <c r="J7" s="13">
        <v>5323</v>
      </c>
      <c r="K7" s="17">
        <v>6669</v>
      </c>
      <c r="L7" s="21"/>
      <c r="M7"/>
      <c r="N7" s="17">
        <v>9635</v>
      </c>
      <c r="O7" s="16"/>
      <c r="P7" s="17">
        <v>9514</v>
      </c>
      <c r="R7" s="12">
        <v>4.5774999999999997</v>
      </c>
      <c r="S7" s="12"/>
      <c r="T7" s="22"/>
    </row>
    <row r="8" spans="1:23" ht="13" x14ac:dyDescent="0.3">
      <c r="A8" s="26">
        <v>1932</v>
      </c>
      <c r="C8" s="17">
        <v>827495</v>
      </c>
      <c r="D8"/>
      <c r="E8" s="17">
        <v>29445</v>
      </c>
      <c r="F8" s="17"/>
      <c r="G8" s="17">
        <v>59522</v>
      </c>
      <c r="H8"/>
      <c r="I8" s="17">
        <v>31378</v>
      </c>
      <c r="J8" s="13">
        <v>3450</v>
      </c>
      <c r="K8" s="17">
        <v>6570</v>
      </c>
      <c r="L8" s="21"/>
      <c r="M8"/>
      <c r="N8" s="17">
        <v>4081</v>
      </c>
      <c r="O8" s="16"/>
      <c r="P8" s="17">
        <v>8338</v>
      </c>
      <c r="R8" s="12">
        <v>5.0066666666666668</v>
      </c>
      <c r="S8" s="12"/>
      <c r="T8" s="22"/>
    </row>
    <row r="9" spans="1:23" ht="13" x14ac:dyDescent="0.3">
      <c r="A9" s="26">
        <v>1933</v>
      </c>
      <c r="C9" s="17">
        <v>817265</v>
      </c>
      <c r="D9"/>
      <c r="E9" s="17">
        <v>30940</v>
      </c>
      <c r="F9" s="17"/>
      <c r="G9" s="17">
        <v>57154</v>
      </c>
      <c r="H9"/>
      <c r="I9" s="17">
        <v>29823</v>
      </c>
      <c r="J9" s="13">
        <v>4012</v>
      </c>
      <c r="K9" s="17">
        <v>6864</v>
      </c>
      <c r="L9" s="21"/>
      <c r="M9"/>
      <c r="N9" s="17">
        <v>4306</v>
      </c>
      <c r="O9" s="16"/>
      <c r="P9" s="17">
        <v>8012</v>
      </c>
      <c r="R9" s="12">
        <v>4.4891666666666667</v>
      </c>
      <c r="S9" s="12"/>
      <c r="T9" s="22"/>
    </row>
    <row r="10" spans="1:23" ht="13" x14ac:dyDescent="0.3">
      <c r="A10" s="26">
        <v>1934</v>
      </c>
      <c r="C10" s="17">
        <v>905594</v>
      </c>
      <c r="D10"/>
      <c r="E10" s="17">
        <v>34238</v>
      </c>
      <c r="F10" s="17"/>
      <c r="G10" s="17">
        <v>66800</v>
      </c>
      <c r="H10"/>
      <c r="I10" s="17">
        <v>34589</v>
      </c>
      <c r="J10" s="13">
        <v>4927</v>
      </c>
      <c r="K10" s="17">
        <v>7625</v>
      </c>
      <c r="L10" s="21"/>
      <c r="M10"/>
      <c r="N10" s="17">
        <v>6967</v>
      </c>
      <c r="O10" s="16"/>
      <c r="P10" s="17">
        <v>8430</v>
      </c>
      <c r="R10" s="12">
        <v>4.003333333333333</v>
      </c>
      <c r="S10" s="12"/>
      <c r="T10" s="22"/>
    </row>
    <row r="11" spans="1:23" ht="13" x14ac:dyDescent="0.3">
      <c r="A11" s="26">
        <v>1935</v>
      </c>
      <c r="C11" s="17">
        <v>986231</v>
      </c>
      <c r="D11"/>
      <c r="E11" s="17">
        <v>35577</v>
      </c>
      <c r="F11" s="17"/>
      <c r="G11" s="17">
        <v>74241</v>
      </c>
      <c r="H11"/>
      <c r="I11" s="17">
        <v>37708</v>
      </c>
      <c r="J11" s="13">
        <v>5679</v>
      </c>
      <c r="K11" s="17">
        <v>7990</v>
      </c>
      <c r="L11" s="21"/>
      <c r="M11"/>
      <c r="N11" s="17">
        <v>10222</v>
      </c>
      <c r="O11" s="16"/>
      <c r="P11" s="17">
        <v>8480</v>
      </c>
      <c r="R11" s="12">
        <v>3.6025</v>
      </c>
      <c r="S11" s="12"/>
      <c r="T11" s="22"/>
    </row>
    <row r="12" spans="1:23" ht="13" x14ac:dyDescent="0.3">
      <c r="A12" s="26">
        <v>1936</v>
      </c>
      <c r="C12" s="17">
        <v>1113291</v>
      </c>
      <c r="D12"/>
      <c r="E12" s="17">
        <v>38599</v>
      </c>
      <c r="F12" s="17"/>
      <c r="G12" s="17">
        <v>84830</v>
      </c>
      <c r="H12"/>
      <c r="I12" s="17">
        <v>43333</v>
      </c>
      <c r="J12" s="13">
        <v>6929</v>
      </c>
      <c r="K12" s="17">
        <v>8461</v>
      </c>
      <c r="L12" s="21"/>
      <c r="M12"/>
      <c r="N12" s="17">
        <v>13621</v>
      </c>
      <c r="O12" s="16"/>
      <c r="P12" s="17">
        <v>8801</v>
      </c>
      <c r="R12" s="12">
        <v>3.2358333333333333</v>
      </c>
      <c r="S12" s="12"/>
      <c r="T12" s="22"/>
    </row>
    <row r="13" spans="1:23" ht="13" x14ac:dyDescent="0.3">
      <c r="A13" s="26">
        <v>1937</v>
      </c>
      <c r="C13" s="17">
        <v>1170344</v>
      </c>
      <c r="D13"/>
      <c r="E13" s="17">
        <v>39701</v>
      </c>
      <c r="F13" s="17"/>
      <c r="G13" s="17">
        <v>93003</v>
      </c>
      <c r="H13"/>
      <c r="I13" s="17">
        <v>48359</v>
      </c>
      <c r="J13" s="13">
        <v>7362</v>
      </c>
      <c r="K13" s="17">
        <v>8941</v>
      </c>
      <c r="L13" s="21"/>
      <c r="M13"/>
      <c r="N13" s="17">
        <v>16866</v>
      </c>
      <c r="O13" s="16"/>
      <c r="P13" s="17">
        <v>9767</v>
      </c>
      <c r="R13" s="12">
        <v>3.2633333333333332</v>
      </c>
      <c r="S13" s="12"/>
      <c r="T13" s="22"/>
    </row>
    <row r="14" spans="1:23" ht="13" x14ac:dyDescent="0.3">
      <c r="A14" s="26">
        <v>1938</v>
      </c>
      <c r="C14" s="17">
        <v>1131564</v>
      </c>
      <c r="D14"/>
      <c r="E14" s="17">
        <v>38322</v>
      </c>
      <c r="F14" s="17"/>
      <c r="G14" s="17">
        <v>87352</v>
      </c>
      <c r="H14"/>
      <c r="I14" s="17">
        <v>45467</v>
      </c>
      <c r="J14" s="13">
        <v>6816</v>
      </c>
      <c r="K14" s="17">
        <v>8932</v>
      </c>
      <c r="L14" s="21"/>
      <c r="M14"/>
      <c r="N14" s="17">
        <v>12234</v>
      </c>
      <c r="O14" s="16"/>
      <c r="P14" s="17">
        <v>10042</v>
      </c>
      <c r="R14" s="12">
        <v>3.1924999999999999</v>
      </c>
      <c r="S14" s="12"/>
      <c r="T14" s="22"/>
    </row>
    <row r="15" spans="1:23" ht="13" x14ac:dyDescent="0.3">
      <c r="A15" s="26">
        <v>1939</v>
      </c>
      <c r="C15" s="17">
        <v>1222375</v>
      </c>
      <c r="D15"/>
      <c r="E15" s="17">
        <v>39633</v>
      </c>
      <c r="F15" s="17"/>
      <c r="G15" s="17">
        <v>93437</v>
      </c>
      <c r="H15"/>
      <c r="I15" s="17">
        <v>48609</v>
      </c>
      <c r="J15" s="13">
        <v>7700</v>
      </c>
      <c r="K15" s="17">
        <v>9146</v>
      </c>
      <c r="L15" s="21"/>
      <c r="M15"/>
      <c r="N15" s="17">
        <v>14819</v>
      </c>
      <c r="O15" s="16"/>
      <c r="P15" s="17">
        <v>10103</v>
      </c>
      <c r="R15" s="12">
        <v>3.0058333333333334</v>
      </c>
      <c r="S15" s="12"/>
      <c r="T15" s="22"/>
    </row>
    <row r="16" spans="1:23" ht="13" x14ac:dyDescent="0.3">
      <c r="A16" s="26">
        <v>1940</v>
      </c>
      <c r="C16" s="17">
        <v>1330151</v>
      </c>
      <c r="D16"/>
      <c r="E16" s="17">
        <v>41437</v>
      </c>
      <c r="F16" s="17"/>
      <c r="G16" s="17">
        <v>102899</v>
      </c>
      <c r="H16"/>
      <c r="I16" s="17">
        <v>52808</v>
      </c>
      <c r="J16" s="13">
        <v>8650</v>
      </c>
      <c r="K16" s="17">
        <v>9795</v>
      </c>
      <c r="L16" s="21"/>
      <c r="M16"/>
      <c r="N16" s="17">
        <v>19013</v>
      </c>
      <c r="O16" s="16"/>
      <c r="P16" s="17">
        <v>10577</v>
      </c>
      <c r="R16" s="12">
        <v>2.8408333333333333</v>
      </c>
      <c r="S16" s="12"/>
      <c r="T16" s="22"/>
    </row>
    <row r="17" spans="1:23" ht="13" x14ac:dyDescent="0.3">
      <c r="A17" s="26">
        <v>1941</v>
      </c>
      <c r="C17" s="17">
        <v>1565778</v>
      </c>
      <c r="D17"/>
      <c r="E17" s="17">
        <v>45785</v>
      </c>
      <c r="F17" s="17"/>
      <c r="G17" s="17">
        <v>129309</v>
      </c>
      <c r="H17"/>
      <c r="I17" s="17">
        <v>66249</v>
      </c>
      <c r="J17" s="13">
        <v>11701</v>
      </c>
      <c r="K17" s="17">
        <v>11054</v>
      </c>
      <c r="L17" s="21"/>
      <c r="M17"/>
      <c r="N17" s="17">
        <v>30164</v>
      </c>
      <c r="O17" s="16"/>
      <c r="P17" s="17">
        <v>12062</v>
      </c>
      <c r="R17" s="12">
        <v>2.7675000000000001</v>
      </c>
      <c r="S17" s="12"/>
      <c r="T17" s="22"/>
    </row>
    <row r="18" spans="1:23" ht="13" x14ac:dyDescent="0.3">
      <c r="A18" s="26">
        <v>1942</v>
      </c>
      <c r="C18" s="17">
        <v>1861500</v>
      </c>
      <c r="D18"/>
      <c r="E18" s="17">
        <v>50219</v>
      </c>
      <c r="F18" s="17"/>
      <c r="G18" s="17">
        <v>165952</v>
      </c>
      <c r="H18"/>
      <c r="I18" s="17">
        <v>88103</v>
      </c>
      <c r="J18" s="13">
        <v>14507</v>
      </c>
      <c r="K18" s="17">
        <v>11512</v>
      </c>
      <c r="L18" s="21"/>
      <c r="M18"/>
      <c r="N18" s="17">
        <v>40747</v>
      </c>
      <c r="O18" s="16"/>
      <c r="P18" s="17">
        <v>14911</v>
      </c>
      <c r="R18" s="12">
        <v>2.8258333333333332</v>
      </c>
      <c r="S18" s="12"/>
      <c r="T18" s="22"/>
    </row>
    <row r="19" spans="1:23" ht="13" x14ac:dyDescent="0.3">
      <c r="A19" s="26">
        <v>1943</v>
      </c>
      <c r="C19" s="17">
        <v>2178390</v>
      </c>
      <c r="D19"/>
      <c r="E19" s="17">
        <v>55995</v>
      </c>
      <c r="F19" s="17"/>
      <c r="G19" s="17">
        <v>203084</v>
      </c>
      <c r="H19"/>
      <c r="I19" s="17">
        <v>112770</v>
      </c>
      <c r="J19" s="13">
        <v>17191</v>
      </c>
      <c r="K19" s="17">
        <v>12431</v>
      </c>
      <c r="L19" s="21"/>
      <c r="M19"/>
      <c r="N19" s="17">
        <v>47296</v>
      </c>
      <c r="O19" s="16"/>
      <c r="P19" s="17">
        <v>18031</v>
      </c>
      <c r="R19" s="12">
        <v>2.73</v>
      </c>
      <c r="S19" s="12"/>
      <c r="T19" s="22"/>
    </row>
    <row r="20" spans="1:23" ht="13" x14ac:dyDescent="0.3">
      <c r="A20" s="26">
        <v>1944</v>
      </c>
      <c r="C20" s="17">
        <v>2351627</v>
      </c>
      <c r="D20"/>
      <c r="E20" s="17">
        <v>57221</v>
      </c>
      <c r="F20" s="17"/>
      <c r="G20" s="17">
        <v>224447</v>
      </c>
      <c r="H20"/>
      <c r="I20" s="17">
        <v>124400</v>
      </c>
      <c r="J20" s="13">
        <v>18332</v>
      </c>
      <c r="K20" s="17">
        <v>13711</v>
      </c>
      <c r="L20" s="21"/>
      <c r="M20"/>
      <c r="N20" s="17">
        <v>47331</v>
      </c>
      <c r="O20" s="16"/>
      <c r="P20" s="17">
        <v>21341</v>
      </c>
      <c r="R20" s="12">
        <v>2.7241666666666666</v>
      </c>
      <c r="S20" s="12"/>
      <c r="T20" s="22"/>
    </row>
    <row r="21" spans="1:23" ht="13" x14ac:dyDescent="0.3">
      <c r="A21" s="26">
        <v>1945</v>
      </c>
      <c r="C21" s="17">
        <v>2328626</v>
      </c>
      <c r="D21"/>
      <c r="E21" s="17">
        <v>55548</v>
      </c>
      <c r="F21" s="17"/>
      <c r="G21" s="17">
        <v>228007</v>
      </c>
      <c r="H21"/>
      <c r="I21" s="17">
        <v>126393</v>
      </c>
      <c r="J21" s="13">
        <v>19430</v>
      </c>
      <c r="K21" s="17">
        <v>15095</v>
      </c>
      <c r="L21" s="21"/>
      <c r="M21"/>
      <c r="N21" s="17">
        <v>37708</v>
      </c>
      <c r="O21" s="16"/>
      <c r="P21" s="17">
        <v>23107</v>
      </c>
      <c r="R21" s="12">
        <v>2.6233333333333335</v>
      </c>
      <c r="S21" s="12"/>
      <c r="T21" s="22"/>
    </row>
    <row r="22" spans="1:23" ht="13" x14ac:dyDescent="0.3">
      <c r="A22" s="26">
        <v>1946</v>
      </c>
      <c r="C22" s="17">
        <v>2058375</v>
      </c>
      <c r="D22"/>
      <c r="E22" s="17">
        <v>49643</v>
      </c>
      <c r="F22" s="17"/>
      <c r="G22" s="17">
        <v>227535</v>
      </c>
      <c r="H22"/>
      <c r="I22" s="17">
        <v>122590</v>
      </c>
      <c r="J22" s="13">
        <v>23495</v>
      </c>
      <c r="K22" s="17">
        <v>16832</v>
      </c>
      <c r="L22" s="21"/>
      <c r="M22"/>
      <c r="N22" s="17">
        <v>37836</v>
      </c>
      <c r="O22" s="16"/>
      <c r="P22" s="17">
        <v>25690</v>
      </c>
      <c r="R22" s="12">
        <v>2.5266666666666668</v>
      </c>
      <c r="S22" s="12"/>
      <c r="T22" s="22"/>
    </row>
    <row r="23" spans="1:23" ht="13" x14ac:dyDescent="0.3">
      <c r="A23" s="26">
        <v>1947</v>
      </c>
      <c r="C23" s="17">
        <v>2034814</v>
      </c>
      <c r="D23"/>
      <c r="E23" s="17">
        <v>49936</v>
      </c>
      <c r="F23" s="17"/>
      <c r="G23" s="17">
        <v>249616</v>
      </c>
      <c r="H23"/>
      <c r="I23" s="17">
        <v>132491</v>
      </c>
      <c r="J23" s="13">
        <v>21992</v>
      </c>
      <c r="K23" s="17">
        <v>18106</v>
      </c>
      <c r="L23" s="21"/>
      <c r="M23"/>
      <c r="N23" s="17">
        <v>42816</v>
      </c>
      <c r="O23" s="16"/>
      <c r="P23" s="17">
        <v>29121</v>
      </c>
      <c r="R23" s="12">
        <v>2.6108333333333333</v>
      </c>
      <c r="S23" s="12"/>
      <c r="T23" s="22"/>
    </row>
    <row r="24" spans="1:23" ht="13" x14ac:dyDescent="0.3">
      <c r="A24" s="26">
        <v>1948</v>
      </c>
      <c r="C24" s="17">
        <v>2118512</v>
      </c>
      <c r="D24"/>
      <c r="E24" s="17">
        <v>51332</v>
      </c>
      <c r="F24" s="17"/>
      <c r="G24" s="17">
        <v>274468</v>
      </c>
      <c r="H24"/>
      <c r="I24" s="31">
        <v>144313</v>
      </c>
      <c r="J24" s="13">
        <v>23322</v>
      </c>
      <c r="K24" s="17">
        <v>19726</v>
      </c>
      <c r="L24" s="21"/>
      <c r="M24"/>
      <c r="N24" s="17">
        <v>58829</v>
      </c>
      <c r="O24" s="16"/>
      <c r="P24" s="17">
        <v>31326</v>
      </c>
      <c r="R24" s="12">
        <v>2.8166666666666669</v>
      </c>
      <c r="S24" s="12"/>
      <c r="T24" s="22"/>
      <c r="V24" s="17">
        <v>99119</v>
      </c>
      <c r="W24" s="17">
        <v>10211</v>
      </c>
    </row>
    <row r="25" spans="1:23" ht="13" x14ac:dyDescent="0.3">
      <c r="A25" s="26">
        <v>1949</v>
      </c>
      <c r="C25" s="17">
        <v>2106559</v>
      </c>
      <c r="D25"/>
      <c r="E25" s="13">
        <v>50358</v>
      </c>
      <c r="F25" s="17"/>
      <c r="G25" s="17">
        <v>272475</v>
      </c>
      <c r="H25"/>
      <c r="I25" s="31">
        <v>144334</v>
      </c>
      <c r="J25" s="13">
        <v>22340</v>
      </c>
      <c r="K25" s="17">
        <v>20904</v>
      </c>
      <c r="L25" s="21"/>
      <c r="M25"/>
      <c r="N25" s="17">
        <v>50414</v>
      </c>
      <c r="O25" s="16"/>
      <c r="P25" s="17">
        <v>32284</v>
      </c>
      <c r="R25" s="12">
        <v>2.66</v>
      </c>
      <c r="S25" s="12"/>
      <c r="T25" s="22"/>
      <c r="V25" s="17">
        <v>95610</v>
      </c>
      <c r="W25" s="17">
        <v>10064</v>
      </c>
    </row>
    <row r="26" spans="1:23" ht="13" x14ac:dyDescent="0.3">
      <c r="A26" s="26">
        <v>1950</v>
      </c>
      <c r="C26" s="17">
        <v>2289546</v>
      </c>
      <c r="D26"/>
      <c r="E26" s="13">
        <v>52424</v>
      </c>
      <c r="F26" s="17"/>
      <c r="G26" s="17">
        <v>299827</v>
      </c>
      <c r="H26"/>
      <c r="I26" s="31">
        <v>158269</v>
      </c>
      <c r="J26" s="13">
        <v>25810</v>
      </c>
      <c r="K26" s="17">
        <v>22950</v>
      </c>
      <c r="L26" s="21"/>
      <c r="M26"/>
      <c r="N26" s="17">
        <v>67986</v>
      </c>
      <c r="O26" s="16"/>
      <c r="P26" s="17">
        <v>33394</v>
      </c>
      <c r="R26" s="12">
        <v>2.6225000000000001</v>
      </c>
      <c r="S26" s="12"/>
      <c r="T26" s="22"/>
      <c r="V26" s="17">
        <v>100064</v>
      </c>
      <c r="W26" s="17">
        <v>9996</v>
      </c>
    </row>
    <row r="27" spans="1:23" ht="13" x14ac:dyDescent="0.3">
      <c r="A27" s="26">
        <v>1951</v>
      </c>
      <c r="C27" s="17">
        <v>2473758</v>
      </c>
      <c r="D27"/>
      <c r="E27" s="13">
        <v>56415</v>
      </c>
      <c r="F27" s="17"/>
      <c r="G27" s="17">
        <v>346914</v>
      </c>
      <c r="H27"/>
      <c r="I27" s="31">
        <v>185705</v>
      </c>
      <c r="J27" s="13">
        <v>27828</v>
      </c>
      <c r="K27" s="17">
        <v>24745</v>
      </c>
      <c r="L27" s="21"/>
      <c r="M27"/>
      <c r="N27" s="17">
        <v>82341</v>
      </c>
      <c r="O27" s="16"/>
      <c r="P27" s="17">
        <v>37726</v>
      </c>
      <c r="R27" s="12">
        <v>2.86</v>
      </c>
      <c r="S27" s="12"/>
      <c r="T27" s="22"/>
      <c r="V27" s="17">
        <v>108525</v>
      </c>
      <c r="W27" s="17">
        <v>9699</v>
      </c>
    </row>
    <row r="28" spans="1:23" ht="13" x14ac:dyDescent="0.3">
      <c r="A28" s="26">
        <v>1952</v>
      </c>
      <c r="C28" s="17">
        <v>2574898</v>
      </c>
      <c r="D28"/>
      <c r="E28" s="13">
        <v>57702</v>
      </c>
      <c r="F28" s="17"/>
      <c r="G28" s="17">
        <v>367341</v>
      </c>
      <c r="H28"/>
      <c r="I28" s="31">
        <v>201088</v>
      </c>
      <c r="J28" s="13">
        <v>28630</v>
      </c>
      <c r="K28" s="17">
        <v>27121</v>
      </c>
      <c r="L28" s="21"/>
      <c r="M28"/>
      <c r="N28" s="17">
        <v>81894</v>
      </c>
      <c r="O28" s="16"/>
      <c r="P28" s="17">
        <v>40606</v>
      </c>
      <c r="R28" s="12">
        <v>2.9558333333333331</v>
      </c>
      <c r="S28" s="12"/>
      <c r="T28" s="22"/>
      <c r="V28" s="17">
        <v>110757</v>
      </c>
      <c r="W28" s="17">
        <v>9637</v>
      </c>
    </row>
    <row r="29" spans="1:23" ht="13" x14ac:dyDescent="0.3">
      <c r="A29" s="26">
        <v>1953</v>
      </c>
      <c r="C29" s="17">
        <v>2695614</v>
      </c>
      <c r="D29"/>
      <c r="E29" s="13">
        <v>58918</v>
      </c>
      <c r="F29" s="17"/>
      <c r="G29" s="17">
        <v>389218</v>
      </c>
      <c r="H29"/>
      <c r="I29" s="31">
        <v>215245</v>
      </c>
      <c r="J29" s="13">
        <v>30029</v>
      </c>
      <c r="K29" s="17">
        <v>29101</v>
      </c>
      <c r="L29" s="21"/>
      <c r="M29"/>
      <c r="N29" s="17">
        <v>87080</v>
      </c>
      <c r="O29" s="16"/>
      <c r="P29" s="17">
        <v>43488</v>
      </c>
      <c r="R29" s="12">
        <v>3.1991666666666667</v>
      </c>
      <c r="S29" s="12"/>
      <c r="T29" s="22"/>
      <c r="V29" s="17">
        <v>112184</v>
      </c>
      <c r="W29" s="17">
        <v>9475</v>
      </c>
    </row>
    <row r="30" spans="1:23" ht="13" x14ac:dyDescent="0.3">
      <c r="A30" s="26">
        <v>1954</v>
      </c>
      <c r="C30" s="17">
        <v>2680023</v>
      </c>
      <c r="D30"/>
      <c r="E30" s="13">
        <v>57387</v>
      </c>
      <c r="F30" s="17"/>
      <c r="G30" s="17">
        <v>390549</v>
      </c>
      <c r="H30"/>
      <c r="I30" s="31">
        <v>214139</v>
      </c>
      <c r="J30" s="13">
        <v>30523</v>
      </c>
      <c r="K30" s="17">
        <v>28889</v>
      </c>
      <c r="L30" s="21"/>
      <c r="M30"/>
      <c r="N30" s="17">
        <v>83466</v>
      </c>
      <c r="O30" s="16"/>
      <c r="P30" s="17">
        <v>45981</v>
      </c>
      <c r="R30" s="12">
        <v>2.9008333333333334</v>
      </c>
      <c r="S30" s="12"/>
      <c r="T30" s="22"/>
      <c r="V30" s="17">
        <v>107712</v>
      </c>
      <c r="W30" s="17">
        <v>9329</v>
      </c>
    </row>
    <row r="31" spans="1:23" ht="13" x14ac:dyDescent="0.3">
      <c r="A31" s="26">
        <v>1955</v>
      </c>
      <c r="C31" s="17">
        <v>2871198</v>
      </c>
      <c r="D31"/>
      <c r="E31" s="13">
        <v>59080</v>
      </c>
      <c r="F31" s="17"/>
      <c r="G31" s="17">
        <v>425478</v>
      </c>
      <c r="H31"/>
      <c r="I31" s="31">
        <v>230571</v>
      </c>
      <c r="J31" s="13">
        <v>33799</v>
      </c>
      <c r="K31" s="17">
        <v>31467</v>
      </c>
      <c r="L31" s="21"/>
      <c r="M31"/>
      <c r="N31" s="17">
        <v>98112</v>
      </c>
      <c r="O31" s="16"/>
      <c r="P31" s="17">
        <v>48893</v>
      </c>
      <c r="R31" s="12">
        <v>3.0525000000000002</v>
      </c>
      <c r="S31" s="12"/>
      <c r="T31" s="22"/>
      <c r="V31" s="17">
        <v>111238</v>
      </c>
      <c r="W31" s="17">
        <v>9149</v>
      </c>
    </row>
    <row r="32" spans="1:23" ht="13" x14ac:dyDescent="0.3">
      <c r="A32" s="26">
        <v>1956</v>
      </c>
      <c r="C32" s="17">
        <v>2932388</v>
      </c>
      <c r="D32"/>
      <c r="E32" s="13">
        <v>60845</v>
      </c>
      <c r="F32" s="17"/>
      <c r="G32" s="17">
        <v>449353</v>
      </c>
      <c r="H32"/>
      <c r="I32" s="31">
        <v>249275</v>
      </c>
      <c r="J32" s="13">
        <v>35633</v>
      </c>
      <c r="K32" s="17">
        <v>34237</v>
      </c>
      <c r="L32" s="21"/>
      <c r="M32"/>
      <c r="N32" s="17">
        <v>104831</v>
      </c>
      <c r="O32" s="16"/>
      <c r="P32" s="17">
        <v>54127</v>
      </c>
      <c r="R32" s="12">
        <v>3.3641666666666667</v>
      </c>
      <c r="S32" s="12"/>
      <c r="T32" s="22"/>
      <c r="V32" s="17">
        <v>113637</v>
      </c>
      <c r="W32" s="17">
        <v>8981</v>
      </c>
    </row>
    <row r="33" spans="1:23" ht="13" x14ac:dyDescent="0.3">
      <c r="A33" s="26">
        <v>1957</v>
      </c>
      <c r="C33" s="17">
        <v>2994132</v>
      </c>
      <c r="D33"/>
      <c r="E33" s="13">
        <v>61308</v>
      </c>
      <c r="F33" s="17"/>
      <c r="G33" s="17">
        <v>474039</v>
      </c>
      <c r="H33"/>
      <c r="I33" s="31">
        <v>262576</v>
      </c>
      <c r="J33" s="13">
        <v>37498</v>
      </c>
      <c r="K33" s="17">
        <v>36616</v>
      </c>
      <c r="L33" s="21"/>
      <c r="M33"/>
      <c r="N33" s="17">
        <v>106735</v>
      </c>
      <c r="O33" s="16"/>
      <c r="P33" s="17">
        <v>58919</v>
      </c>
      <c r="R33" s="12">
        <v>3.8849999999999998</v>
      </c>
      <c r="S33" s="12"/>
      <c r="T33" s="22"/>
      <c r="V33" s="17">
        <v>113304</v>
      </c>
      <c r="W33" s="17">
        <v>8821</v>
      </c>
    </row>
    <row r="34" spans="1:23" ht="13" x14ac:dyDescent="0.3">
      <c r="A34" s="26">
        <v>1958</v>
      </c>
      <c r="C34" s="17">
        <v>2971951</v>
      </c>
      <c r="D34"/>
      <c r="E34" s="13">
        <v>59839</v>
      </c>
      <c r="F34" s="17"/>
      <c r="G34" s="17">
        <v>481229</v>
      </c>
      <c r="H34"/>
      <c r="I34" s="31">
        <v>264670</v>
      </c>
      <c r="J34" s="13">
        <v>37935</v>
      </c>
      <c r="K34" s="17">
        <v>37720</v>
      </c>
      <c r="L34" s="21"/>
      <c r="M34"/>
      <c r="N34" s="17">
        <v>103569</v>
      </c>
      <c r="O34" s="16"/>
      <c r="P34" s="17">
        <v>62454</v>
      </c>
      <c r="R34" s="12">
        <v>3.7875000000000001</v>
      </c>
      <c r="S34" s="12"/>
      <c r="T34" s="22"/>
      <c r="V34" s="17">
        <v>109709</v>
      </c>
      <c r="W34" s="17">
        <v>8611</v>
      </c>
    </row>
    <row r="35" spans="1:23" ht="13" x14ac:dyDescent="0.3">
      <c r="A35" s="26">
        <v>1959</v>
      </c>
      <c r="C35" s="17">
        <v>3178182</v>
      </c>
      <c r="D35"/>
      <c r="E35" s="13">
        <v>61587</v>
      </c>
      <c r="F35" s="17"/>
      <c r="G35" s="17">
        <v>521654</v>
      </c>
      <c r="H35"/>
      <c r="I35" s="31">
        <v>285829</v>
      </c>
      <c r="J35" s="13">
        <v>40509</v>
      </c>
      <c r="K35" s="17">
        <v>41052</v>
      </c>
      <c r="L35" s="21"/>
      <c r="M35"/>
      <c r="N35" s="17">
        <v>121532</v>
      </c>
      <c r="O35" s="16"/>
      <c r="P35" s="17">
        <v>65445</v>
      </c>
      <c r="R35" s="12">
        <v>4.3816666666666668</v>
      </c>
      <c r="S35" s="12"/>
      <c r="T35" s="22"/>
      <c r="V35" s="17">
        <v>113164</v>
      </c>
      <c r="W35" s="17">
        <v>8428</v>
      </c>
    </row>
    <row r="36" spans="1:23" ht="13" x14ac:dyDescent="0.3">
      <c r="A36" s="26">
        <v>1960</v>
      </c>
      <c r="C36" s="17">
        <v>3259971</v>
      </c>
      <c r="D36"/>
      <c r="E36" s="13">
        <v>62680</v>
      </c>
      <c r="F36" s="17"/>
      <c r="G36" s="17">
        <v>542382</v>
      </c>
      <c r="H36"/>
      <c r="I36" s="31">
        <v>301283</v>
      </c>
      <c r="J36" s="13">
        <v>40085</v>
      </c>
      <c r="K36" s="17">
        <v>44547</v>
      </c>
      <c r="L36" s="36">
        <v>1146</v>
      </c>
      <c r="M36"/>
      <c r="N36" s="17">
        <v>122481</v>
      </c>
      <c r="O36" s="16"/>
      <c r="P36" s="17">
        <v>67901</v>
      </c>
      <c r="R36" s="12">
        <v>4.41</v>
      </c>
      <c r="S36" s="12"/>
      <c r="T36" s="17">
        <v>180671000</v>
      </c>
      <c r="U36" s="1">
        <v>60.187151392496503</v>
      </c>
      <c r="V36" s="17">
        <v>114721</v>
      </c>
      <c r="W36" s="17">
        <v>8305</v>
      </c>
    </row>
    <row r="37" spans="1:23" ht="13" x14ac:dyDescent="0.3">
      <c r="A37" s="26">
        <v>1961</v>
      </c>
      <c r="C37" s="17">
        <v>3343546</v>
      </c>
      <c r="D37"/>
      <c r="E37" s="13">
        <v>62881</v>
      </c>
      <c r="F37" s="17"/>
      <c r="G37" s="17">
        <v>562210</v>
      </c>
      <c r="H37"/>
      <c r="I37" s="31">
        <v>310422</v>
      </c>
      <c r="J37" s="13">
        <v>42206</v>
      </c>
      <c r="K37" s="17">
        <v>46968</v>
      </c>
      <c r="L37" s="36">
        <v>2014</v>
      </c>
      <c r="M37"/>
      <c r="N37" s="17">
        <v>126481</v>
      </c>
      <c r="O37" s="16"/>
      <c r="P37" s="17">
        <v>70604</v>
      </c>
      <c r="R37" s="12">
        <v>4.3499999999999996</v>
      </c>
      <c r="S37" s="12"/>
      <c r="T37" s="17">
        <v>183691000</v>
      </c>
      <c r="U37" s="1">
        <v>60.001766366127001</v>
      </c>
      <c r="V37" s="17">
        <v>114607</v>
      </c>
      <c r="W37" s="17">
        <v>8177</v>
      </c>
    </row>
    <row r="38" spans="1:23" ht="13" x14ac:dyDescent="0.3">
      <c r="A38" s="26">
        <v>1962</v>
      </c>
      <c r="C38" s="17">
        <v>3548409</v>
      </c>
      <c r="D38"/>
      <c r="E38" s="13">
        <v>64573</v>
      </c>
      <c r="F38" s="17"/>
      <c r="G38" s="17">
        <v>603921</v>
      </c>
      <c r="H38"/>
      <c r="I38" s="31">
        <v>332202</v>
      </c>
      <c r="J38" s="13">
        <v>44163</v>
      </c>
      <c r="K38" s="17">
        <v>50382</v>
      </c>
      <c r="L38" s="36">
        <v>2273</v>
      </c>
      <c r="M38"/>
      <c r="N38" s="17">
        <v>139574</v>
      </c>
      <c r="O38" s="16"/>
      <c r="P38" s="17">
        <v>74100</v>
      </c>
      <c r="R38" s="12">
        <v>4.3250000000000002</v>
      </c>
      <c r="S38" s="12"/>
      <c r="T38" s="17">
        <v>186538000</v>
      </c>
      <c r="U38" s="1">
        <v>59.9879990274938</v>
      </c>
      <c r="V38" s="17">
        <v>118097</v>
      </c>
      <c r="W38" s="17">
        <v>8009</v>
      </c>
    </row>
    <row r="39" spans="1:23" ht="13" x14ac:dyDescent="0.3">
      <c r="A39" s="26">
        <v>1963</v>
      </c>
      <c r="C39" s="17">
        <v>3702944</v>
      </c>
      <c r="D39"/>
      <c r="E39" s="13">
        <v>65619</v>
      </c>
      <c r="F39" s="17"/>
      <c r="G39" s="17">
        <v>637451</v>
      </c>
      <c r="H39"/>
      <c r="I39" s="31">
        <v>350408</v>
      </c>
      <c r="J39" s="13">
        <v>45478</v>
      </c>
      <c r="K39" s="17">
        <v>53386</v>
      </c>
      <c r="L39" s="36">
        <v>2234</v>
      </c>
      <c r="M39"/>
      <c r="N39" s="17">
        <v>147722</v>
      </c>
      <c r="O39" s="16"/>
      <c r="P39" s="17">
        <v>78018</v>
      </c>
      <c r="R39" s="12">
        <v>4.2591666666666663</v>
      </c>
      <c r="S39" s="12"/>
      <c r="T39" s="17">
        <v>189242000</v>
      </c>
      <c r="U39" s="1">
        <v>60.097698236994297</v>
      </c>
      <c r="V39" s="17">
        <v>120093</v>
      </c>
      <c r="W39" s="17">
        <v>7722</v>
      </c>
    </row>
    <row r="40" spans="1:23" ht="13" x14ac:dyDescent="0.3">
      <c r="A40" s="26">
        <v>1964</v>
      </c>
      <c r="C40" s="17">
        <v>3916280</v>
      </c>
      <c r="D40"/>
      <c r="E40" s="14">
        <v>67275</v>
      </c>
      <c r="F40" s="17"/>
      <c r="G40" s="17">
        <v>684460</v>
      </c>
      <c r="H40"/>
      <c r="I40" s="31">
        <v>375975</v>
      </c>
      <c r="J40" s="14">
        <v>49399</v>
      </c>
      <c r="K40" s="17">
        <v>57269</v>
      </c>
      <c r="L40" s="36">
        <v>2729</v>
      </c>
      <c r="M40"/>
      <c r="N40" s="17">
        <v>158542</v>
      </c>
      <c r="O40" s="16"/>
      <c r="P40" s="17">
        <v>82390</v>
      </c>
      <c r="R40" s="12">
        <v>4.4058333333333337</v>
      </c>
      <c r="S40" s="12"/>
      <c r="T40" s="17">
        <v>191889000</v>
      </c>
      <c r="U40" s="1">
        <v>60.267300456215303</v>
      </c>
      <c r="V40" s="17">
        <v>122889</v>
      </c>
      <c r="W40" s="17">
        <v>7652</v>
      </c>
    </row>
    <row r="41" spans="1:23" ht="13" x14ac:dyDescent="0.3">
      <c r="A41" s="26">
        <v>1965</v>
      </c>
      <c r="C41" s="17">
        <v>4170750</v>
      </c>
      <c r="D41"/>
      <c r="E41" s="14">
        <v>69692</v>
      </c>
      <c r="F41" s="17"/>
      <c r="G41" s="17">
        <v>742289</v>
      </c>
      <c r="H41"/>
      <c r="I41" s="31">
        <v>405415</v>
      </c>
      <c r="J41" s="14">
        <v>52074</v>
      </c>
      <c r="K41" s="17">
        <v>60709</v>
      </c>
      <c r="L41" s="36">
        <v>3007</v>
      </c>
      <c r="M41"/>
      <c r="N41" s="17">
        <v>177508</v>
      </c>
      <c r="O41" s="16"/>
      <c r="P41" s="17">
        <v>88008</v>
      </c>
      <c r="R41" s="12">
        <v>4.4933333333333332</v>
      </c>
      <c r="S41" s="12"/>
      <c r="T41" s="17">
        <v>194303000</v>
      </c>
      <c r="U41" s="1">
        <v>60.467674336040098</v>
      </c>
      <c r="V41" s="17">
        <v>127604</v>
      </c>
      <c r="W41" s="17">
        <v>7526</v>
      </c>
    </row>
    <row r="42" spans="1:23" ht="13" x14ac:dyDescent="0.3">
      <c r="A42" s="26">
        <v>1966</v>
      </c>
      <c r="C42" s="17">
        <v>4445853</v>
      </c>
      <c r="D42"/>
      <c r="E42" s="14">
        <v>73516</v>
      </c>
      <c r="F42" s="17"/>
      <c r="G42" s="17">
        <v>813414</v>
      </c>
      <c r="H42"/>
      <c r="I42" s="31">
        <v>449249</v>
      </c>
      <c r="J42" s="14">
        <v>55590</v>
      </c>
      <c r="K42" s="17">
        <v>63211</v>
      </c>
      <c r="L42" s="36">
        <v>3949</v>
      </c>
      <c r="M42"/>
      <c r="N42" s="17">
        <v>197755</v>
      </c>
      <c r="O42" s="16"/>
      <c r="P42" s="17">
        <v>95311</v>
      </c>
      <c r="R42" s="12">
        <v>5.13</v>
      </c>
      <c r="S42" s="12"/>
      <c r="T42" s="17">
        <v>196560000</v>
      </c>
      <c r="U42" s="1">
        <v>60.665911286880501</v>
      </c>
      <c r="V42" s="17">
        <v>133972</v>
      </c>
      <c r="W42" s="17">
        <v>7271</v>
      </c>
    </row>
    <row r="43" spans="1:23" ht="13" x14ac:dyDescent="0.3">
      <c r="A43" s="26">
        <v>1967</v>
      </c>
      <c r="C43" s="17">
        <v>4567781</v>
      </c>
      <c r="D43"/>
      <c r="E43" s="14">
        <v>75442</v>
      </c>
      <c r="F43" s="17"/>
      <c r="G43" s="17">
        <v>859958</v>
      </c>
      <c r="H43"/>
      <c r="I43" s="31">
        <v>481790</v>
      </c>
      <c r="J43" s="14">
        <v>58551</v>
      </c>
      <c r="K43" s="17">
        <v>67937</v>
      </c>
      <c r="L43" s="36">
        <v>3811</v>
      </c>
      <c r="M43"/>
      <c r="N43" s="17">
        <v>200369</v>
      </c>
      <c r="O43" s="16"/>
      <c r="P43" s="17">
        <v>103557</v>
      </c>
      <c r="R43" s="12">
        <v>5.5066666666666668</v>
      </c>
      <c r="S43" s="12"/>
      <c r="T43" s="17">
        <v>198712000</v>
      </c>
      <c r="U43" s="1">
        <v>60.893113040876798</v>
      </c>
      <c r="V43" s="17">
        <v>136172</v>
      </c>
      <c r="W43" s="17">
        <v>7188</v>
      </c>
    </row>
    <row r="44" spans="1:23" ht="13" x14ac:dyDescent="0.3">
      <c r="A44" s="26">
        <v>1968</v>
      </c>
      <c r="C44" s="17">
        <v>4792315</v>
      </c>
      <c r="D44"/>
      <c r="E44" s="14">
        <v>77602</v>
      </c>
      <c r="F44" s="17"/>
      <c r="G44" s="17">
        <v>940651</v>
      </c>
      <c r="H44"/>
      <c r="I44" s="31">
        <v>530751</v>
      </c>
      <c r="J44" s="14">
        <v>63016</v>
      </c>
      <c r="K44" s="17">
        <v>76407</v>
      </c>
      <c r="L44" s="36">
        <v>4174</v>
      </c>
      <c r="M44"/>
      <c r="N44" s="17">
        <v>216169</v>
      </c>
      <c r="O44" s="16"/>
      <c r="P44" s="17">
        <v>113357</v>
      </c>
      <c r="R44" s="12">
        <v>6.1749999999999998</v>
      </c>
      <c r="S44" s="12"/>
      <c r="T44" s="17">
        <v>200706000</v>
      </c>
      <c r="U44" s="1">
        <v>61.2</v>
      </c>
      <c r="V44" s="17">
        <v>139143</v>
      </c>
      <c r="W44" s="17">
        <v>7115</v>
      </c>
    </row>
    <row r="45" spans="1:23" ht="13" x14ac:dyDescent="0.3">
      <c r="A45" s="26">
        <v>1969</v>
      </c>
      <c r="C45" s="17">
        <v>4942067</v>
      </c>
      <c r="D45"/>
      <c r="E45" s="14">
        <v>79850</v>
      </c>
      <c r="F45" s="17"/>
      <c r="G45" s="17">
        <v>1017615</v>
      </c>
      <c r="H45"/>
      <c r="I45" s="31">
        <v>584458</v>
      </c>
      <c r="J45" s="14">
        <v>64995</v>
      </c>
      <c r="K45" s="17">
        <v>83856</v>
      </c>
      <c r="L45" s="36">
        <v>4534</v>
      </c>
      <c r="M45"/>
      <c r="N45" s="17">
        <v>233108</v>
      </c>
      <c r="O45" s="16"/>
      <c r="P45" s="17">
        <v>124896</v>
      </c>
      <c r="R45" s="12">
        <v>7.0291666666666668</v>
      </c>
      <c r="S45" s="12"/>
      <c r="T45" s="17">
        <v>202677000</v>
      </c>
      <c r="U45" s="1">
        <v>61.5</v>
      </c>
      <c r="V45" s="17">
        <v>143024</v>
      </c>
      <c r="W45" s="17">
        <v>7199</v>
      </c>
    </row>
    <row r="46" spans="1:23" ht="13" x14ac:dyDescent="0.3">
      <c r="A46" s="26">
        <v>1970</v>
      </c>
      <c r="C46" s="17">
        <v>4951262</v>
      </c>
      <c r="D46"/>
      <c r="E46" s="14">
        <v>79750</v>
      </c>
      <c r="F46" s="17"/>
      <c r="G46" s="17">
        <v>1073303</v>
      </c>
      <c r="H46"/>
      <c r="I46" s="31">
        <v>623347</v>
      </c>
      <c r="J46" s="14">
        <v>65947</v>
      </c>
      <c r="K46" s="17">
        <v>91413</v>
      </c>
      <c r="L46" s="36">
        <v>4777</v>
      </c>
      <c r="M46"/>
      <c r="N46" s="17">
        <v>229845</v>
      </c>
      <c r="O46" s="16"/>
      <c r="P46" s="17">
        <v>136839</v>
      </c>
      <c r="R46" s="12">
        <v>8.0399999999999991</v>
      </c>
      <c r="S46" s="12"/>
      <c r="T46" s="17">
        <v>205052000</v>
      </c>
      <c r="U46" s="1">
        <v>61.8</v>
      </c>
      <c r="V46" s="17">
        <v>140823</v>
      </c>
      <c r="W46" s="17">
        <v>7097</v>
      </c>
    </row>
    <row r="47" spans="1:23" ht="13" x14ac:dyDescent="0.3">
      <c r="A47" s="26">
        <v>1971</v>
      </c>
      <c r="C47" s="17">
        <v>5114325</v>
      </c>
      <c r="D47"/>
      <c r="E47" s="14">
        <v>79554</v>
      </c>
      <c r="F47" s="17"/>
      <c r="G47" s="17">
        <v>1164850</v>
      </c>
      <c r="H47"/>
      <c r="I47" s="31">
        <v>664995</v>
      </c>
      <c r="J47" s="14">
        <v>71830</v>
      </c>
      <c r="K47" s="17">
        <v>100493</v>
      </c>
      <c r="L47" s="36">
        <v>4675</v>
      </c>
      <c r="M47"/>
      <c r="N47" s="17">
        <v>255333</v>
      </c>
      <c r="O47" s="16"/>
      <c r="P47" s="17">
        <v>148926</v>
      </c>
      <c r="R47" s="12">
        <v>7.3866666666666667</v>
      </c>
      <c r="S47" s="12"/>
      <c r="T47" s="17">
        <v>207661000</v>
      </c>
      <c r="U47" s="1">
        <v>62.3</v>
      </c>
      <c r="V47" s="17">
        <v>140043</v>
      </c>
      <c r="W47" s="17">
        <v>7142</v>
      </c>
    </row>
    <row r="48" spans="1:23" ht="13" x14ac:dyDescent="0.3">
      <c r="A48" s="26">
        <v>1972</v>
      </c>
      <c r="C48" s="17">
        <v>5383282</v>
      </c>
      <c r="D48"/>
      <c r="E48" s="14">
        <v>81583</v>
      </c>
      <c r="F48" s="17"/>
      <c r="G48" s="17">
        <v>1279110</v>
      </c>
      <c r="H48"/>
      <c r="I48" s="31">
        <v>731333</v>
      </c>
      <c r="J48" s="14">
        <v>78981</v>
      </c>
      <c r="K48" s="17">
        <v>107928</v>
      </c>
      <c r="L48" s="36">
        <v>6636</v>
      </c>
      <c r="M48"/>
      <c r="N48" s="17">
        <v>288831</v>
      </c>
      <c r="O48" s="16"/>
      <c r="P48" s="17">
        <v>161011</v>
      </c>
      <c r="R48" s="12">
        <v>7.2133333333333329</v>
      </c>
      <c r="S48" s="12"/>
      <c r="T48" s="17">
        <v>209896000</v>
      </c>
      <c r="U48" s="1">
        <v>62.8</v>
      </c>
      <c r="V48" s="17">
        <v>144127</v>
      </c>
      <c r="W48" s="17">
        <v>7234</v>
      </c>
    </row>
    <row r="49" spans="1:23" ht="13" x14ac:dyDescent="0.3">
      <c r="A49" s="26">
        <v>1973</v>
      </c>
      <c r="C49" s="17">
        <v>5687207</v>
      </c>
      <c r="D49"/>
      <c r="E49" s="14">
        <v>85202</v>
      </c>
      <c r="F49" s="17"/>
      <c r="G49" s="17">
        <v>1425376</v>
      </c>
      <c r="H49"/>
      <c r="I49" s="31">
        <v>812683</v>
      </c>
      <c r="J49" s="14">
        <v>85516</v>
      </c>
      <c r="K49" s="17">
        <v>117220</v>
      </c>
      <c r="L49" s="36">
        <v>5230</v>
      </c>
      <c r="M49"/>
      <c r="N49" s="17">
        <v>332566</v>
      </c>
      <c r="O49" s="16"/>
      <c r="P49" s="17">
        <v>178686</v>
      </c>
      <c r="R49" s="12">
        <v>7.440833333333333</v>
      </c>
      <c r="S49" s="12"/>
      <c r="T49" s="17">
        <v>211909000</v>
      </c>
      <c r="U49" s="1">
        <v>63.3</v>
      </c>
      <c r="V49" s="17">
        <v>150314</v>
      </c>
      <c r="W49" s="17">
        <v>7316</v>
      </c>
    </row>
    <row r="50" spans="1:23" ht="13" x14ac:dyDescent="0.3">
      <c r="A50" s="26">
        <v>1974</v>
      </c>
      <c r="C50" s="17">
        <v>5656465</v>
      </c>
      <c r="D50"/>
      <c r="E50" s="14">
        <v>86573</v>
      </c>
      <c r="F50" s="17"/>
      <c r="G50" s="17">
        <v>1545243</v>
      </c>
      <c r="H50"/>
      <c r="I50" s="31">
        <v>887715</v>
      </c>
      <c r="J50" s="14">
        <v>92823</v>
      </c>
      <c r="K50" s="17">
        <v>124902</v>
      </c>
      <c r="L50" s="36">
        <v>3307</v>
      </c>
      <c r="M50"/>
      <c r="N50" s="17">
        <v>350692</v>
      </c>
      <c r="O50" s="16"/>
      <c r="P50" s="17">
        <v>206894</v>
      </c>
      <c r="R50" s="12">
        <v>8.5658333333333339</v>
      </c>
      <c r="S50" s="12"/>
      <c r="T50" s="17">
        <v>213854000</v>
      </c>
      <c r="U50" s="1">
        <v>63.7</v>
      </c>
      <c r="V50" s="17">
        <v>150547</v>
      </c>
      <c r="W50" s="17">
        <v>7527</v>
      </c>
    </row>
    <row r="51" spans="1:23" ht="13" x14ac:dyDescent="0.3">
      <c r="A51" s="26">
        <v>1975</v>
      </c>
      <c r="C51" s="17">
        <v>5644843</v>
      </c>
      <c r="D51"/>
      <c r="E51" s="14">
        <v>85044</v>
      </c>
      <c r="F51" s="17"/>
      <c r="G51" s="17">
        <v>1684904</v>
      </c>
      <c r="H51"/>
      <c r="I51" s="31">
        <v>947230</v>
      </c>
      <c r="J51" s="14">
        <v>98882</v>
      </c>
      <c r="K51" s="17">
        <v>135292</v>
      </c>
      <c r="L51" s="36">
        <v>4494</v>
      </c>
      <c r="M51"/>
      <c r="N51" s="17">
        <v>341656</v>
      </c>
      <c r="O51" s="16"/>
      <c r="P51" s="17">
        <v>238510</v>
      </c>
      <c r="R51" s="12">
        <v>8.8258333333333336</v>
      </c>
      <c r="S51" s="12"/>
      <c r="T51" s="17">
        <v>215973000</v>
      </c>
      <c r="U51" s="1">
        <v>64.3</v>
      </c>
      <c r="V51" s="17">
        <v>146463</v>
      </c>
      <c r="W51" s="17">
        <v>7506</v>
      </c>
    </row>
    <row r="52" spans="1:23" ht="13" x14ac:dyDescent="0.3">
      <c r="A52" s="26">
        <v>1976</v>
      </c>
      <c r="C52" s="17">
        <v>5948995</v>
      </c>
      <c r="D52"/>
      <c r="E52" s="14">
        <v>87402</v>
      </c>
      <c r="F52" s="17"/>
      <c r="G52" s="17">
        <v>1873412</v>
      </c>
      <c r="H52"/>
      <c r="I52" s="31">
        <v>1048347</v>
      </c>
      <c r="J52" s="14">
        <v>116219</v>
      </c>
      <c r="K52" s="17">
        <v>146388</v>
      </c>
      <c r="L52" s="36">
        <v>5125</v>
      </c>
      <c r="M52"/>
      <c r="N52" s="17">
        <v>412870</v>
      </c>
      <c r="O52" s="16"/>
      <c r="P52" s="17">
        <v>260226</v>
      </c>
      <c r="R52" s="12">
        <v>8.4341666666666661</v>
      </c>
      <c r="S52" s="12"/>
      <c r="T52" s="17">
        <v>218035000</v>
      </c>
      <c r="U52" s="1">
        <v>64.599999999999994</v>
      </c>
      <c r="V52" s="17">
        <v>150687</v>
      </c>
      <c r="W52" s="17">
        <v>7495</v>
      </c>
    </row>
    <row r="53" spans="1:23" ht="13" x14ac:dyDescent="0.3">
      <c r="A53" s="26">
        <v>1977</v>
      </c>
      <c r="C53" s="17">
        <v>6224086</v>
      </c>
      <c r="D53"/>
      <c r="E53" s="14">
        <v>90421</v>
      </c>
      <c r="F53" s="17"/>
      <c r="G53" s="17">
        <v>2081826</v>
      </c>
      <c r="H53"/>
      <c r="I53" s="31">
        <v>1165825</v>
      </c>
      <c r="J53" s="14">
        <v>130657</v>
      </c>
      <c r="K53" s="17">
        <v>159664</v>
      </c>
      <c r="L53" s="36">
        <v>7100</v>
      </c>
      <c r="M53"/>
      <c r="N53" s="17">
        <v>489776</v>
      </c>
      <c r="O53" s="16"/>
      <c r="P53" s="17">
        <v>289832</v>
      </c>
      <c r="R53" s="12">
        <v>8.024166666666666</v>
      </c>
      <c r="S53" s="12"/>
      <c r="T53" s="17">
        <v>220239000</v>
      </c>
      <c r="U53" s="1">
        <v>64.900000000000006</v>
      </c>
      <c r="V53" s="17">
        <v>155780</v>
      </c>
      <c r="W53" s="17">
        <v>7758</v>
      </c>
    </row>
    <row r="54" spans="1:23" ht="13" x14ac:dyDescent="0.3">
      <c r="A54" s="26">
        <v>1978</v>
      </c>
      <c r="C54" s="17">
        <v>6568608</v>
      </c>
      <c r="D54"/>
      <c r="E54" s="14">
        <v>94777</v>
      </c>
      <c r="F54" s="17"/>
      <c r="G54" s="17">
        <v>2351599</v>
      </c>
      <c r="H54"/>
      <c r="I54" s="31">
        <v>1316765</v>
      </c>
      <c r="J54" s="14">
        <v>148340</v>
      </c>
      <c r="K54" s="17">
        <v>170898</v>
      </c>
      <c r="L54" s="36">
        <v>8936</v>
      </c>
      <c r="M54"/>
      <c r="N54" s="17">
        <v>583944</v>
      </c>
      <c r="O54" s="16"/>
      <c r="P54" s="17">
        <v>327196</v>
      </c>
      <c r="R54" s="12">
        <v>8.7249999999999996</v>
      </c>
      <c r="S54" s="12"/>
      <c r="T54" s="17">
        <v>222585000</v>
      </c>
      <c r="U54" s="1">
        <v>65.2</v>
      </c>
      <c r="V54" s="17">
        <v>162941</v>
      </c>
      <c r="W54" s="17">
        <v>8118</v>
      </c>
    </row>
    <row r="55" spans="1:23" ht="13" x14ac:dyDescent="0.3">
      <c r="A55" s="26">
        <v>1979</v>
      </c>
      <c r="C55" s="17">
        <v>6776580</v>
      </c>
      <c r="D55"/>
      <c r="E55" s="14">
        <v>98017</v>
      </c>
      <c r="F55" s="17"/>
      <c r="G55" s="17">
        <v>2627334</v>
      </c>
      <c r="H55"/>
      <c r="I55" s="31">
        <v>1477231</v>
      </c>
      <c r="J55" s="14">
        <v>159103</v>
      </c>
      <c r="K55" s="17">
        <v>180101</v>
      </c>
      <c r="L55" s="36">
        <v>8531</v>
      </c>
      <c r="M55"/>
      <c r="N55" s="17">
        <v>659753</v>
      </c>
      <c r="O55" s="16"/>
      <c r="P55" s="17">
        <v>373882</v>
      </c>
      <c r="R55" s="12">
        <v>9.6291666666666664</v>
      </c>
      <c r="S55" s="12"/>
      <c r="T55" s="17">
        <v>225055000</v>
      </c>
      <c r="U55" s="1">
        <v>65.5</v>
      </c>
      <c r="V55" s="17">
        <v>167633</v>
      </c>
      <c r="W55" s="17">
        <v>8416</v>
      </c>
    </row>
    <row r="56" spans="1:23" ht="13" x14ac:dyDescent="0.3">
      <c r="A56" s="26">
        <v>1980</v>
      </c>
      <c r="C56" s="17">
        <v>6759181</v>
      </c>
      <c r="D56"/>
      <c r="E56" s="14">
        <v>98370</v>
      </c>
      <c r="F56" s="17"/>
      <c r="G56" s="17">
        <v>2857307</v>
      </c>
      <c r="H56"/>
      <c r="I56" s="31">
        <v>1622247</v>
      </c>
      <c r="J56" s="14">
        <v>161702</v>
      </c>
      <c r="K56" s="17">
        <v>200330</v>
      </c>
      <c r="L56" s="36">
        <v>9800</v>
      </c>
      <c r="M56"/>
      <c r="N56" s="17">
        <v>666046</v>
      </c>
      <c r="O56" s="16"/>
      <c r="P56" s="17">
        <v>428432</v>
      </c>
      <c r="R56" s="12">
        <v>11.938333333333333</v>
      </c>
      <c r="S56" s="12"/>
      <c r="T56" s="17">
        <v>227225000</v>
      </c>
      <c r="U56" s="1">
        <v>65.7</v>
      </c>
      <c r="V56" s="17">
        <v>166633</v>
      </c>
      <c r="W56" s="17">
        <v>8658</v>
      </c>
    </row>
    <row r="57" spans="1:23" ht="13" x14ac:dyDescent="0.3">
      <c r="A57" s="26">
        <v>1981</v>
      </c>
      <c r="C57" s="17">
        <v>6930710</v>
      </c>
      <c r="D57"/>
      <c r="E57" s="14">
        <v>99225</v>
      </c>
      <c r="F57" s="17"/>
      <c r="G57" s="17">
        <v>3207042</v>
      </c>
      <c r="H57"/>
      <c r="I57" s="31">
        <v>1792525</v>
      </c>
      <c r="J57" s="14">
        <v>157204</v>
      </c>
      <c r="K57" s="17">
        <v>235644</v>
      </c>
      <c r="L57" s="36">
        <v>11473</v>
      </c>
      <c r="M57"/>
      <c r="N57" s="17">
        <v>778569</v>
      </c>
      <c r="O57" s="16"/>
      <c r="P57" s="17">
        <v>487231</v>
      </c>
      <c r="R57" s="12">
        <v>14.170833333333333</v>
      </c>
      <c r="S57" s="12"/>
      <c r="T57" s="17">
        <v>229466000</v>
      </c>
      <c r="U57" s="1">
        <v>65.900000000000006</v>
      </c>
      <c r="V57" s="17">
        <v>167767</v>
      </c>
      <c r="W57" s="17">
        <v>8753</v>
      </c>
    </row>
    <row r="58" spans="1:23" ht="13" x14ac:dyDescent="0.3">
      <c r="A58" s="26">
        <v>1982</v>
      </c>
      <c r="C58" s="17">
        <v>6805758</v>
      </c>
      <c r="D58"/>
      <c r="E58" s="14">
        <v>97305</v>
      </c>
      <c r="F58" s="17"/>
      <c r="G58" s="17">
        <v>3343789</v>
      </c>
      <c r="H58"/>
      <c r="I58" s="31">
        <v>1892983</v>
      </c>
      <c r="J58" s="14">
        <v>154370</v>
      </c>
      <c r="K58" s="17">
        <v>240933</v>
      </c>
      <c r="L58" s="36">
        <v>15017</v>
      </c>
      <c r="M58"/>
      <c r="N58" s="17">
        <v>737977</v>
      </c>
      <c r="O58" s="16"/>
      <c r="P58" s="17">
        <v>536963</v>
      </c>
      <c r="R58" s="12">
        <v>13.7875</v>
      </c>
      <c r="S58" s="12"/>
      <c r="T58" s="17">
        <v>231664000</v>
      </c>
      <c r="U58" s="1">
        <v>66.099999999999994</v>
      </c>
      <c r="V58" s="17">
        <v>163779</v>
      </c>
      <c r="W58" s="17">
        <v>8923</v>
      </c>
    </row>
    <row r="59" spans="1:23" ht="13" x14ac:dyDescent="0.3">
      <c r="A59" s="26">
        <v>1983</v>
      </c>
      <c r="C59" s="17">
        <v>7117729</v>
      </c>
      <c r="D59"/>
      <c r="E59" s="14">
        <v>98041</v>
      </c>
      <c r="F59" s="17"/>
      <c r="G59" s="17">
        <v>3634038</v>
      </c>
      <c r="H59"/>
      <c r="I59" s="31">
        <v>2012489</v>
      </c>
      <c r="J59" s="14">
        <v>167796</v>
      </c>
      <c r="K59" s="17">
        <v>263281</v>
      </c>
      <c r="L59" s="36">
        <v>21304</v>
      </c>
      <c r="M59"/>
      <c r="N59" s="17">
        <v>808682</v>
      </c>
      <c r="O59" s="16"/>
      <c r="P59" s="17">
        <v>562624</v>
      </c>
      <c r="R59" s="12">
        <v>12.041666666666666</v>
      </c>
      <c r="S59" s="12"/>
      <c r="T59" s="17">
        <v>233792000</v>
      </c>
      <c r="U59" s="1">
        <v>66.2</v>
      </c>
      <c r="V59" s="17">
        <v>166077</v>
      </c>
      <c r="W59" s="17">
        <v>9213</v>
      </c>
    </row>
    <row r="60" spans="1:23" ht="13" x14ac:dyDescent="0.3">
      <c r="A60" s="26">
        <v>1984</v>
      </c>
      <c r="C60" s="17">
        <v>7632812</v>
      </c>
      <c r="D60"/>
      <c r="E60" s="14">
        <v>102458</v>
      </c>
      <c r="F60" s="17"/>
      <c r="G60" s="17">
        <v>4037613</v>
      </c>
      <c r="H60"/>
      <c r="I60" s="31">
        <v>2215872</v>
      </c>
      <c r="J60" s="14">
        <v>185279</v>
      </c>
      <c r="K60" s="17">
        <v>289773</v>
      </c>
      <c r="L60" s="36">
        <v>21065</v>
      </c>
      <c r="M60"/>
      <c r="N60" s="17">
        <v>1013272</v>
      </c>
      <c r="O60" s="16"/>
      <c r="P60" s="17">
        <v>598394</v>
      </c>
      <c r="R60" s="12">
        <v>12.709166666666667</v>
      </c>
      <c r="S60" s="12"/>
      <c r="T60" s="17">
        <v>235825000</v>
      </c>
      <c r="U60" s="1">
        <v>66.2</v>
      </c>
      <c r="V60" s="17">
        <v>174211</v>
      </c>
      <c r="W60" s="17">
        <v>9412</v>
      </c>
    </row>
    <row r="61" spans="1:23" ht="13" x14ac:dyDescent="0.3">
      <c r="A61" s="26">
        <v>1985</v>
      </c>
      <c r="C61" s="17">
        <v>7951074</v>
      </c>
      <c r="D61"/>
      <c r="E61" s="14">
        <v>104987</v>
      </c>
      <c r="F61" s="17"/>
      <c r="G61" s="17">
        <v>4338979</v>
      </c>
      <c r="H61"/>
      <c r="I61" s="31">
        <v>2387324</v>
      </c>
      <c r="J61" s="14">
        <v>189100</v>
      </c>
      <c r="K61" s="17">
        <v>308133</v>
      </c>
      <c r="L61" s="36">
        <v>21360</v>
      </c>
      <c r="M61"/>
      <c r="N61" s="17">
        <v>1049527</v>
      </c>
      <c r="O61" s="16"/>
      <c r="P61" s="17">
        <v>640137</v>
      </c>
      <c r="R61" s="12">
        <v>11.373333333333333</v>
      </c>
      <c r="S61" s="12"/>
      <c r="T61" s="17">
        <v>237924000</v>
      </c>
      <c r="U61" s="1">
        <v>66.3</v>
      </c>
      <c r="V61" s="17">
        <v>177608</v>
      </c>
      <c r="W61" s="17">
        <v>9327</v>
      </c>
    </row>
    <row r="62" spans="1:23" ht="13" x14ac:dyDescent="0.3">
      <c r="A62" s="26">
        <v>1986</v>
      </c>
      <c r="C62" s="17">
        <v>8226392</v>
      </c>
      <c r="D62"/>
      <c r="E62" s="14">
        <v>106873</v>
      </c>
      <c r="F62" s="17"/>
      <c r="G62" s="17">
        <v>4579631</v>
      </c>
      <c r="H62"/>
      <c r="I62" s="31">
        <v>2542063</v>
      </c>
      <c r="J62" s="14">
        <v>197927</v>
      </c>
      <c r="K62" s="17">
        <v>323373</v>
      </c>
      <c r="L62" s="36">
        <v>24895</v>
      </c>
      <c r="M62"/>
      <c r="N62" s="17">
        <v>1087233</v>
      </c>
      <c r="O62" s="16"/>
      <c r="P62" s="17">
        <v>685295</v>
      </c>
      <c r="R62" s="12">
        <v>9.0208333333333339</v>
      </c>
      <c r="S62" s="12"/>
      <c r="T62" s="17">
        <v>240133000</v>
      </c>
      <c r="U62" s="1">
        <v>66.2</v>
      </c>
      <c r="V62" s="17">
        <v>179575</v>
      </c>
      <c r="W62" s="17">
        <v>9369</v>
      </c>
    </row>
    <row r="63" spans="1:23" ht="13" x14ac:dyDescent="0.3">
      <c r="A63" s="26">
        <v>1987</v>
      </c>
      <c r="C63" s="17">
        <v>8510990</v>
      </c>
      <c r="D63"/>
      <c r="E63" s="14">
        <v>109754</v>
      </c>
      <c r="F63" s="17"/>
      <c r="G63" s="17">
        <v>4855215</v>
      </c>
      <c r="H63"/>
      <c r="I63" s="31">
        <v>2722405</v>
      </c>
      <c r="J63" s="14">
        <v>228075</v>
      </c>
      <c r="K63" s="17">
        <v>347545</v>
      </c>
      <c r="L63" s="36">
        <v>30282</v>
      </c>
      <c r="M63"/>
      <c r="N63" s="17">
        <v>1146813</v>
      </c>
      <c r="O63" s="16"/>
      <c r="P63" s="17">
        <v>730385</v>
      </c>
      <c r="R63" s="12">
        <v>9.3758333333333326</v>
      </c>
      <c r="S63" s="12"/>
      <c r="T63" s="17">
        <v>242289000</v>
      </c>
      <c r="U63" s="1">
        <v>66</v>
      </c>
      <c r="V63" s="17">
        <v>184785</v>
      </c>
      <c r="W63" s="17">
        <v>9665</v>
      </c>
    </row>
    <row r="64" spans="1:23" ht="13" x14ac:dyDescent="0.3">
      <c r="A64" s="26">
        <v>1988</v>
      </c>
      <c r="C64" s="17">
        <v>8866498</v>
      </c>
      <c r="D64"/>
      <c r="E64" s="14">
        <v>112864</v>
      </c>
      <c r="F64" s="17"/>
      <c r="G64" s="17">
        <v>5236438</v>
      </c>
      <c r="H64"/>
      <c r="I64" s="31">
        <v>2947987</v>
      </c>
      <c r="J64" s="14">
        <v>270406</v>
      </c>
      <c r="K64" s="17">
        <v>374464</v>
      </c>
      <c r="L64" s="36">
        <v>29501</v>
      </c>
      <c r="M64"/>
      <c r="N64" s="17">
        <v>1195364</v>
      </c>
      <c r="O64" s="16"/>
      <c r="P64" s="17">
        <v>784496</v>
      </c>
      <c r="R64" s="12">
        <v>9.7100000000000009</v>
      </c>
      <c r="S64" s="12"/>
      <c r="T64" s="17">
        <v>244499000</v>
      </c>
      <c r="U64" s="1">
        <v>65.900000000000006</v>
      </c>
      <c r="V64" s="17">
        <v>189670</v>
      </c>
      <c r="W64" s="17">
        <v>9956</v>
      </c>
    </row>
    <row r="65" spans="1:23" ht="13" x14ac:dyDescent="0.3">
      <c r="A65" s="26">
        <v>1989</v>
      </c>
      <c r="C65" s="17">
        <v>9192134</v>
      </c>
      <c r="D65"/>
      <c r="E65" s="14">
        <v>115501</v>
      </c>
      <c r="F65" s="17"/>
      <c r="G65" s="17">
        <v>5641580</v>
      </c>
      <c r="H65"/>
      <c r="I65" s="31">
        <v>3139601</v>
      </c>
      <c r="J65" s="14">
        <v>280222</v>
      </c>
      <c r="K65" s="17">
        <v>398867</v>
      </c>
      <c r="L65" s="36">
        <v>27428</v>
      </c>
      <c r="M65"/>
      <c r="N65" s="17">
        <v>1270134</v>
      </c>
      <c r="O65" s="16"/>
      <c r="P65" s="17">
        <v>838258</v>
      </c>
      <c r="R65" s="12">
        <v>9.2575000000000003</v>
      </c>
      <c r="S65" s="12"/>
      <c r="T65" s="17">
        <v>246819000</v>
      </c>
      <c r="U65" s="1">
        <v>65.8</v>
      </c>
      <c r="V65" s="17">
        <v>194925</v>
      </c>
      <c r="W65" s="17">
        <v>10070</v>
      </c>
    </row>
    <row r="66" spans="1:23" ht="13" x14ac:dyDescent="0.3">
      <c r="A66" s="26">
        <v>1990</v>
      </c>
      <c r="C66" s="17">
        <v>9365494</v>
      </c>
      <c r="D66"/>
      <c r="E66" s="14">
        <v>116964</v>
      </c>
      <c r="F66" s="17"/>
      <c r="G66" s="17">
        <v>5963144</v>
      </c>
      <c r="H66"/>
      <c r="I66" s="31">
        <v>3340373</v>
      </c>
      <c r="J66" s="14">
        <v>303745</v>
      </c>
      <c r="K66" s="17">
        <v>424990</v>
      </c>
      <c r="L66" s="36">
        <v>26994</v>
      </c>
      <c r="M66"/>
      <c r="N66" s="17">
        <v>1283818</v>
      </c>
      <c r="O66" s="16"/>
      <c r="P66" s="17">
        <v>888532</v>
      </c>
      <c r="R66" s="12">
        <v>9.3216666666666672</v>
      </c>
      <c r="S66" s="12"/>
      <c r="T66" s="17">
        <v>249623000</v>
      </c>
      <c r="U66" s="1">
        <v>65.7</v>
      </c>
      <c r="V66" s="17">
        <v>196442</v>
      </c>
      <c r="W66" s="17">
        <v>10132</v>
      </c>
    </row>
    <row r="67" spans="1:23" ht="13" x14ac:dyDescent="0.3">
      <c r="A67" s="26">
        <v>1991</v>
      </c>
      <c r="C67" s="17">
        <v>9355355</v>
      </c>
      <c r="D67"/>
      <c r="E67" s="14">
        <v>115525</v>
      </c>
      <c r="F67" s="17"/>
      <c r="G67" s="17">
        <v>6158129</v>
      </c>
      <c r="H67"/>
      <c r="I67" s="31">
        <v>3450516</v>
      </c>
      <c r="J67" s="14">
        <v>313018</v>
      </c>
      <c r="K67" s="17">
        <v>457091</v>
      </c>
      <c r="L67" s="36">
        <v>27488</v>
      </c>
      <c r="M67"/>
      <c r="N67" s="17">
        <v>1238437</v>
      </c>
      <c r="O67" s="16"/>
      <c r="P67" s="17">
        <v>932393</v>
      </c>
      <c r="R67" s="12">
        <v>8.769166666666667</v>
      </c>
      <c r="S67" s="12"/>
      <c r="T67" s="17">
        <v>252981000</v>
      </c>
      <c r="U67" s="1">
        <v>65.5</v>
      </c>
      <c r="V67" s="17">
        <v>192286</v>
      </c>
      <c r="W67" s="17">
        <v>10373</v>
      </c>
    </row>
    <row r="68" spans="1:23" ht="13" x14ac:dyDescent="0.3">
      <c r="A68" s="26">
        <v>1992</v>
      </c>
      <c r="C68" s="17">
        <v>9684892</v>
      </c>
      <c r="D68"/>
      <c r="E68" s="14">
        <v>115968</v>
      </c>
      <c r="F68" s="17"/>
      <c r="G68" s="17">
        <v>6520327</v>
      </c>
      <c r="H68"/>
      <c r="I68" s="31">
        <v>3668246</v>
      </c>
      <c r="J68" s="14">
        <v>349741</v>
      </c>
      <c r="K68" s="17">
        <v>483375</v>
      </c>
      <c r="L68" s="36">
        <v>30088</v>
      </c>
      <c r="M68"/>
      <c r="N68" s="17">
        <v>1309124</v>
      </c>
      <c r="O68" s="16"/>
      <c r="P68" s="17">
        <v>960247</v>
      </c>
      <c r="R68" s="12">
        <v>8.14</v>
      </c>
      <c r="S68" s="12"/>
      <c r="T68" s="17">
        <v>256514000</v>
      </c>
      <c r="U68" s="1">
        <v>65.400000000000006</v>
      </c>
      <c r="V68" s="17">
        <v>193316</v>
      </c>
      <c r="W68" s="17">
        <v>10040</v>
      </c>
    </row>
    <row r="69" spans="1:23" ht="13" x14ac:dyDescent="0.3">
      <c r="A69" s="26">
        <v>1993</v>
      </c>
      <c r="C69" s="17">
        <v>9951502</v>
      </c>
      <c r="D69"/>
      <c r="E69" s="14">
        <v>117604</v>
      </c>
      <c r="F69" s="17"/>
      <c r="G69" s="17">
        <v>6858559</v>
      </c>
      <c r="H69"/>
      <c r="I69" s="31">
        <v>3817290</v>
      </c>
      <c r="J69" s="14">
        <v>381324</v>
      </c>
      <c r="K69" s="17">
        <v>503126</v>
      </c>
      <c r="L69" s="36">
        <v>36681</v>
      </c>
      <c r="M69"/>
      <c r="N69" s="17">
        <v>1398709</v>
      </c>
      <c r="O69" s="16"/>
      <c r="P69" s="17">
        <v>1003498</v>
      </c>
      <c r="R69" s="12">
        <v>7.2191666666666663</v>
      </c>
      <c r="S69" s="12"/>
      <c r="T69" s="17">
        <v>259919000</v>
      </c>
      <c r="U69" s="1">
        <v>65.3</v>
      </c>
      <c r="V69" s="17">
        <v>196699</v>
      </c>
      <c r="W69" s="17">
        <v>10505</v>
      </c>
    </row>
    <row r="70" spans="1:23" ht="13" x14ac:dyDescent="0.3">
      <c r="A70" s="26">
        <v>1994</v>
      </c>
      <c r="C70" s="17">
        <v>10352432</v>
      </c>
      <c r="D70"/>
      <c r="E70" s="14">
        <v>120379</v>
      </c>
      <c r="F70" s="17"/>
      <c r="G70" s="17">
        <v>7287236</v>
      </c>
      <c r="H70"/>
      <c r="I70" s="31">
        <v>4006192</v>
      </c>
      <c r="J70" s="14">
        <v>411705</v>
      </c>
      <c r="K70" s="17">
        <v>545248</v>
      </c>
      <c r="L70" s="36">
        <v>32523</v>
      </c>
      <c r="M70"/>
      <c r="N70" s="17">
        <v>1550658</v>
      </c>
      <c r="O70" s="16"/>
      <c r="P70" s="17">
        <v>1055610</v>
      </c>
      <c r="R70" s="12">
        <v>7.9625000000000004</v>
      </c>
      <c r="S70" s="12"/>
      <c r="T70" s="17">
        <v>263126000</v>
      </c>
      <c r="U70" s="1">
        <v>65.3</v>
      </c>
      <c r="V70" s="17">
        <v>202067</v>
      </c>
      <c r="W70" s="17">
        <v>10564</v>
      </c>
    </row>
    <row r="71" spans="1:23" ht="13" x14ac:dyDescent="0.3">
      <c r="A71" s="26">
        <v>1995</v>
      </c>
      <c r="C71" s="17">
        <v>10630321</v>
      </c>
      <c r="D71"/>
      <c r="E71" s="14">
        <v>123236</v>
      </c>
      <c r="F71" s="17"/>
      <c r="G71" s="17">
        <v>7639749</v>
      </c>
      <c r="H71"/>
      <c r="I71" s="31">
        <v>4198088</v>
      </c>
      <c r="J71" s="14">
        <v>449546</v>
      </c>
      <c r="K71" s="17">
        <v>557904</v>
      </c>
      <c r="L71" s="36">
        <v>34812</v>
      </c>
      <c r="M71"/>
      <c r="N71" s="17">
        <v>1625177</v>
      </c>
      <c r="O71" s="16"/>
      <c r="P71" s="17">
        <v>1122381</v>
      </c>
      <c r="R71" s="12">
        <v>7.59</v>
      </c>
      <c r="S71" s="12"/>
      <c r="T71" s="17">
        <v>266278000</v>
      </c>
      <c r="U71" s="1">
        <v>65.3</v>
      </c>
      <c r="V71" s="17">
        <v>207463</v>
      </c>
      <c r="W71" s="17">
        <v>10514</v>
      </c>
    </row>
    <row r="72" spans="1:23" ht="13" x14ac:dyDescent="0.3">
      <c r="A72" s="26">
        <v>1996</v>
      </c>
      <c r="C72" s="17">
        <v>11031350</v>
      </c>
      <c r="D72"/>
      <c r="E72" s="14">
        <v>125461</v>
      </c>
      <c r="F72" s="17"/>
      <c r="G72" s="17">
        <v>8073122</v>
      </c>
      <c r="H72"/>
      <c r="I72" s="31">
        <v>4416942</v>
      </c>
      <c r="J72" s="14">
        <v>490460</v>
      </c>
      <c r="K72" s="17">
        <v>580754</v>
      </c>
      <c r="L72" s="36">
        <v>35234</v>
      </c>
      <c r="M72"/>
      <c r="N72" s="17">
        <v>1752014</v>
      </c>
      <c r="O72" s="16"/>
      <c r="P72" s="17">
        <v>1175306</v>
      </c>
      <c r="R72" s="12">
        <v>7.37</v>
      </c>
      <c r="S72" s="12"/>
      <c r="T72" s="17">
        <v>269394000</v>
      </c>
      <c r="U72" s="1">
        <v>65.3</v>
      </c>
      <c r="V72" s="17">
        <v>210161</v>
      </c>
      <c r="W72" s="17">
        <v>10524</v>
      </c>
    </row>
    <row r="73" spans="1:23" ht="13" x14ac:dyDescent="0.3">
      <c r="A73" s="26">
        <v>1997</v>
      </c>
      <c r="C73" s="17">
        <v>11521938</v>
      </c>
      <c r="D73"/>
      <c r="E73" s="14">
        <v>128316</v>
      </c>
      <c r="F73" s="17"/>
      <c r="G73" s="17">
        <v>8577552</v>
      </c>
      <c r="H73"/>
      <c r="I73" s="31">
        <v>4708818</v>
      </c>
      <c r="J73" s="14">
        <v>525992</v>
      </c>
      <c r="K73" s="17">
        <v>611616</v>
      </c>
      <c r="L73" s="36">
        <v>33810</v>
      </c>
      <c r="M73"/>
      <c r="N73" s="17">
        <v>1922205</v>
      </c>
      <c r="O73" s="16"/>
      <c r="P73" s="17">
        <v>1239325</v>
      </c>
      <c r="R73" s="12">
        <v>7.2616666666666667</v>
      </c>
      <c r="S73" s="12"/>
      <c r="T73" s="17">
        <v>272657000</v>
      </c>
      <c r="U73" s="1">
        <v>65.5</v>
      </c>
      <c r="V73" s="17">
        <v>216596</v>
      </c>
      <c r="W73" s="17">
        <v>10544</v>
      </c>
    </row>
    <row r="74" spans="1:23" ht="13" x14ac:dyDescent="0.3">
      <c r="A74" s="26">
        <v>1998</v>
      </c>
      <c r="C74" s="17">
        <v>12038283</v>
      </c>
      <c r="D74"/>
      <c r="E74" s="17">
        <v>131563</v>
      </c>
      <c r="F74" s="17"/>
      <c r="G74" s="17">
        <v>9062817</v>
      </c>
      <c r="H74"/>
      <c r="I74" s="17">
        <v>5071138</v>
      </c>
      <c r="J74" s="17">
        <v>579474</v>
      </c>
      <c r="K74" s="17">
        <v>639473</v>
      </c>
      <c r="L74" s="36">
        <v>36368</v>
      </c>
      <c r="M74"/>
      <c r="N74" s="17">
        <v>2080672</v>
      </c>
      <c r="O74" s="16"/>
      <c r="P74" s="17">
        <v>1309737</v>
      </c>
      <c r="R74" s="12">
        <v>6.5316666666666663</v>
      </c>
      <c r="S74" s="12"/>
      <c r="T74" s="17">
        <v>275854000</v>
      </c>
      <c r="U74" s="1">
        <v>65.599999999999994</v>
      </c>
      <c r="V74" s="17">
        <v>222346</v>
      </c>
      <c r="W74" s="17">
        <v>10341</v>
      </c>
    </row>
    <row r="75" spans="1:23" ht="13" x14ac:dyDescent="0.3">
      <c r="A75" s="26">
        <v>1999</v>
      </c>
      <c r="C75" s="17">
        <v>12610491</v>
      </c>
      <c r="D75"/>
      <c r="E75" s="17">
        <v>134350</v>
      </c>
      <c r="F75" s="17"/>
      <c r="G75" s="17">
        <v>9630663</v>
      </c>
      <c r="H75"/>
      <c r="I75" s="17">
        <v>5402762</v>
      </c>
      <c r="J75" s="17">
        <v>627671</v>
      </c>
      <c r="K75" s="17">
        <v>673585</v>
      </c>
      <c r="L75" s="36">
        <v>45209</v>
      </c>
      <c r="M75"/>
      <c r="N75" s="17">
        <v>2255537</v>
      </c>
      <c r="O75" s="16"/>
      <c r="P75" s="17">
        <v>1398934</v>
      </c>
      <c r="R75" s="12">
        <v>7.041666666666667</v>
      </c>
      <c r="S75" s="12"/>
      <c r="T75" s="17">
        <v>279040000</v>
      </c>
      <c r="U75" s="1">
        <v>65.8</v>
      </c>
      <c r="V75" s="17">
        <v>226894</v>
      </c>
      <c r="W75" s="17">
        <v>10121</v>
      </c>
    </row>
    <row r="76" spans="1:23" ht="13" x14ac:dyDescent="0.3">
      <c r="A76" s="26">
        <v>2000</v>
      </c>
      <c r="C76" s="17">
        <v>13130987</v>
      </c>
      <c r="D76"/>
      <c r="E76" s="17">
        <v>137228</v>
      </c>
      <c r="F76" s="17"/>
      <c r="G76" s="17">
        <v>10252347</v>
      </c>
      <c r="H76"/>
      <c r="I76" s="17">
        <v>5848064</v>
      </c>
      <c r="J76" s="17">
        <v>674045</v>
      </c>
      <c r="K76" s="17">
        <v>708556</v>
      </c>
      <c r="L76" s="36">
        <v>45840</v>
      </c>
      <c r="M76"/>
      <c r="N76" s="17">
        <v>2427258</v>
      </c>
      <c r="O76" s="16"/>
      <c r="P76" s="17">
        <v>1511225</v>
      </c>
      <c r="R76" s="12">
        <v>7.6224999999999996</v>
      </c>
      <c r="S76" s="12"/>
      <c r="T76" s="17">
        <v>282162411</v>
      </c>
      <c r="U76" s="1">
        <v>66</v>
      </c>
      <c r="V76" s="17">
        <v>230609</v>
      </c>
      <c r="W76" s="17">
        <v>10232</v>
      </c>
    </row>
    <row r="77" spans="1:23" ht="13" x14ac:dyDescent="0.3">
      <c r="A77" s="26">
        <v>2001</v>
      </c>
      <c r="C77" s="17">
        <v>13262079</v>
      </c>
      <c r="D77"/>
      <c r="E77" s="17">
        <v>136872</v>
      </c>
      <c r="F77" s="17"/>
      <c r="G77" s="17">
        <v>10581822</v>
      </c>
      <c r="H77"/>
      <c r="I77" s="17">
        <v>6039136</v>
      </c>
      <c r="J77" s="17">
        <v>728238</v>
      </c>
      <c r="K77" s="17">
        <v>727690</v>
      </c>
      <c r="L77" s="36">
        <v>58710</v>
      </c>
      <c r="M77"/>
      <c r="N77" s="17">
        <v>2346725</v>
      </c>
      <c r="O77" s="16"/>
      <c r="P77" s="17">
        <v>1599511</v>
      </c>
      <c r="R77" s="12">
        <v>7.0824999999999996</v>
      </c>
      <c r="S77" s="12"/>
      <c r="T77" s="17">
        <v>284968955</v>
      </c>
      <c r="U77" s="1">
        <v>66.2</v>
      </c>
      <c r="V77" s="17">
        <v>227725</v>
      </c>
      <c r="W77" s="17">
        <v>10133</v>
      </c>
    </row>
    <row r="78" spans="1:23" ht="13" x14ac:dyDescent="0.3">
      <c r="A78" s="26">
        <v>2002</v>
      </c>
      <c r="C78" s="17">
        <v>13493064</v>
      </c>
      <c r="D78"/>
      <c r="E78" s="17">
        <v>135840</v>
      </c>
      <c r="F78" s="17"/>
      <c r="G78" s="17">
        <v>10936418</v>
      </c>
      <c r="H78"/>
      <c r="I78" s="17">
        <v>6135569</v>
      </c>
      <c r="J78" s="17">
        <v>761939</v>
      </c>
      <c r="K78" s="17">
        <v>760030</v>
      </c>
      <c r="L78" s="36">
        <v>41396</v>
      </c>
      <c r="M78"/>
      <c r="N78" s="17">
        <v>2374093</v>
      </c>
      <c r="O78" s="16"/>
      <c r="P78" s="17">
        <v>1657976</v>
      </c>
      <c r="R78" s="12">
        <v>6.4916666666666671</v>
      </c>
      <c r="S78" s="12"/>
      <c r="T78" s="17">
        <v>287625193</v>
      </c>
      <c r="U78" s="1">
        <v>66.3</v>
      </c>
      <c r="V78" s="17">
        <v>225643</v>
      </c>
      <c r="W78" s="17">
        <v>9963</v>
      </c>
    </row>
    <row r="79" spans="1:23" ht="13" x14ac:dyDescent="0.3">
      <c r="A79" s="26">
        <v>2003</v>
      </c>
      <c r="C79" s="17">
        <v>13879129</v>
      </c>
      <c r="D79"/>
      <c r="E79" s="17">
        <v>135473</v>
      </c>
      <c r="F79" s="17"/>
      <c r="G79" s="17">
        <v>11458246</v>
      </c>
      <c r="H79"/>
      <c r="I79" s="17">
        <v>6354054</v>
      </c>
      <c r="J79" s="17">
        <v>767702</v>
      </c>
      <c r="K79" s="17">
        <v>805616</v>
      </c>
      <c r="L79" s="36">
        <v>49057</v>
      </c>
      <c r="M79"/>
      <c r="N79" s="17">
        <v>2491277</v>
      </c>
      <c r="O79" s="16"/>
      <c r="P79" s="17">
        <v>1719081</v>
      </c>
      <c r="R79" s="12">
        <v>5.666666666666667</v>
      </c>
      <c r="S79" s="12"/>
      <c r="T79" s="17">
        <v>290107933</v>
      </c>
      <c r="U79" s="1">
        <v>66.5</v>
      </c>
      <c r="V79" s="17">
        <v>224449</v>
      </c>
      <c r="W79" s="17">
        <v>10297</v>
      </c>
    </row>
    <row r="80" spans="1:23" ht="13" x14ac:dyDescent="0.3">
      <c r="A80" s="26">
        <v>2004</v>
      </c>
      <c r="C80" s="17">
        <v>14406382</v>
      </c>
      <c r="D80"/>
      <c r="E80" s="17">
        <v>136851</v>
      </c>
      <c r="F80" s="17"/>
      <c r="G80" s="17">
        <v>12213730</v>
      </c>
      <c r="H80"/>
      <c r="I80" s="17">
        <v>6720058</v>
      </c>
      <c r="J80" s="17">
        <v>814869</v>
      </c>
      <c r="K80" s="17">
        <v>868098</v>
      </c>
      <c r="L80" s="36">
        <v>46386</v>
      </c>
      <c r="M80"/>
      <c r="N80" s="17">
        <v>2767457</v>
      </c>
      <c r="O80" s="16"/>
      <c r="P80" s="17">
        <v>1821828</v>
      </c>
      <c r="R80" s="12">
        <v>5.628333333333333</v>
      </c>
      <c r="S80" s="12"/>
      <c r="T80" s="17">
        <v>292805298</v>
      </c>
      <c r="U80" s="1">
        <v>66.599999999999994</v>
      </c>
      <c r="V80" s="17">
        <v>227128</v>
      </c>
      <c r="W80" s="17">
        <v>10429</v>
      </c>
    </row>
    <row r="81" spans="1:23" ht="13" x14ac:dyDescent="0.3">
      <c r="A81" s="26">
        <v>2005</v>
      </c>
      <c r="C81" s="17">
        <v>14912509</v>
      </c>
      <c r="D81"/>
      <c r="E81" s="17">
        <v>138756</v>
      </c>
      <c r="F81" s="17"/>
      <c r="G81" s="17">
        <v>13036637</v>
      </c>
      <c r="H81"/>
      <c r="I81" s="17">
        <v>7066605</v>
      </c>
      <c r="J81" s="17">
        <v>870540</v>
      </c>
      <c r="K81" s="17">
        <v>942438</v>
      </c>
      <c r="L81" s="36">
        <v>60911</v>
      </c>
      <c r="M81"/>
      <c r="N81" s="17">
        <v>3048006</v>
      </c>
      <c r="O81" s="16"/>
      <c r="P81" s="17">
        <v>1971024</v>
      </c>
      <c r="R81" s="12">
        <v>5.2350000000000003</v>
      </c>
      <c r="S81" s="12"/>
      <c r="T81" s="17">
        <v>295516599</v>
      </c>
      <c r="U81" s="1">
        <v>66.8</v>
      </c>
      <c r="V81" s="17">
        <v>230400</v>
      </c>
      <c r="W81" s="17">
        <v>10453</v>
      </c>
    </row>
    <row r="82" spans="1:23" ht="13" x14ac:dyDescent="0.3">
      <c r="A82" s="26">
        <v>2006</v>
      </c>
      <c r="C82" s="17">
        <v>15338257</v>
      </c>
      <c r="D82"/>
      <c r="E82" s="17">
        <v>141153</v>
      </c>
      <c r="F82" s="17"/>
      <c r="G82" s="17">
        <v>13814609</v>
      </c>
      <c r="H82"/>
      <c r="I82" s="17">
        <v>7479895</v>
      </c>
      <c r="J82" s="17">
        <v>948631</v>
      </c>
      <c r="K82" s="17">
        <v>997040</v>
      </c>
      <c r="L82" s="36">
        <v>51467</v>
      </c>
      <c r="M82"/>
      <c r="N82" s="17">
        <v>3251847</v>
      </c>
      <c r="O82" s="16"/>
      <c r="P82" s="17">
        <v>2124124</v>
      </c>
      <c r="R82" s="12">
        <v>5.5875000000000004</v>
      </c>
      <c r="S82" s="12"/>
      <c r="T82" s="17">
        <v>298379912</v>
      </c>
      <c r="U82" s="1">
        <v>66.8</v>
      </c>
      <c r="V82" s="17">
        <v>234732</v>
      </c>
      <c r="W82" s="17">
        <v>10589</v>
      </c>
    </row>
    <row r="83" spans="1:23" ht="13" x14ac:dyDescent="0.3">
      <c r="A83" s="26">
        <v>2007</v>
      </c>
      <c r="C83" s="17">
        <v>15626029</v>
      </c>
      <c r="D83"/>
      <c r="E83" s="17">
        <v>142596</v>
      </c>
      <c r="F83" s="17"/>
      <c r="G83" s="17">
        <v>14451860</v>
      </c>
      <c r="H83"/>
      <c r="I83" s="17">
        <v>7878862</v>
      </c>
      <c r="J83" s="17">
        <v>881247</v>
      </c>
      <c r="K83" s="17">
        <v>1036829</v>
      </c>
      <c r="L83" s="36">
        <v>54584</v>
      </c>
      <c r="M83"/>
      <c r="N83" s="17">
        <v>3265035</v>
      </c>
      <c r="O83" s="16"/>
      <c r="P83" s="17">
        <v>2252806</v>
      </c>
      <c r="R83" s="12">
        <v>5.5558333333333332</v>
      </c>
      <c r="S83" s="12"/>
      <c r="T83" s="17">
        <v>301231207</v>
      </c>
      <c r="U83" s="1">
        <v>66.900000000000006</v>
      </c>
      <c r="V83" s="17">
        <v>236610</v>
      </c>
      <c r="W83" s="17">
        <v>10419</v>
      </c>
    </row>
    <row r="84" spans="1:23" ht="13" x14ac:dyDescent="0.3">
      <c r="A84" s="26">
        <v>2008</v>
      </c>
      <c r="C84" s="17">
        <v>15604687</v>
      </c>
      <c r="D84"/>
      <c r="E84" s="17">
        <v>141576</v>
      </c>
      <c r="F84" s="17"/>
      <c r="G84" s="17">
        <v>14712845</v>
      </c>
      <c r="H84"/>
      <c r="I84" s="17">
        <v>8056978</v>
      </c>
      <c r="J84" s="17">
        <v>785625</v>
      </c>
      <c r="K84" s="17">
        <v>1049740</v>
      </c>
      <c r="L84" s="36">
        <v>52557</v>
      </c>
      <c r="M84"/>
      <c r="N84" s="17">
        <v>3107208</v>
      </c>
      <c r="O84" s="16"/>
      <c r="P84" s="17">
        <v>2358842</v>
      </c>
      <c r="R84" s="12">
        <v>5.6316666666666668</v>
      </c>
      <c r="S84" s="12"/>
      <c r="T84" s="17">
        <v>304093966</v>
      </c>
      <c r="U84" s="1">
        <v>66.900000000000006</v>
      </c>
      <c r="V84" s="17">
        <v>234039</v>
      </c>
      <c r="W84" s="17">
        <v>10063</v>
      </c>
    </row>
    <row r="85" spans="1:23" ht="13" x14ac:dyDescent="0.3">
      <c r="A85" s="26">
        <v>2009</v>
      </c>
      <c r="C85" s="17">
        <v>15208834</v>
      </c>
      <c r="D85"/>
      <c r="E85" s="17">
        <v>135574</v>
      </c>
      <c r="F85" s="17"/>
      <c r="G85" s="17">
        <v>14448932</v>
      </c>
      <c r="H85"/>
      <c r="I85" s="17">
        <v>7758509</v>
      </c>
      <c r="J85" s="17">
        <v>774785</v>
      </c>
      <c r="K85" s="17">
        <v>1026818</v>
      </c>
      <c r="L85" s="36">
        <v>58347</v>
      </c>
      <c r="M85"/>
      <c r="N85" s="17">
        <v>2572572</v>
      </c>
      <c r="O85" s="16"/>
      <c r="P85" s="17">
        <v>2371476</v>
      </c>
      <c r="R85" s="12">
        <v>5.3133333333333335</v>
      </c>
      <c r="S85" s="12"/>
      <c r="T85" s="17">
        <v>306771529</v>
      </c>
      <c r="U85" s="1">
        <v>66.900000000000006</v>
      </c>
      <c r="V85" s="17">
        <v>221573</v>
      </c>
      <c r="W85" s="17">
        <v>9829</v>
      </c>
    </row>
    <row r="86" spans="1:23" ht="13" x14ac:dyDescent="0.3">
      <c r="A86" s="26">
        <v>2010</v>
      </c>
      <c r="C86" s="17">
        <v>15598753</v>
      </c>
      <c r="D86"/>
      <c r="E86" s="17">
        <v>134714</v>
      </c>
      <c r="F86" s="17"/>
      <c r="G86" s="17">
        <v>14992052</v>
      </c>
      <c r="H86"/>
      <c r="I86" s="17">
        <v>7924936</v>
      </c>
      <c r="J86" s="17">
        <v>930451</v>
      </c>
      <c r="K86" s="17">
        <v>1063074</v>
      </c>
      <c r="L86" s="36">
        <v>55808</v>
      </c>
      <c r="M86"/>
      <c r="N86" s="17">
        <v>2809976</v>
      </c>
      <c r="O86" s="16"/>
      <c r="P86" s="17">
        <v>2390926</v>
      </c>
      <c r="R86" s="12">
        <v>4.9433333333333334</v>
      </c>
      <c r="S86" s="12"/>
      <c r="T86" s="17">
        <v>309338421</v>
      </c>
      <c r="U86" s="1">
        <v>66.900000000000006</v>
      </c>
      <c r="V86" s="17">
        <v>222053</v>
      </c>
      <c r="W86" s="17">
        <v>9681</v>
      </c>
    </row>
    <row r="87" spans="1:23" ht="13" x14ac:dyDescent="0.3">
      <c r="A87" s="26">
        <v>2011</v>
      </c>
      <c r="C87" s="17">
        <v>15840664</v>
      </c>
      <c r="D87"/>
      <c r="E87" s="17">
        <v>136258</v>
      </c>
      <c r="F87" s="17"/>
      <c r="G87" s="17">
        <v>15542582</v>
      </c>
      <c r="H87"/>
      <c r="I87" s="17">
        <v>8225931</v>
      </c>
      <c r="J87" s="17">
        <v>977677</v>
      </c>
      <c r="K87" s="17">
        <v>1103724</v>
      </c>
      <c r="L87" s="36">
        <v>60008</v>
      </c>
      <c r="M87"/>
      <c r="N87" s="17">
        <v>2969181</v>
      </c>
      <c r="O87" s="16"/>
      <c r="P87" s="17">
        <v>2474467</v>
      </c>
      <c r="R87" s="12">
        <v>4.6391666666666671</v>
      </c>
      <c r="S87" s="12"/>
      <c r="T87" s="17">
        <v>311644280</v>
      </c>
      <c r="U87" s="1">
        <v>66.8</v>
      </c>
      <c r="V87" s="17">
        <v>226014</v>
      </c>
      <c r="W87" s="17">
        <v>9449</v>
      </c>
    </row>
    <row r="88" spans="1:23" ht="13" x14ac:dyDescent="0.3">
      <c r="A88" s="26">
        <v>2012</v>
      </c>
      <c r="C88" s="17">
        <v>16197007</v>
      </c>
      <c r="D88"/>
      <c r="E88" s="17">
        <v>138885</v>
      </c>
      <c r="F88" s="17"/>
      <c r="G88" s="17">
        <v>16197007</v>
      </c>
      <c r="H88"/>
      <c r="I88" s="17">
        <v>8566725</v>
      </c>
      <c r="J88" s="17">
        <v>1125361</v>
      </c>
      <c r="K88" s="17">
        <v>1136115</v>
      </c>
      <c r="L88" s="36">
        <v>58037</v>
      </c>
      <c r="M88"/>
      <c r="N88" s="17">
        <v>3242785</v>
      </c>
      <c r="O88" s="16"/>
      <c r="P88" s="17">
        <v>2575995</v>
      </c>
      <c r="R88" s="12">
        <v>3.6733333333333333</v>
      </c>
      <c r="S88" s="12"/>
      <c r="T88" s="17">
        <v>313993272</v>
      </c>
      <c r="U88" s="1">
        <v>66.7</v>
      </c>
      <c r="V88" s="17">
        <v>230328</v>
      </c>
      <c r="W88" s="17">
        <v>9529</v>
      </c>
    </row>
    <row r="89" spans="1:23" ht="13" x14ac:dyDescent="0.3">
      <c r="A89" s="26">
        <v>2013</v>
      </c>
      <c r="C89" s="17">
        <v>16495369</v>
      </c>
      <c r="D89"/>
      <c r="E89" s="17">
        <v>141103</v>
      </c>
      <c r="F89" s="17"/>
      <c r="G89" s="17">
        <v>16784851</v>
      </c>
      <c r="H89"/>
      <c r="I89" s="17">
        <v>8834222</v>
      </c>
      <c r="J89" s="17">
        <v>1122207</v>
      </c>
      <c r="K89" s="17">
        <v>1188663</v>
      </c>
      <c r="L89" s="36">
        <v>59720</v>
      </c>
      <c r="M89"/>
      <c r="N89" s="17">
        <v>3426416</v>
      </c>
      <c r="O89" s="15"/>
      <c r="P89" s="17">
        <v>2681218</v>
      </c>
      <c r="R89" s="12">
        <v>4.2350000000000003</v>
      </c>
      <c r="S89" s="12"/>
      <c r="T89" s="17">
        <v>316234505</v>
      </c>
      <c r="U89" s="1">
        <v>66.5</v>
      </c>
      <c r="V89" s="17">
        <v>233870</v>
      </c>
      <c r="W89" s="17">
        <v>9408</v>
      </c>
    </row>
    <row r="90" spans="1:23" ht="13" x14ac:dyDescent="0.3">
      <c r="A90" s="26">
        <v>2014</v>
      </c>
      <c r="C90" s="17">
        <v>16912038</v>
      </c>
      <c r="E90" s="17">
        <v>143758</v>
      </c>
      <c r="F90" s="17"/>
      <c r="G90" s="17">
        <v>17527258</v>
      </c>
      <c r="I90" s="17">
        <v>9249097</v>
      </c>
      <c r="J90" s="17">
        <v>1172176</v>
      </c>
      <c r="K90" s="17">
        <v>1240834</v>
      </c>
      <c r="L90" s="36">
        <v>58090</v>
      </c>
      <c r="N90" s="17">
        <v>3646745</v>
      </c>
      <c r="O90" s="15"/>
      <c r="P90" s="17">
        <v>2815026</v>
      </c>
      <c r="R90" s="12">
        <v>4.1624999999999996</v>
      </c>
      <c r="S90" s="12"/>
      <c r="T90" s="37">
        <v>318622525</v>
      </c>
      <c r="U90" s="1">
        <v>66.400000000000006</v>
      </c>
      <c r="V90" s="17">
        <v>238609</v>
      </c>
      <c r="W90" s="17">
        <v>9358</v>
      </c>
    </row>
    <row r="91" spans="1:23" ht="13" x14ac:dyDescent="0.3">
      <c r="A91" s="26">
        <v>2015</v>
      </c>
      <c r="C91" s="17">
        <v>17403843</v>
      </c>
      <c r="E91" s="17">
        <v>146607</v>
      </c>
      <c r="F91" s="17"/>
      <c r="G91" s="17">
        <v>18224780</v>
      </c>
      <c r="I91" s="17">
        <v>9698155</v>
      </c>
      <c r="J91" s="17">
        <v>1130659</v>
      </c>
      <c r="K91" s="17">
        <v>1277106</v>
      </c>
      <c r="L91" s="36">
        <v>57252</v>
      </c>
      <c r="N91" s="17">
        <v>3844099</v>
      </c>
      <c r="O91" s="15"/>
      <c r="P91" s="17">
        <v>2916464</v>
      </c>
      <c r="R91" s="12">
        <v>3.8866666666666667</v>
      </c>
      <c r="S91" s="12"/>
      <c r="T91" s="37">
        <v>321039839</v>
      </c>
      <c r="U91" s="1">
        <v>66.099999999999994</v>
      </c>
      <c r="V91" s="17">
        <v>243431</v>
      </c>
      <c r="W91" s="17">
        <v>9508</v>
      </c>
    </row>
    <row r="92" spans="1:23" ht="13" x14ac:dyDescent="0.3">
      <c r="A92" s="26">
        <v>2016</v>
      </c>
      <c r="C92" s="17">
        <v>17688890</v>
      </c>
      <c r="E92" s="17">
        <v>148734</v>
      </c>
      <c r="F92" s="17"/>
      <c r="G92" s="17">
        <v>18715040</v>
      </c>
      <c r="I92" s="17">
        <v>9960324</v>
      </c>
      <c r="J92" s="17">
        <v>1138662</v>
      </c>
      <c r="K92" s="17">
        <v>1312757</v>
      </c>
      <c r="L92" s="36">
        <v>61808</v>
      </c>
      <c r="N92" s="17">
        <v>3813941</v>
      </c>
      <c r="O92" s="15"/>
      <c r="P92" s="17">
        <v>2991574</v>
      </c>
      <c r="R92" s="12">
        <v>3.6658333333333335</v>
      </c>
      <c r="S92" s="12"/>
      <c r="T92" s="37">
        <v>323405935</v>
      </c>
      <c r="U92" s="1">
        <v>65.900000000000006</v>
      </c>
      <c r="V92" s="17">
        <v>246647</v>
      </c>
      <c r="W92" s="17">
        <v>9604</v>
      </c>
    </row>
    <row r="93" spans="1:23" ht="13" x14ac:dyDescent="0.3">
      <c r="A93" s="26">
        <v>2017</v>
      </c>
      <c r="C93" s="17">
        <v>18108082</v>
      </c>
      <c r="E93" s="17">
        <v>150636</v>
      </c>
      <c r="G93" s="17">
        <v>19519424</v>
      </c>
      <c r="I93" s="17">
        <v>10411610</v>
      </c>
      <c r="J93" s="17">
        <v>1179321</v>
      </c>
      <c r="K93" s="17">
        <v>1364464</v>
      </c>
      <c r="L93" s="36">
        <v>61135</v>
      </c>
      <c r="N93" s="17">
        <v>4025485</v>
      </c>
      <c r="P93" s="17">
        <v>3121444</v>
      </c>
      <c r="R93" s="12">
        <v>3.7433333333333332</v>
      </c>
      <c r="T93" s="37">
        <v>325719178</v>
      </c>
      <c r="U93" s="1">
        <v>65.7</v>
      </c>
      <c r="V93" s="17">
        <v>250088</v>
      </c>
      <c r="W93" s="17">
        <v>9525</v>
      </c>
    </row>
    <row r="94" spans="1:23" ht="13" x14ac:dyDescent="0.3">
      <c r="A94" s="26">
        <v>2018</v>
      </c>
      <c r="C94" s="17">
        <v>18638164</v>
      </c>
      <c r="E94" s="17">
        <v>153133</v>
      </c>
      <c r="G94" s="17">
        <v>20580223</v>
      </c>
      <c r="I94" s="17">
        <v>10928452</v>
      </c>
      <c r="J94" s="17">
        <v>1195094</v>
      </c>
      <c r="K94" s="17">
        <v>1441789</v>
      </c>
      <c r="L94" s="36">
        <v>64397</v>
      </c>
      <c r="N94" s="17">
        <v>4315457</v>
      </c>
      <c r="P94" s="17">
        <v>3291447</v>
      </c>
      <c r="R94" s="12">
        <v>3.93</v>
      </c>
      <c r="T94" s="37">
        <v>327167434</v>
      </c>
      <c r="U94" s="1">
        <v>65.5</v>
      </c>
      <c r="V94" s="17">
        <v>254564</v>
      </c>
      <c r="W94" s="17">
        <v>9707</v>
      </c>
    </row>
    <row r="95" spans="1:23" x14ac:dyDescent="0.25">
      <c r="C95" s="16"/>
      <c r="G95" s="24"/>
    </row>
    <row r="96" spans="1:23" x14ac:dyDescent="0.25">
      <c r="C96" s="16"/>
      <c r="G96" s="35"/>
      <c r="H96" s="35"/>
      <c r="I96" s="35"/>
    </row>
    <row r="97" spans="3:7" x14ac:dyDescent="0.25">
      <c r="C97" s="16"/>
      <c r="G97" s="34"/>
    </row>
    <row r="98" spans="3:7" x14ac:dyDescent="0.25">
      <c r="C98" s="16"/>
    </row>
    <row r="99" spans="3:7" x14ac:dyDescent="0.25">
      <c r="C99" s="16"/>
    </row>
    <row r="100" spans="3:7" x14ac:dyDescent="0.25">
      <c r="C100" s="16"/>
    </row>
    <row r="101" spans="3:7" x14ac:dyDescent="0.25">
      <c r="C101" s="16"/>
    </row>
    <row r="102" spans="3:7" x14ac:dyDescent="0.25">
      <c r="C102" s="16"/>
    </row>
    <row r="103" spans="3:7" x14ac:dyDescent="0.25">
      <c r="C103" s="16"/>
    </row>
    <row r="104" spans="3:7" x14ac:dyDescent="0.25">
      <c r="C104" s="16"/>
    </row>
    <row r="105" spans="3:7" x14ac:dyDescent="0.25">
      <c r="C105" s="16"/>
    </row>
    <row r="106" spans="3:7" x14ac:dyDescent="0.25">
      <c r="C106" s="16"/>
    </row>
    <row r="107" spans="3:7" x14ac:dyDescent="0.25">
      <c r="C107" s="16"/>
    </row>
    <row r="108" spans="3:7" x14ac:dyDescent="0.25">
      <c r="C108" s="16"/>
    </row>
    <row r="109" spans="3:7" x14ac:dyDescent="0.25">
      <c r="C109" s="16"/>
    </row>
    <row r="110" spans="3:7" x14ac:dyDescent="0.25">
      <c r="C110" s="16"/>
    </row>
    <row r="111" spans="3:7" x14ac:dyDescent="0.25">
      <c r="C111" s="16"/>
    </row>
    <row r="112" spans="3:7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52" workbookViewId="0">
      <selection activeCell="B72" sqref="B72:M72"/>
    </sheetView>
  </sheetViews>
  <sheetFormatPr defaultRowHeight="12.5" x14ac:dyDescent="0.25"/>
  <cols>
    <col min="4" max="4" width="9.08984375" style="16" customWidth="1"/>
    <col min="6" max="6" width="9.54296875" bestFit="1" customWidth="1"/>
    <col min="13" max="13" width="9.08984375" style="2" customWidth="1"/>
  </cols>
  <sheetData>
    <row r="1" spans="1:13" x14ac:dyDescent="0.25">
      <c r="B1" s="22" t="s">
        <v>74</v>
      </c>
      <c r="C1" s="22" t="s">
        <v>75</v>
      </c>
      <c r="D1" s="30" t="s">
        <v>76</v>
      </c>
      <c r="F1" s="22" t="s">
        <v>77</v>
      </c>
      <c r="H1" s="13" t="s">
        <v>78</v>
      </c>
      <c r="J1" s="22" t="s">
        <v>80</v>
      </c>
      <c r="K1" s="22" t="s">
        <v>81</v>
      </c>
      <c r="L1" s="22"/>
      <c r="M1" s="33" t="s">
        <v>79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1">
        <f>B2+C2</f>
        <v>118835.82593703733</v>
      </c>
      <c r="F2" s="19">
        <f>D2/('raw data'!E24+'raw data'!W24)*1000</f>
        <v>1930.9397646692121</v>
      </c>
      <c r="H2" s="32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1">
        <f t="shared" ref="D3:D58" si="1">B3+C3</f>
        <v>114717.57059454307</v>
      </c>
      <c r="F3" s="19">
        <f>D3/('raw data'!E25+'raw data'!W25)*1000</f>
        <v>1898.6059811747884</v>
      </c>
      <c r="H3" s="32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1">
        <f t="shared" si="1"/>
        <v>119143.80589043186</v>
      </c>
      <c r="F4" s="19">
        <f>D4/('raw data'!E26+'raw data'!W26)*1000</f>
        <v>1908.7440866778572</v>
      </c>
      <c r="H4" s="32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1">
        <f t="shared" si="1"/>
        <v>127182.87423557564</v>
      </c>
      <c r="F5" s="19">
        <f>D5/('raw data'!E27+'raw data'!W27)*1000</f>
        <v>1923.6905078436587</v>
      </c>
      <c r="H5" s="32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1">
        <f t="shared" si="1"/>
        <v>129254.88931059581</v>
      </c>
      <c r="F6" s="19">
        <f>D6/('raw data'!E28+'raw data'!W28)*1000</f>
        <v>1919.4655297909951</v>
      </c>
      <c r="H6" s="32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1">
        <f t="shared" si="1"/>
        <v>130225.06385145456</v>
      </c>
      <c r="F7" s="19">
        <f>D7/('raw data'!E29+'raw data'!W29)*1000</f>
        <v>1904.0700634780542</v>
      </c>
      <c r="H7" s="32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1">
        <f t="shared" si="1"/>
        <v>125221.98044853364</v>
      </c>
      <c r="F8" s="19">
        <f>D8/('raw data'!E30+'raw data'!W30)*1000</f>
        <v>1876.9407705577919</v>
      </c>
      <c r="H8" s="32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1">
        <f t="shared" si="1"/>
        <v>128464.07417061611</v>
      </c>
      <c r="F9" s="19">
        <f>D9/('raw data'!E31+'raw data'!W31)*1000</f>
        <v>1882.8368314150302</v>
      </c>
      <c r="H9" s="32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1">
        <f t="shared" si="1"/>
        <v>130410.34040594954</v>
      </c>
      <c r="F10" s="19">
        <f>D10/('raw data'!E32+'raw data'!W32)*1000</f>
        <v>1867.6473005177088</v>
      </c>
      <c r="H10" s="32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1">
        <f t="shared" si="1"/>
        <v>129606.18868663143</v>
      </c>
      <c r="F11" s="19">
        <f>D11/('raw data'!E33+'raw data'!W33)*1000</f>
        <v>1848.1111763554511</v>
      </c>
      <c r="H11" s="32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1">
        <f t="shared" si="1"/>
        <v>125496.43292835775</v>
      </c>
      <c r="F12" s="19">
        <f>D12/('raw data'!E34+'raw data'!W34)*1000</f>
        <v>1833.402964621735</v>
      </c>
      <c r="H12" s="32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1">
        <f t="shared" si="1"/>
        <v>128650.16091058178</v>
      </c>
      <c r="F13" s="19">
        <f>D13/('raw data'!E35+'raw data'!W35)*1000</f>
        <v>1837.465698929969</v>
      </c>
      <c r="H13" s="32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1">
        <f t="shared" si="1"/>
        <v>129921.34947351627</v>
      </c>
      <c r="F14" s="19">
        <f>D14/('raw data'!E36+'raw data'!W36)*1000</f>
        <v>1830.264837268666</v>
      </c>
      <c r="H14" s="32">
        <f t="shared" si="2"/>
        <v>35.197400716705118</v>
      </c>
      <c r="J14" s="17">
        <f>'raw data'!E36+'raw data'!W36</f>
        <v>70985</v>
      </c>
      <c r="K14" s="17">
        <f>'raw data'!T36*'raw data'!U36/100000</f>
        <v>108740.72829233736</v>
      </c>
      <c r="M14" s="12">
        <f>J14/K14*H14</f>
        <v>22.976556522211322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1">
        <f t="shared" si="1"/>
        <v>129510.41182551168</v>
      </c>
      <c r="F15" s="19">
        <f>D15/('raw data'!E37+'raw data'!W37)*1000</f>
        <v>1822.6014217331149</v>
      </c>
      <c r="H15" s="32">
        <f t="shared" si="2"/>
        <v>35.05002734102144</v>
      </c>
      <c r="J15" s="17">
        <f>'raw data'!E37+'raw data'!W37</f>
        <v>71058</v>
      </c>
      <c r="K15" s="17">
        <f>'raw data'!T37*'raw data'!U37/100000</f>
        <v>110217.84465560234</v>
      </c>
      <c r="M15" s="12">
        <f t="shared" ref="M15:M70" si="3">J15/K15*H15</f>
        <v>22.596929295620242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1">
        <f t="shared" si="1"/>
        <v>132744.5906803153</v>
      </c>
      <c r="F16" s="19">
        <f>D16/('raw data'!E38+'raw data'!W38)*1000</f>
        <v>1828.891332290586</v>
      </c>
      <c r="H16" s="32">
        <f t="shared" si="2"/>
        <v>35.170987159434347</v>
      </c>
      <c r="J16" s="17">
        <f>'raw data'!E38+'raw data'!W38</f>
        <v>72582</v>
      </c>
      <c r="K16" s="17">
        <f>'raw data'!T38*'raw data'!U38/100000</f>
        <v>111900.4136259064</v>
      </c>
      <c r="M16" s="12">
        <f t="shared" si="3"/>
        <v>22.812968310736089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1">
        <f t="shared" si="1"/>
        <v>134225.46385955287</v>
      </c>
      <c r="F17" s="19">
        <f>D17/('raw data'!E39+'raw data'!W39)*1000</f>
        <v>1830.1558999679969</v>
      </c>
      <c r="H17" s="32">
        <f t="shared" si="2"/>
        <v>35.195305768615327</v>
      </c>
      <c r="J17" s="17">
        <f>'raw data'!E39+'raw data'!W39</f>
        <v>73341</v>
      </c>
      <c r="K17" s="17">
        <f>'raw data'!T39*'raw data'!U39/100000</f>
        <v>113730.08609765275</v>
      </c>
      <c r="M17" s="12">
        <f t="shared" si="3"/>
        <v>22.696359502969646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1">
        <f t="shared" si="1"/>
        <v>136866.65333333332</v>
      </c>
      <c r="F18" s="19">
        <f>D18/('raw data'!E40+'raw data'!W40)*1000</f>
        <v>1826.6666666666665</v>
      </c>
      <c r="H18" s="32">
        <f t="shared" si="2"/>
        <v>35.128205128205124</v>
      </c>
      <c r="J18" s="17">
        <f>'raw data'!E40+'raw data'!W40</f>
        <v>74927</v>
      </c>
      <c r="K18" s="17">
        <f>'raw data'!T40*'raw data'!U40/100000</f>
        <v>115646.32017242699</v>
      </c>
      <c r="M18" s="12">
        <f t="shared" si="3"/>
        <v>22.759487908622386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1">
        <f t="shared" si="1"/>
        <v>141383.88440567066</v>
      </c>
      <c r="F19" s="19">
        <f>D19/('raw data'!E41+'raw data'!W41)*1000</f>
        <v>1830.9705561613957</v>
      </c>
      <c r="H19" s="32">
        <f t="shared" si="2"/>
        <v>35.210972233872994</v>
      </c>
      <c r="J19" s="17">
        <f>'raw data'!E41+'raw data'!W41</f>
        <v>77218</v>
      </c>
      <c r="K19" s="17">
        <f>'raw data'!T41*'raw data'!U41/100000</f>
        <v>117490.50526515598</v>
      </c>
      <c r="M19" s="12">
        <f t="shared" si="3"/>
        <v>23.1416219363349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1">
        <f t="shared" si="1"/>
        <v>147222.31846128733</v>
      </c>
      <c r="F20" s="19">
        <f>D20/('raw data'!E42+'raw data'!W42)*1000</f>
        <v>1822.3515969312803</v>
      </c>
      <c r="H20" s="32">
        <f t="shared" si="2"/>
        <v>35.045223017909237</v>
      </c>
      <c r="J20" s="17">
        <f>'raw data'!E42+'raw data'!W42</f>
        <v>80787</v>
      </c>
      <c r="K20" s="17">
        <f>'raw data'!T42*'raw data'!U42/100000</f>
        <v>119244.91522549231</v>
      </c>
      <c r="M20" s="12">
        <f t="shared" si="3"/>
        <v>23.742718308734869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1">
        <f t="shared" si="1"/>
        <v>149146.2628244214</v>
      </c>
      <c r="F21" s="19">
        <f>D21/('raw data'!E43+'raw data'!W43)*1000</f>
        <v>1804.9892632750987</v>
      </c>
      <c r="H21" s="32">
        <f t="shared" si="2"/>
        <v>34.711331986059591</v>
      </c>
      <c r="J21" s="17">
        <f>'raw data'!E43+'raw data'!W43</f>
        <v>82630</v>
      </c>
      <c r="K21" s="17">
        <f>'raw data'!T43*'raw data'!U43/100000</f>
        <v>121001.9227857871</v>
      </c>
      <c r="M21" s="12">
        <f t="shared" si="3"/>
        <v>23.703733758725051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1">
        <f t="shared" si="1"/>
        <v>151900.4346666323</v>
      </c>
      <c r="F22" s="19">
        <f>D22/('raw data'!E44+'raw data'!W44)*1000</f>
        <v>1793.033684698848</v>
      </c>
      <c r="H22" s="32">
        <f t="shared" si="2"/>
        <v>34.481417013439383</v>
      </c>
      <c r="J22" s="17">
        <f>'raw data'!E44+'raw data'!W44</f>
        <v>84717</v>
      </c>
      <c r="K22" s="17">
        <f>'raw data'!T44*'raw data'!U44/100000</f>
        <v>122832.072</v>
      </c>
      <c r="M22" s="12">
        <f t="shared" si="3"/>
        <v>23.781754696180197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1">
        <f t="shared" si="1"/>
        <v>155918.54948027551</v>
      </c>
      <c r="F23" s="19">
        <f>D23/('raw data'!E45+'raw data'!W45)*1000</f>
        <v>1791.1584220413274</v>
      </c>
      <c r="H23" s="32">
        <f t="shared" si="2"/>
        <v>34.445354270025526</v>
      </c>
      <c r="J23" s="17">
        <f>'raw data'!E45+'raw data'!W45</f>
        <v>87049</v>
      </c>
      <c r="K23" s="17">
        <f>'raw data'!T45*'raw data'!U45/100000</f>
        <v>124646.355</v>
      </c>
      <c r="M23" s="12">
        <f t="shared" si="3"/>
        <v>24.055526082984557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1">
        <f t="shared" si="1"/>
        <v>153354.92264576803</v>
      </c>
      <c r="F24" s="19">
        <f>D24/('raw data'!E46+'raw data'!W46)*1000</f>
        <v>1765.8056426332289</v>
      </c>
      <c r="H24" s="32">
        <f t="shared" si="2"/>
        <v>33.957800819869789</v>
      </c>
      <c r="J24" s="17">
        <f>'raw data'!E46+'raw data'!W46</f>
        <v>86847</v>
      </c>
      <c r="K24" s="17">
        <f>'raw data'!T46*'raw data'!U46/100000</f>
        <v>126722.136</v>
      </c>
      <c r="M24" s="12">
        <f t="shared" si="3"/>
        <v>23.272438588024048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1">
        <f t="shared" si="1"/>
        <v>152615.43012293536</v>
      </c>
      <c r="F25" s="19">
        <f>D25/('raw data'!E47+'raw data'!W47)*1000</f>
        <v>1760.3514593860773</v>
      </c>
      <c r="H25" s="32">
        <f t="shared" si="2"/>
        <v>33.85291268050149</v>
      </c>
      <c r="J25" s="17">
        <f>'raw data'!E47+'raw data'!W47</f>
        <v>86696</v>
      </c>
      <c r="K25" s="17">
        <f>'raw data'!T47*'raw data'!U47/100000</f>
        <v>129372.803</v>
      </c>
      <c r="M25" s="12">
        <f t="shared" si="3"/>
        <v>22.685696295447485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1">
        <f t="shared" si="1"/>
        <v>156906.80361104643</v>
      </c>
      <c r="F26" s="19">
        <f>D26/('raw data'!E48+'raw data'!W48)*1000</f>
        <v>1766.6303028817279</v>
      </c>
      <c r="H26" s="32">
        <f t="shared" si="2"/>
        <v>33.973659670802462</v>
      </c>
      <c r="J26" s="17">
        <f>'raw data'!E48+'raw data'!W48</f>
        <v>88817</v>
      </c>
      <c r="K26" s="17">
        <f>'raw data'!T48*'raw data'!U48/100000</f>
        <v>131814.68799999999</v>
      </c>
      <c r="M26" s="12">
        <f t="shared" si="3"/>
        <v>22.891519729437604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1">
        <f t="shared" si="1"/>
        <v>163220.94143329968</v>
      </c>
      <c r="F27" s="19">
        <f>D27/('raw data'!E49+'raw data'!W49)*1000</f>
        <v>1764.2074129715263</v>
      </c>
      <c r="H27" s="32">
        <f t="shared" si="2"/>
        <v>33.927065634067816</v>
      </c>
      <c r="J27" s="17">
        <f>'raw data'!E49+'raw data'!W49</f>
        <v>92518</v>
      </c>
      <c r="K27" s="17">
        <f>'raw data'!T49*'raw data'!U49/100000</f>
        <v>134138.397</v>
      </c>
      <c r="M27" s="12">
        <f t="shared" si="3"/>
        <v>23.400192104075064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1">
        <f t="shared" si="1"/>
        <v>163636.15330414794</v>
      </c>
      <c r="F28" s="19">
        <f>D28/('raw data'!E50+'raw data'!W50)*1000</f>
        <v>1738.9601838910517</v>
      </c>
      <c r="H28" s="32">
        <f t="shared" si="2"/>
        <v>33.441541997904842</v>
      </c>
      <c r="J28" s="17">
        <f>'raw data'!E50+'raw data'!W50</f>
        <v>94100</v>
      </c>
      <c r="K28" s="17">
        <f>'raw data'!T50*'raw data'!U50/100000</f>
        <v>136224.99799999999</v>
      </c>
      <c r="M28" s="12">
        <f t="shared" si="3"/>
        <v>23.10037913895103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1">
        <f t="shared" si="1"/>
        <v>159389.85289967546</v>
      </c>
      <c r="F29" s="19">
        <f>D29/('raw data'!E51+'raw data'!W51)*1000</f>
        <v>1722.2026245237757</v>
      </c>
      <c r="H29" s="32">
        <f t="shared" si="2"/>
        <v>33.119281240841843</v>
      </c>
      <c r="J29" s="17">
        <f>'raw data'!E51+'raw data'!W51</f>
        <v>92550</v>
      </c>
      <c r="K29" s="17">
        <f>'raw data'!T51*'raw data'!U51/100000</f>
        <v>138870.639</v>
      </c>
      <c r="M29" s="12">
        <f t="shared" si="3"/>
        <v>22.072264525548217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1">
        <f t="shared" si="1"/>
        <v>163608.8904029656</v>
      </c>
      <c r="F30" s="19">
        <f>D30/('raw data'!E52+'raw data'!W52)*1000</f>
        <v>1724.0680991281663</v>
      </c>
      <c r="H30" s="32">
        <f t="shared" si="2"/>
        <v>33.155155752464736</v>
      </c>
      <c r="J30" s="17">
        <f>'raw data'!E52+'raw data'!W52</f>
        <v>94897</v>
      </c>
      <c r="K30" s="17">
        <f>'raw data'!T52*'raw data'!U52/100000</f>
        <v>140850.60999999999</v>
      </c>
      <c r="M30" s="12">
        <f t="shared" si="3"/>
        <v>22.338027612671656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1">
        <f t="shared" si="1"/>
        <v>169145.71415932139</v>
      </c>
      <c r="F31" s="19">
        <f>D31/('raw data'!E53+'raw data'!W53)*1000</f>
        <v>1722.8298735913118</v>
      </c>
      <c r="H31" s="32">
        <f t="shared" si="2"/>
        <v>33.13134372290984</v>
      </c>
      <c r="J31" s="17">
        <f>'raw data'!E53+'raw data'!W53</f>
        <v>98179</v>
      </c>
      <c r="K31" s="17">
        <f>'raw data'!T53*'raw data'!U53/100000</f>
        <v>142935.11100000003</v>
      </c>
      <c r="M31" s="12">
        <f t="shared" si="3"/>
        <v>22.757195013977807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1">
        <f t="shared" si="1"/>
        <v>176897.49828544899</v>
      </c>
      <c r="F32" s="19">
        <f>D32/('raw data'!E54+'raw data'!W54)*1000</f>
        <v>1719.2040262932987</v>
      </c>
      <c r="H32" s="32">
        <f t="shared" si="2"/>
        <v>33.061615890255744</v>
      </c>
      <c r="J32" s="17">
        <f>'raw data'!E54+'raw data'!W54</f>
        <v>102895</v>
      </c>
      <c r="K32" s="17">
        <f>'raw data'!T54*'raw data'!U54/100000</f>
        <v>145125.42000000001</v>
      </c>
      <c r="M32" s="12">
        <f t="shared" si="3"/>
        <v>23.440931072088297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1">
        <f t="shared" si="1"/>
        <v>182026.41469336953</v>
      </c>
      <c r="F33" s="19">
        <f>D33/('raw data'!E55+'raw data'!W55)*1000</f>
        <v>1710.244141322424</v>
      </c>
      <c r="H33" s="32">
        <f t="shared" si="2"/>
        <v>32.889310410046612</v>
      </c>
      <c r="J33" s="17">
        <f>'raw data'!E55+'raw data'!W55</f>
        <v>106433</v>
      </c>
      <c r="K33" s="17">
        <f>'raw data'!T55*'raw data'!U55/100000</f>
        <v>147411.02499999999</v>
      </c>
      <c r="M33" s="12">
        <f t="shared" si="3"/>
        <v>23.746581877932748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1">
        <f t="shared" si="1"/>
        <v>181299.14327538884</v>
      </c>
      <c r="F34" s="19">
        <f>D34/('raw data'!E56+'raw data'!W56)*1000</f>
        <v>1693.941242248653</v>
      </c>
      <c r="H34" s="32">
        <f t="shared" si="2"/>
        <v>32.575793120166402</v>
      </c>
      <c r="J34" s="17">
        <f>'raw data'!E56+'raw data'!W56</f>
        <v>107028</v>
      </c>
      <c r="K34" s="17">
        <f>'raw data'!T56*'raw data'!U56/100000</f>
        <v>149286.82500000001</v>
      </c>
      <c r="M34" s="12">
        <f t="shared" si="3"/>
        <v>23.354518967532261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1">
        <f t="shared" si="1"/>
        <v>182566.34039808516</v>
      </c>
      <c r="F35" s="19">
        <f>D35/('raw data'!E57+'raw data'!W57)*1000</f>
        <v>1690.7734945830184</v>
      </c>
      <c r="H35" s="32">
        <f t="shared" si="2"/>
        <v>32.514874895827276</v>
      </c>
      <c r="J35" s="17">
        <f>'raw data'!E57+'raw data'!W57</f>
        <v>107978</v>
      </c>
      <c r="K35" s="17">
        <f>'raw data'!T57*'raw data'!U57/100000</f>
        <v>151218.09400000001</v>
      </c>
      <c r="M35" s="12">
        <f t="shared" si="3"/>
        <v>23.217401229125645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1">
        <f t="shared" si="1"/>
        <v>178797.75563434561</v>
      </c>
      <c r="F36" s="19">
        <f>D36/('raw data'!E58+'raw data'!W58)*1000</f>
        <v>1683.1509172190536</v>
      </c>
      <c r="H36" s="32">
        <f t="shared" si="2"/>
        <v>32.368286869597185</v>
      </c>
      <c r="J36" s="17">
        <f>'raw data'!E58+'raw data'!W58</f>
        <v>106228</v>
      </c>
      <c r="K36" s="17">
        <f>'raw data'!T58*'raw data'!U58/100000</f>
        <v>153129.90399999998</v>
      </c>
      <c r="M36" s="12">
        <f t="shared" si="3"/>
        <v>22.454258036912048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1">
        <f t="shared" si="1"/>
        <v>181683.40345365714</v>
      </c>
      <c r="F37" s="19">
        <f>D37/('raw data'!E59+'raw data'!W59)*1000</f>
        <v>1693.9545700268254</v>
      </c>
      <c r="H37" s="32">
        <f t="shared" si="2"/>
        <v>32.576049423592799</v>
      </c>
      <c r="J37" s="17">
        <f>'raw data'!E59+'raw data'!W59</f>
        <v>107254</v>
      </c>
      <c r="K37" s="17">
        <f>'raw data'!T59*'raw data'!U59/100000</f>
        <v>154770.304</v>
      </c>
      <c r="M37" s="12">
        <f t="shared" si="3"/>
        <v>22.574819035556217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1">
        <f t="shared" si="1"/>
        <v>190214.37632981318</v>
      </c>
      <c r="F38" s="19">
        <f>D38/('raw data'!E60+'raw data'!W60)*1000</f>
        <v>1700.3162271369731</v>
      </c>
      <c r="H38" s="32">
        <f t="shared" si="2"/>
        <v>32.698388983403326</v>
      </c>
      <c r="J38" s="17">
        <f>'raw data'!E60+'raw data'!W60</f>
        <v>111870</v>
      </c>
      <c r="K38" s="17">
        <f>'raw data'!T60*'raw data'!U60/100000</f>
        <v>156116.15</v>
      </c>
      <c r="M38" s="12">
        <f t="shared" si="3"/>
        <v>23.431072157322163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1">
        <f t="shared" si="1"/>
        <v>193386.61845752332</v>
      </c>
      <c r="F39" s="19">
        <f>D39/('raw data'!E61+'raw data'!W61)*1000</f>
        <v>1691.7142122358007</v>
      </c>
      <c r="H39" s="32">
        <f t="shared" si="2"/>
        <v>32.532965619919246</v>
      </c>
      <c r="J39" s="17">
        <f>'raw data'!E61+'raw data'!W61</f>
        <v>114314</v>
      </c>
      <c r="K39" s="17">
        <f>'raw data'!T61*'raw data'!U61/100000</f>
        <v>157743.61199999999</v>
      </c>
      <c r="M39" s="12">
        <f t="shared" si="3"/>
        <v>23.57606361819234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1">
        <f t="shared" si="1"/>
        <v>195317.40617368277</v>
      </c>
      <c r="F40" s="19">
        <f>D40/('raw data'!E62+'raw data'!W62)*1000</f>
        <v>1680.2653616909788</v>
      </c>
      <c r="H40" s="32">
        <f t="shared" si="2"/>
        <v>32.312795417134211</v>
      </c>
      <c r="J40" s="17">
        <f>'raw data'!E62+'raw data'!W62</f>
        <v>116242</v>
      </c>
      <c r="K40" s="17">
        <f>'raw data'!T62*'raw data'!U62/100000</f>
        <v>158968.046</v>
      </c>
      <c r="M40" s="12">
        <f t="shared" si="3"/>
        <v>23.628043870392133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1">
        <f t="shared" si="1"/>
        <v>201057.27276454616</v>
      </c>
      <c r="F41" s="19">
        <f>D41/('raw data'!E63+'raw data'!W63)*1000</f>
        <v>1683.628842684549</v>
      </c>
      <c r="H41" s="32">
        <f t="shared" si="2"/>
        <v>32.377477743933632</v>
      </c>
      <c r="J41" s="17">
        <f>'raw data'!E63+'raw data'!W63</f>
        <v>119419</v>
      </c>
      <c r="K41" s="17">
        <f>'raw data'!T63*'raw data'!U63/100000</f>
        <v>159910.74</v>
      </c>
      <c r="M41" s="12">
        <f t="shared" si="3"/>
        <v>24.179026466282444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1">
        <f t="shared" si="1"/>
        <v>206401.23865891693</v>
      </c>
      <c r="F42" s="19">
        <f>D42/('raw data'!E64+'raw data'!W64)*1000</f>
        <v>1680.5181457329174</v>
      </c>
      <c r="H42" s="32">
        <f t="shared" si="2"/>
        <v>32.317656648709949</v>
      </c>
      <c r="J42" s="17">
        <f>'raw data'!E64+'raw data'!W64</f>
        <v>122820</v>
      </c>
      <c r="K42" s="17">
        <f>'raw data'!T64*'raw data'!U64/100000</f>
        <v>161124.84100000001</v>
      </c>
      <c r="M42" s="12">
        <f t="shared" si="3"/>
        <v>24.634653259918842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1">
        <f t="shared" si="1"/>
        <v>211919.61260075669</v>
      </c>
      <c r="F43" s="19">
        <f>D43/('raw data'!E65+'raw data'!W65)*1000</f>
        <v>1687.6477259937142</v>
      </c>
      <c r="H43" s="32">
        <f t="shared" si="2"/>
        <v>32.454763961417584</v>
      </c>
      <c r="J43" s="17">
        <f>'raw data'!E65+'raw data'!W65</f>
        <v>125571</v>
      </c>
      <c r="K43" s="17">
        <f>'raw data'!T65*'raw data'!U65/100000</f>
        <v>162406.902</v>
      </c>
      <c r="M43" s="12">
        <f t="shared" si="3"/>
        <v>25.093620500187654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1">
        <f t="shared" si="1"/>
        <v>213458.77733319654</v>
      </c>
      <c r="F44" s="19">
        <f>D44/('raw data'!E66+'raw data'!W66)*1000</f>
        <v>1679.5082247529153</v>
      </c>
      <c r="H44" s="32">
        <f t="shared" si="2"/>
        <v>32.298235091402219</v>
      </c>
      <c r="J44" s="17">
        <f>'raw data'!E66+'raw data'!W66</f>
        <v>127096</v>
      </c>
      <c r="K44" s="17">
        <f>'raw data'!T66*'raw data'!U66/100000</f>
        <v>164002.31099999999</v>
      </c>
      <c r="M44" s="12">
        <f t="shared" si="3"/>
        <v>25.029991724792566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1">
        <f t="shared" si="1"/>
        <v>209551.3770006492</v>
      </c>
      <c r="F45" s="19">
        <f>D45/('raw data'!E67+'raw data'!W67)*1000</f>
        <v>1664.453581475871</v>
      </c>
      <c r="H45" s="32">
        <f t="shared" si="2"/>
        <v>32.008722720689825</v>
      </c>
      <c r="J45" s="17">
        <f>'raw data'!E67+'raw data'!W67</f>
        <v>125898</v>
      </c>
      <c r="K45" s="17">
        <f>'raw data'!T67*'raw data'!U67/100000</f>
        <v>165702.55499999999</v>
      </c>
      <c r="M45" s="12">
        <f t="shared" si="3"/>
        <v>24.319686398857325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1">
        <f t="shared" si="1"/>
        <v>210052.45005518763</v>
      </c>
      <c r="F46" s="19">
        <f>D46/('raw data'!E68+'raw data'!W68)*1000</f>
        <v>1666.9770971302428</v>
      </c>
      <c r="H46" s="32">
        <f t="shared" si="2"/>
        <v>32.057251867889285</v>
      </c>
      <c r="J46" s="17">
        <f>'raw data'!E68+'raw data'!W68</f>
        <v>126008</v>
      </c>
      <c r="K46" s="17">
        <f>'raw data'!T68*'raw data'!U68/100000</f>
        <v>167760.15600000002</v>
      </c>
      <c r="M46" s="12">
        <f t="shared" si="3"/>
        <v>24.078841422685567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1">
        <f t="shared" si="1"/>
        <v>214269.17614196797</v>
      </c>
      <c r="F47" s="19">
        <f>D47/('raw data'!E69+'raw data'!W69)*1000</f>
        <v>1672.5536546375974</v>
      </c>
      <c r="H47" s="32">
        <f t="shared" si="2"/>
        <v>32.164493358415335</v>
      </c>
      <c r="J47" s="17">
        <f>'raw data'!E69+'raw data'!W69</f>
        <v>128109</v>
      </c>
      <c r="K47" s="17">
        <f>'raw data'!T69*'raw data'!U69/100000</f>
        <v>169727.10699999999</v>
      </c>
      <c r="M47" s="12">
        <f t="shared" si="3"/>
        <v>24.277566220775977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1">
        <f t="shared" si="1"/>
        <v>219799.62602281128</v>
      </c>
      <c r="F48" s="19">
        <f>D48/('raw data'!E70+'raw data'!W70)*1000</f>
        <v>1678.5901195391223</v>
      </c>
      <c r="H48" s="32">
        <f t="shared" si="2"/>
        <v>32.280579221906194</v>
      </c>
      <c r="J48" s="17">
        <f>'raw data'!E70+'raw data'!W70</f>
        <v>130943</v>
      </c>
      <c r="K48" s="17">
        <f>'raw data'!T70*'raw data'!U70/100000</f>
        <v>171821.27799999999</v>
      </c>
      <c r="M48" s="12">
        <f t="shared" si="3"/>
        <v>24.600654437304691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1">
        <f t="shared" si="1"/>
        <v>225162.90897140445</v>
      </c>
      <c r="F49" s="19">
        <f>D49/('raw data'!E71+'raw data'!W71)*1000</f>
        <v>1683.4610016553604</v>
      </c>
      <c r="H49" s="32">
        <f t="shared" si="2"/>
        <v>32.374250031833853</v>
      </c>
      <c r="J49" s="17">
        <f>'raw data'!E71+'raw data'!W71</f>
        <v>133750</v>
      </c>
      <c r="K49" s="17">
        <f>'raw data'!T71*'raw data'!U71/100000</f>
        <v>173879.53400000001</v>
      </c>
      <c r="M49" s="12">
        <f t="shared" si="3"/>
        <v>24.902619889456211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1">
        <f t="shared" si="1"/>
        <v>227789.85967750935</v>
      </c>
      <c r="F50" s="19">
        <f>D50/('raw data'!E72+'raw data'!W72)*1000</f>
        <v>1675.1101936059811</v>
      </c>
      <c r="H50" s="32">
        <f t="shared" si="2"/>
        <v>32.213657569345791</v>
      </c>
      <c r="J50" s="17">
        <f>'raw data'!E72+'raw data'!W72</f>
        <v>135985</v>
      </c>
      <c r="K50" s="17">
        <f>'raw data'!T72*'raw data'!U72/100000</f>
        <v>175914.28200000001</v>
      </c>
      <c r="M50" s="12">
        <f t="shared" si="3"/>
        <v>24.901754279209047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1">
        <f t="shared" si="1"/>
        <v>234394.15630163034</v>
      </c>
      <c r="F51" s="19">
        <f>D51/('raw data'!E73+'raw data'!W73)*1000</f>
        <v>1687.9890270893732</v>
      </c>
      <c r="H51" s="32">
        <f t="shared" si="2"/>
        <v>32.461327444026409</v>
      </c>
      <c r="J51" s="17">
        <f>'raw data'!E73+'raw data'!W73</f>
        <v>138860</v>
      </c>
      <c r="K51" s="17">
        <f>'raw data'!T73*'raw data'!U73/100000</f>
        <v>178590.33499999999</v>
      </c>
      <c r="M51" s="12">
        <f t="shared" si="3"/>
        <v>25.239775315262762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1">
        <f t="shared" si="1"/>
        <v>239822.64606310285</v>
      </c>
      <c r="F52" s="19">
        <f>D52/('raw data'!E74+'raw data'!W74)*1000</f>
        <v>1690.0344321731793</v>
      </c>
      <c r="H52" s="32">
        <f t="shared" si="2"/>
        <v>32.500662157176528</v>
      </c>
      <c r="J52" s="17">
        <f>'raw data'!E74+'raw data'!W74</f>
        <v>141904</v>
      </c>
      <c r="K52" s="17">
        <f>'raw data'!T74*'raw data'!U74/100000</f>
        <v>180960.22399999999</v>
      </c>
      <c r="M52" s="12">
        <f t="shared" si="3"/>
        <v>25.486119882079603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1">
        <f t="shared" si="1"/>
        <v>243986.62503907704</v>
      </c>
      <c r="F53" s="19">
        <f>D53/('raw data'!E75+'raw data'!W75)*1000</f>
        <v>1688.8276888723483</v>
      </c>
      <c r="H53" s="32">
        <f t="shared" si="2"/>
        <v>32.477455555237469</v>
      </c>
      <c r="J53" s="17">
        <f>'raw data'!E75+'raw data'!W75</f>
        <v>144471</v>
      </c>
      <c r="K53" s="17">
        <f>'raw data'!T75*'raw data'!U75/100000</f>
        <v>183608.32000000001</v>
      </c>
      <c r="M53" s="12">
        <f t="shared" si="3"/>
        <v>25.55467247628382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17194.678112338592</v>
      </c>
      <c r="D54" s="31">
        <f t="shared" si="1"/>
        <v>247803.67811233859</v>
      </c>
      <c r="F54" s="19">
        <f>D54/('raw data'!E76+'raw data'!W76)*1000</f>
        <v>1680.4806599236308</v>
      </c>
      <c r="H54" s="32">
        <f t="shared" si="2"/>
        <v>32.316935767762132</v>
      </c>
      <c r="J54" s="17">
        <f>'raw data'!E76+'raw data'!W76</f>
        <v>147460</v>
      </c>
      <c r="K54" s="17">
        <f>'raw data'!T76*'raw data'!U76/100000</f>
        <v>186227.19125999999</v>
      </c>
      <c r="M54" s="12">
        <f t="shared" si="3"/>
        <v>25.589471204884045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16859.09042755275</v>
      </c>
      <c r="D55" s="31">
        <f t="shared" si="1"/>
        <v>244584.09042755276</v>
      </c>
      <c r="F55" s="19">
        <f>D55/('raw data'!E77+'raw data'!W77)*1000</f>
        <v>1663.7807586650301</v>
      </c>
      <c r="H55" s="32">
        <f t="shared" si="2"/>
        <v>31.99578382048135</v>
      </c>
      <c r="J55" s="17">
        <f>'raw data'!E77+'raw data'!W77</f>
        <v>147005</v>
      </c>
      <c r="K55" s="17">
        <f>'raw data'!T77*'raw data'!U77/100000</f>
        <v>188649.44821</v>
      </c>
      <c r="M55" s="12">
        <f t="shared" si="3"/>
        <v>24.932700546751633</v>
      </c>
    </row>
    <row r="56" spans="1:13" x14ac:dyDescent="0.25">
      <c r="A56">
        <f t="shared" si="4"/>
        <v>2002</v>
      </c>
      <c r="B56" s="17">
        <f>'raw data'!V78</f>
        <v>225643</v>
      </c>
      <c r="C56" s="17">
        <f>'raw data'!V78/'raw data'!E78*'raw data'!W78</f>
        <v>16549.478864840989</v>
      </c>
      <c r="D56" s="31">
        <f t="shared" si="1"/>
        <v>242192.47886484099</v>
      </c>
      <c r="F56" s="19">
        <f>D56/('raw data'!E78+'raw data'!W78)*1000</f>
        <v>1661.0939340400471</v>
      </c>
      <c r="H56" s="32">
        <f t="shared" si="2"/>
        <v>31.944114116154751</v>
      </c>
      <c r="J56" s="17">
        <f>'raw data'!E78+'raw data'!W78</f>
        <v>145803</v>
      </c>
      <c r="K56" s="17">
        <f>'raw data'!T78*'raw data'!U78/100000</f>
        <v>190695.50295899998</v>
      </c>
      <c r="M56" s="12">
        <f t="shared" si="3"/>
        <v>24.42400370332328</v>
      </c>
    </row>
    <row r="57" spans="1:13" x14ac:dyDescent="0.25">
      <c r="A57">
        <f t="shared" si="4"/>
        <v>2003</v>
      </c>
      <c r="B57" s="17">
        <f>'raw data'!V79</f>
        <v>224449</v>
      </c>
      <c r="C57" s="17">
        <f>'raw data'!V79/'raw data'!E79*'raw data'!W79</f>
        <v>17059.86693289438</v>
      </c>
      <c r="D57" s="31">
        <f t="shared" si="1"/>
        <v>241508.86693289439</v>
      </c>
      <c r="F57" s="19">
        <f>D57/('raw data'!E79+'raw data'!W79)*1000</f>
        <v>1656.7803178493132</v>
      </c>
      <c r="H57" s="32">
        <f t="shared" si="2"/>
        <v>31.861159958640638</v>
      </c>
      <c r="J57" s="17">
        <f>'raw data'!E79+'raw data'!W79</f>
        <v>145770</v>
      </c>
      <c r="K57" s="17">
        <f>'raw data'!T79*'raw data'!U79/100000</f>
        <v>192921.77544500001</v>
      </c>
      <c r="M57" s="12">
        <f t="shared" si="3"/>
        <v>24.074012777759847</v>
      </c>
    </row>
    <row r="58" spans="1:13" x14ac:dyDescent="0.25">
      <c r="A58">
        <f t="shared" si="4"/>
        <v>2004</v>
      </c>
      <c r="B58" s="17">
        <f>'raw data'!V80</f>
        <v>227128</v>
      </c>
      <c r="C58" s="17">
        <f>'raw data'!V80/'raw data'!E80*'raw data'!W80</f>
        <v>17308.736596736595</v>
      </c>
      <c r="D58" s="31">
        <f t="shared" si="1"/>
        <v>244436.73659673659</v>
      </c>
      <c r="F58" s="19">
        <f>D58/('raw data'!E80+'raw data'!W80)*1000</f>
        <v>1659.6736596736596</v>
      </c>
      <c r="H58" s="32">
        <f t="shared" si="2"/>
        <v>31.916801147570375</v>
      </c>
      <c r="J58" s="17">
        <f>'raw data'!E80+'raw data'!W80</f>
        <v>147280</v>
      </c>
      <c r="K58" s="17">
        <f>'raw data'!T80*'raw data'!U80/100000</f>
        <v>195008.32846799999</v>
      </c>
      <c r="M58" s="12">
        <f t="shared" si="3"/>
        <v>24.10515750759604</v>
      </c>
    </row>
    <row r="59" spans="1:13" x14ac:dyDescent="0.25">
      <c r="A59">
        <f t="shared" ref="A59:A71" si="5">A58+1</f>
        <v>2005</v>
      </c>
      <c r="B59" s="17">
        <f>'raw data'!V81</f>
        <v>230400</v>
      </c>
      <c r="C59" s="17">
        <f>'raw data'!V81/'raw data'!E81*'raw data'!W81</f>
        <v>17356.879702499351</v>
      </c>
      <c r="D59" s="31">
        <f t="shared" ref="D59:D70" si="6">B59+C59</f>
        <v>247756.87970249934</v>
      </c>
      <c r="F59" s="19">
        <f>D59/('raw data'!E81+'raw data'!W81)*1000</f>
        <v>1660.4687364870708</v>
      </c>
      <c r="H59" s="32">
        <f t="shared" si="2"/>
        <v>31.932091086289823</v>
      </c>
      <c r="J59" s="17">
        <f>'raw data'!E81+'raw data'!W81</f>
        <v>149209</v>
      </c>
      <c r="K59" s="17">
        <f>'raw data'!T81*'raw data'!U81/100000</f>
        <v>197405.088132</v>
      </c>
      <c r="M59" s="12">
        <f t="shared" si="3"/>
        <v>24.135929949831262</v>
      </c>
    </row>
    <row r="60" spans="1:13" x14ac:dyDescent="0.25">
      <c r="A60">
        <f t="shared" si="5"/>
        <v>2006</v>
      </c>
      <c r="B60" s="17">
        <f>'raw data'!V82</f>
        <v>234732</v>
      </c>
      <c r="C60" s="17">
        <f>'raw data'!V82/'raw data'!E82*'raw data'!W82</f>
        <v>17609.098977705042</v>
      </c>
      <c r="D60" s="31">
        <f t="shared" si="6"/>
        <v>252341.09897770506</v>
      </c>
      <c r="F60" s="19">
        <f>D60/('raw data'!E82+'raw data'!W82)*1000</f>
        <v>1662.9614673439462</v>
      </c>
      <c r="H60" s="32">
        <f t="shared" si="2"/>
        <v>31.98002821815281</v>
      </c>
      <c r="J60" s="17">
        <f>'raw data'!E82+'raw data'!W82</f>
        <v>151742</v>
      </c>
      <c r="K60" s="17">
        <f>'raw data'!T82*'raw data'!U82/100000</f>
        <v>199317.78121599997</v>
      </c>
      <c r="M60" s="12">
        <f t="shared" si="3"/>
        <v>24.346615802531311</v>
      </c>
    </row>
    <row r="61" spans="1:13" x14ac:dyDescent="0.25">
      <c r="A61">
        <f t="shared" si="5"/>
        <v>2007</v>
      </c>
      <c r="B61" s="17">
        <f>'raw data'!V83</f>
        <v>236610</v>
      </c>
      <c r="C61" s="17">
        <f>'raw data'!V83/'raw data'!E83*'raw data'!W83</f>
        <v>17288.280106033828</v>
      </c>
      <c r="D61" s="31">
        <f t="shared" si="6"/>
        <v>253898.28010603384</v>
      </c>
      <c r="F61" s="19">
        <f>D61/('raw data'!E83+'raw data'!W83)*1000</f>
        <v>1659.3032062610453</v>
      </c>
      <c r="H61" s="32">
        <f t="shared" si="2"/>
        <v>31.90967704348164</v>
      </c>
      <c r="J61" s="17">
        <f>'raw data'!E83+'raw data'!W83</f>
        <v>153015</v>
      </c>
      <c r="K61" s="17">
        <f>'raw data'!T83*'raw data'!U83/100000</f>
        <v>201523.67748300004</v>
      </c>
      <c r="M61" s="12">
        <f t="shared" si="3"/>
        <v>24.228712446060989</v>
      </c>
    </row>
    <row r="62" spans="1:13" x14ac:dyDescent="0.25">
      <c r="A62">
        <f t="shared" si="5"/>
        <v>2008</v>
      </c>
      <c r="B62" s="17">
        <f>'raw data'!V84</f>
        <v>234039</v>
      </c>
      <c r="C62" s="17">
        <f>'raw data'!V84/'raw data'!E84*'raw data'!W84</f>
        <v>16635.125</v>
      </c>
      <c r="D62" s="31">
        <f t="shared" si="6"/>
        <v>250674.125</v>
      </c>
      <c r="F62" s="19">
        <f>D62/('raw data'!E84+'raw data'!W84)*1000</f>
        <v>1653.0979827089338</v>
      </c>
      <c r="H62" s="32">
        <f t="shared" si="2"/>
        <v>31.790345821325651</v>
      </c>
      <c r="J62" s="17">
        <f>'raw data'!E84+'raw data'!W84</f>
        <v>151639</v>
      </c>
      <c r="K62" s="17">
        <f>'raw data'!T84*'raw data'!U84/100000</f>
        <v>203438.86325400003</v>
      </c>
      <c r="M62" s="12">
        <f t="shared" si="3"/>
        <v>23.69584735627064</v>
      </c>
    </row>
    <row r="63" spans="1:13" x14ac:dyDescent="0.25">
      <c r="A63">
        <f t="shared" si="5"/>
        <v>2009</v>
      </c>
      <c r="B63" s="17">
        <f>'raw data'!V85</f>
        <v>221573</v>
      </c>
      <c r="C63" s="17">
        <f>'raw data'!V85/'raw data'!E85*'raw data'!W85</f>
        <v>16063.854551757711</v>
      </c>
      <c r="D63" s="31">
        <f t="shared" si="6"/>
        <v>237636.85455175771</v>
      </c>
      <c r="F63" s="19">
        <f>D63/('raw data'!E85+'raw data'!W85)*1000</f>
        <v>1634.3325416377772</v>
      </c>
      <c r="H63" s="32">
        <f t="shared" si="2"/>
        <v>31.429471954572641</v>
      </c>
      <c r="J63" s="17">
        <f>'raw data'!E85+'raw data'!W85</f>
        <v>145403</v>
      </c>
      <c r="K63" s="17">
        <f>'raw data'!T85*'raw data'!U85/100000</f>
        <v>205230.15290100002</v>
      </c>
      <c r="M63" s="12">
        <f t="shared" si="3"/>
        <v>22.267388324829621</v>
      </c>
    </row>
    <row r="64" spans="1:13" x14ac:dyDescent="0.25">
      <c r="A64">
        <f t="shared" si="5"/>
        <v>2010</v>
      </c>
      <c r="B64" s="17">
        <f>'raw data'!V86</f>
        <v>222053</v>
      </c>
      <c r="C64" s="17">
        <f>'raw data'!V86/'raw data'!E86*'raw data'!W86</f>
        <v>15957.47355879864</v>
      </c>
      <c r="D64" s="31">
        <f t="shared" si="6"/>
        <v>238010.47355879864</v>
      </c>
      <c r="F64" s="19">
        <f>D64/('raw data'!E86+'raw data'!W86)*1000</f>
        <v>1648.3290526597089</v>
      </c>
      <c r="H64" s="32">
        <f t="shared" si="2"/>
        <v>31.698635628071322</v>
      </c>
      <c r="J64" s="17">
        <f>'raw data'!E86+'raw data'!W86</f>
        <v>144395</v>
      </c>
      <c r="K64" s="17">
        <f>'raw data'!T86*'raw data'!U86/100000</f>
        <v>206947.40364900001</v>
      </c>
      <c r="M64" s="12">
        <f t="shared" si="3"/>
        <v>22.117332282547221</v>
      </c>
    </row>
    <row r="65" spans="1:13" x14ac:dyDescent="0.25">
      <c r="A65">
        <f t="shared" si="5"/>
        <v>2011</v>
      </c>
      <c r="B65" s="17">
        <f>'raw data'!V87</f>
        <v>226014</v>
      </c>
      <c r="C65" s="17">
        <f>'raw data'!V87/'raw data'!E87*'raw data'!W87</f>
        <v>15673.254311673443</v>
      </c>
      <c r="D65" s="31">
        <f t="shared" si="6"/>
        <v>241687.25431167343</v>
      </c>
      <c r="F65" s="19">
        <f>D65/('raw data'!E87+'raw data'!W87)*1000</f>
        <v>1658.7209558337859</v>
      </c>
      <c r="H65" s="32">
        <f t="shared" si="2"/>
        <v>31.898479919880497</v>
      </c>
      <c r="J65" s="17">
        <f>'raw data'!E87+'raw data'!W87</f>
        <v>145707</v>
      </c>
      <c r="K65" s="17">
        <f>'raw data'!T87*'raw data'!U87/100000</f>
        <v>208178.37904</v>
      </c>
      <c r="M65" s="12">
        <f t="shared" si="3"/>
        <v>22.326198499186987</v>
      </c>
    </row>
    <row r="66" spans="1:13" x14ac:dyDescent="0.25">
      <c r="A66">
        <f t="shared" si="5"/>
        <v>2012</v>
      </c>
      <c r="B66" s="17">
        <f>'raw data'!V88</f>
        <v>230328</v>
      </c>
      <c r="C66" s="17">
        <f>'raw data'!V88/'raw data'!E88*'raw data'!W88</f>
        <v>15802.970169564747</v>
      </c>
      <c r="D66" s="31">
        <f t="shared" si="6"/>
        <v>246130.97016956474</v>
      </c>
      <c r="F66" s="19">
        <f>D66/('raw data'!E88+'raw data'!W88)*1000</f>
        <v>1658.408035424992</v>
      </c>
      <c r="H66" s="32">
        <f t="shared" si="2"/>
        <v>31.892462219711383</v>
      </c>
      <c r="J66" s="17">
        <f>'raw data'!E88+'raw data'!W88</f>
        <v>148414</v>
      </c>
      <c r="K66" s="17">
        <f>'raw data'!T88*'raw data'!U88/100000</f>
        <v>209433.51242400002</v>
      </c>
      <c r="M66" s="12">
        <f t="shared" si="3"/>
        <v>22.600432151916841</v>
      </c>
    </row>
    <row r="67" spans="1:13" x14ac:dyDescent="0.25">
      <c r="A67">
        <f t="shared" si="5"/>
        <v>2013</v>
      </c>
      <c r="B67" s="17">
        <f>'raw data'!V89</f>
        <v>233870</v>
      </c>
      <c r="C67" s="17">
        <f>'raw data'!V89/'raw data'!E89*'raw data'!W89</f>
        <v>15593.211767290561</v>
      </c>
      <c r="D67" s="31">
        <f t="shared" si="6"/>
        <v>249463.21176729057</v>
      </c>
      <c r="F67" s="19">
        <f>D67/('raw data'!E89+'raw data'!W89)*1000</f>
        <v>1657.4417269654082</v>
      </c>
      <c r="H67" s="32">
        <f t="shared" ref="H67:H70" si="7">F67/52</f>
        <v>31.873879364719389</v>
      </c>
      <c r="J67" s="17">
        <f>'raw data'!E89+'raw data'!W89</f>
        <v>150511</v>
      </c>
      <c r="K67" s="17">
        <f>'raw data'!T89*'raw data'!U89/100000</f>
        <v>210295.945825</v>
      </c>
      <c r="M67" s="12">
        <f t="shared" si="3"/>
        <v>22.812467630999706</v>
      </c>
    </row>
    <row r="68" spans="1:13" x14ac:dyDescent="0.25">
      <c r="A68">
        <f t="shared" si="5"/>
        <v>2014</v>
      </c>
      <c r="B68" s="17">
        <f>'raw data'!V90</f>
        <v>238609</v>
      </c>
      <c r="C68" s="17">
        <f>'raw data'!V90/'raw data'!E90*'raw data'!W90</f>
        <v>15532.374003533718</v>
      </c>
      <c r="D68" s="31">
        <f t="shared" si="6"/>
        <v>254141.37400353371</v>
      </c>
      <c r="F68" s="19">
        <f>D68/('raw data'!E90+'raw data'!W90)*1000</f>
        <v>1659.7963243784693</v>
      </c>
      <c r="H68" s="32">
        <f t="shared" si="7"/>
        <v>31.919160084201334</v>
      </c>
      <c r="J68" s="17">
        <f>'raw data'!E90+'raw data'!W90</f>
        <v>153116</v>
      </c>
      <c r="K68" s="17">
        <f>'raw data'!T90*'raw data'!U90/100000</f>
        <v>211565.3566</v>
      </c>
      <c r="M68" s="12">
        <f t="shared" si="3"/>
        <v>23.100824227535991</v>
      </c>
    </row>
    <row r="69" spans="1:13" x14ac:dyDescent="0.25">
      <c r="A69">
        <f t="shared" si="5"/>
        <v>2015</v>
      </c>
      <c r="B69" s="17">
        <f>'raw data'!V91</f>
        <v>243431</v>
      </c>
      <c r="C69" s="17">
        <f>'raw data'!V91/'raw data'!E91*'raw data'!W91</f>
        <v>15787.390424740974</v>
      </c>
      <c r="D69" s="31">
        <f t="shared" si="6"/>
        <v>259218.39042474097</v>
      </c>
      <c r="F69" s="19">
        <f>D69/('raw data'!E91+'raw data'!W91)*1000</f>
        <v>1660.4323122361143</v>
      </c>
      <c r="H69" s="32">
        <f t="shared" si="7"/>
        <v>31.931390619925274</v>
      </c>
      <c r="J69" s="17">
        <f>'raw data'!E91+'raw data'!W91</f>
        <v>156115</v>
      </c>
      <c r="K69" s="17">
        <f>'raw data'!T91*'raw data'!U91/100000</f>
        <v>212207.33357899997</v>
      </c>
      <c r="M69" s="12">
        <f t="shared" si="3"/>
        <v>23.491030976899975</v>
      </c>
    </row>
    <row r="70" spans="1:13" x14ac:dyDescent="0.25">
      <c r="A70">
        <f t="shared" si="5"/>
        <v>2016</v>
      </c>
      <c r="B70" s="17">
        <f>'raw data'!V92</f>
        <v>246647</v>
      </c>
      <c r="C70" s="17">
        <f>'raw data'!V92/'raw data'!E92*'raw data'!W92</f>
        <v>15926.404103970846</v>
      </c>
      <c r="D70" s="31">
        <f t="shared" si="6"/>
        <v>262573.40410397085</v>
      </c>
      <c r="F70" s="19">
        <f>D70/('raw data'!E92+'raw data'!W92)*1000</f>
        <v>1658.3094652197883</v>
      </c>
      <c r="H70" s="32">
        <f t="shared" si="7"/>
        <v>31.890566638842081</v>
      </c>
      <c r="J70" s="17">
        <f>'raw data'!E92+'raw data'!W92</f>
        <v>158338</v>
      </c>
      <c r="K70" s="17">
        <f>'raw data'!T92*'raw data'!U92/100000</f>
        <v>213124.511165</v>
      </c>
      <c r="M70" s="12">
        <f t="shared" si="3"/>
        <v>23.692669195387325</v>
      </c>
    </row>
    <row r="71" spans="1:13" x14ac:dyDescent="0.25">
      <c r="A71">
        <f t="shared" si="5"/>
        <v>2017</v>
      </c>
      <c r="B71" s="17">
        <f>'raw data'!V93</f>
        <v>250088</v>
      </c>
      <c r="C71" s="17">
        <f>'raw data'!V93/'raw data'!E93*'raw data'!W93</f>
        <v>15813.538596351469</v>
      </c>
      <c r="D71" s="31">
        <f t="shared" ref="D71" si="8">B71+C71</f>
        <v>265901.53859635146</v>
      </c>
      <c r="F71" s="19">
        <f>D71/('raw data'!E93+'raw data'!W93)*1000</f>
        <v>1660.2140258636714</v>
      </c>
      <c r="H71" s="32">
        <f t="shared" ref="H71" si="9">F71/52</f>
        <v>31.927192805070604</v>
      </c>
      <c r="J71" s="17">
        <f>'raw data'!E93+'raw data'!W93</f>
        <v>160161</v>
      </c>
      <c r="K71" s="17">
        <f>'raw data'!T93*'raw data'!U93/100000</f>
        <v>213997.49994600003</v>
      </c>
      <c r="M71" s="12">
        <f t="shared" ref="M71" si="10">J71/K71*H71</f>
        <v>23.8950975041449</v>
      </c>
    </row>
    <row r="72" spans="1:13" x14ac:dyDescent="0.25">
      <c r="A72">
        <v>2018</v>
      </c>
      <c r="B72" s="17">
        <f>'raw data'!V94</f>
        <v>254564</v>
      </c>
      <c r="C72" s="17">
        <f>'raw data'!V94/'raw data'!E94*'raw data'!W94</f>
        <v>16136.644276543919</v>
      </c>
      <c r="D72" s="31">
        <f t="shared" ref="D72" si="11">B72+C72</f>
        <v>270700.64427654393</v>
      </c>
      <c r="F72" s="19">
        <f>D72/('raw data'!E94+'raw data'!W94)*1000</f>
        <v>1662.3719250586093</v>
      </c>
      <c r="H72" s="32">
        <f t="shared" ref="H72" si="12">F72/52</f>
        <v>31.968690866511718</v>
      </c>
      <c r="J72" s="17">
        <f>'raw data'!E94+'raw data'!W94</f>
        <v>162840</v>
      </c>
      <c r="K72" s="17">
        <f>'raw data'!T94*'raw data'!U94/100000</f>
        <v>214294.66927000001</v>
      </c>
      <c r="M72" s="12">
        <f t="shared" ref="M72" si="13">J72/K72*H72</f>
        <v>24.292632375954049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"/>
  <sheetViews>
    <sheetView topLeftCell="D3" workbookViewId="0">
      <selection activeCell="U75" sqref="U75"/>
    </sheetView>
  </sheetViews>
  <sheetFormatPr defaultRowHeight="12.5" x14ac:dyDescent="0.25"/>
  <cols>
    <col min="5" max="5" width="10" bestFit="1" customWidth="1"/>
    <col min="13" max="13" width="11.6328125" bestFit="1" customWidth="1"/>
    <col min="15" max="15" width="16.36328125" bestFit="1" customWidth="1"/>
    <col min="19" max="19" width="9.08984375" style="18" customWidth="1"/>
    <col min="21" max="21" width="16.36328125" bestFit="1" customWidth="1"/>
    <col min="25" max="25" width="11.54296875" bestFit="1" customWidth="1"/>
    <col min="36" max="36" width="16.36328125" bestFit="1" customWidth="1"/>
    <col min="37" max="37" width="9.5429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55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data'!N26/1000</f>
        <v>67.986000000000004</v>
      </c>
      <c r="C3" s="7">
        <f>'raw data'!P26/1000</f>
        <v>33.393999999999998</v>
      </c>
      <c r="D3" s="7"/>
      <c r="E3" s="5">
        <f>'raw data'!C26/1000</f>
        <v>2289.5459999999998</v>
      </c>
      <c r="F3" s="7">
        <f>'raw data'!G26/1000</f>
        <v>299.827</v>
      </c>
      <c r="G3" s="7">
        <f>F3/E3*100</f>
        <v>13.095478317535441</v>
      </c>
      <c r="I3" s="1">
        <f>B3/G3*100</f>
        <v>519.15629464991491</v>
      </c>
      <c r="J3" s="1"/>
      <c r="K3" s="8">
        <f>C3/F3</f>
        <v>0.11137756106021138</v>
      </c>
      <c r="M3" s="16">
        <f>P9</f>
        <v>5502.0146695835874</v>
      </c>
      <c r="N3" s="2">
        <f t="shared" ref="N3:N34" si="0">M3/E3</f>
        <v>2.4031029162915214</v>
      </c>
      <c r="O3" t="s">
        <v>36</v>
      </c>
      <c r="P3" s="2">
        <f>P8*AVERAGE(N3:N69)</f>
        <v>0.13972828171679555</v>
      </c>
      <c r="S3" s="18">
        <f>V9</f>
        <v>5456.9570249048083</v>
      </c>
      <c r="T3" s="2">
        <f t="shared" ref="T3:T34" si="1">S3/E3</f>
        <v>2.3834231873501599</v>
      </c>
      <c r="U3" t="s">
        <v>36</v>
      </c>
      <c r="V3" s="2">
        <f>V8*AVERAGE(T3:T69)</f>
        <v>0.1397282756657304</v>
      </c>
      <c r="W3" s="2"/>
      <c r="Y3" s="20">
        <f>S3/M3</f>
        <v>0.99181070073697397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data'!N27/1000</f>
        <v>82.340999999999994</v>
      </c>
      <c r="C4" s="7">
        <f>'raw data'!P27/1000</f>
        <v>37.725999999999999</v>
      </c>
      <c r="D4" s="7"/>
      <c r="E4" s="5">
        <f>'raw data'!C27/1000</f>
        <v>2473.7579999999998</v>
      </c>
      <c r="F4" s="7">
        <f>'raw data'!G27/1000</f>
        <v>346.91399999999999</v>
      </c>
      <c r="G4" s="7">
        <f t="shared" ref="G4:G67" si="2">F4/E4*100</f>
        <v>14.023764652807591</v>
      </c>
      <c r="I4" s="1">
        <f t="shared" ref="I4:I67" si="3">B4/G4*100</f>
        <v>587.15332179733309</v>
      </c>
      <c r="J4" s="1"/>
      <c r="K4" s="8">
        <f t="shared" ref="K4:K67" si="4">C4/F4</f>
        <v>0.10874741290348616</v>
      </c>
      <c r="M4" s="16">
        <f t="shared" ref="M4:M51" si="5">(1-$P$8)*M3+I3</f>
        <v>5718.5402189079532</v>
      </c>
      <c r="N4" s="2">
        <f t="shared" si="0"/>
        <v>2.3116813442980089</v>
      </c>
      <c r="O4" t="s">
        <v>17</v>
      </c>
      <c r="P4" s="2">
        <f>AVERAGE(K3:K69)</f>
        <v>0.13973052605333888</v>
      </c>
      <c r="S4" s="18">
        <f t="shared" ref="S4:S51" si="6">(1-$V$8)*S3+I3</f>
        <v>5675.1665645465109</v>
      </c>
      <c r="T4" s="2">
        <f t="shared" si="1"/>
        <v>2.2941478368322654</v>
      </c>
      <c r="U4" t="s">
        <v>17</v>
      </c>
      <c r="V4" s="2">
        <f>AVERAGE(K3:K69)</f>
        <v>0.13973052605333888</v>
      </c>
      <c r="W4" s="2"/>
      <c r="Y4" s="20">
        <f t="shared" ref="Y4:Y67" si="7">S4/M4</f>
        <v>0.99241525761801408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data'!N28/1000</f>
        <v>81.894000000000005</v>
      </c>
      <c r="C5" s="7">
        <f>'raw data'!P28/1000</f>
        <v>40.606000000000002</v>
      </c>
      <c r="D5" s="7"/>
      <c r="E5" s="5">
        <f>'raw data'!C28/1000</f>
        <v>2574.8980000000001</v>
      </c>
      <c r="F5" s="7">
        <f>'raw data'!G28/1000</f>
        <v>367.34100000000001</v>
      </c>
      <c r="G5" s="7">
        <f t="shared" si="2"/>
        <v>14.266235012027661</v>
      </c>
      <c r="I5" s="1">
        <f t="shared" si="3"/>
        <v>574.04073275784629</v>
      </c>
      <c r="J5" s="1"/>
      <c r="K5" s="8">
        <f t="shared" si="4"/>
        <v>0.11054034262442798</v>
      </c>
      <c r="M5" s="16">
        <f t="shared" si="5"/>
        <v>5991.1531055098949</v>
      </c>
      <c r="N5" s="2">
        <f t="shared" si="0"/>
        <v>2.3267535667470689</v>
      </c>
      <c r="O5" s="22" t="s">
        <v>57</v>
      </c>
      <c r="P5" s="2">
        <f>M3/E3</f>
        <v>2.4031029162915214</v>
      </c>
      <c r="S5" s="18">
        <f t="shared" si="6"/>
        <v>5949.3390521652618</v>
      </c>
      <c r="T5" s="2">
        <f t="shared" si="1"/>
        <v>2.3105144561707927</v>
      </c>
      <c r="U5" t="s">
        <v>58</v>
      </c>
      <c r="V5" s="2">
        <f>S4/S3</f>
        <v>1.0399874029877501</v>
      </c>
      <c r="W5" s="2"/>
      <c r="Y5" s="20">
        <f t="shared" si="7"/>
        <v>0.99302070025448397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data'!N29/1000</f>
        <v>87.08</v>
      </c>
      <c r="C6" s="7">
        <f>'raw data'!P29/1000</f>
        <v>43.488</v>
      </c>
      <c r="D6" s="7"/>
      <c r="E6" s="5">
        <f>'raw data'!C29/1000</f>
        <v>2695.614</v>
      </c>
      <c r="F6" s="7">
        <f>'raw data'!G29/1000</f>
        <v>389.21800000000002</v>
      </c>
      <c r="G6" s="7">
        <f t="shared" si="2"/>
        <v>14.438936732039528</v>
      </c>
      <c r="I6" s="1">
        <f t="shared" si="3"/>
        <v>603.09149915985381</v>
      </c>
      <c r="J6" s="1"/>
      <c r="K6" s="8">
        <f t="shared" si="4"/>
        <v>0.11173172874841347</v>
      </c>
      <c r="M6" s="16">
        <f t="shared" si="5"/>
        <v>6235.6587063999141</v>
      </c>
      <c r="N6" s="2">
        <f t="shared" si="0"/>
        <v>2.3132609885539672</v>
      </c>
      <c r="O6" s="22" t="s">
        <v>60</v>
      </c>
      <c r="P6" s="2">
        <f>AVERAGE(N3:N13)</f>
        <v>2.4031030025208158</v>
      </c>
      <c r="S6" s="18">
        <f t="shared" si="6"/>
        <v>6195.2785603722323</v>
      </c>
      <c r="T6" s="2">
        <f t="shared" si="1"/>
        <v>2.2982810448277209</v>
      </c>
      <c r="U6" s="22" t="s">
        <v>59</v>
      </c>
      <c r="V6" s="2">
        <f>(S13/S3)^0.1</f>
        <v>1.0399874025735298</v>
      </c>
      <c r="W6" s="2"/>
      <c r="Y6" s="20">
        <f t="shared" si="7"/>
        <v>0.99352431748930747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data'!N30/1000</f>
        <v>83.465999999999994</v>
      </c>
      <c r="C7" s="7">
        <f>'raw data'!P30/1000</f>
        <v>45.981000000000002</v>
      </c>
      <c r="D7" s="7"/>
      <c r="E7" s="5">
        <f>'raw data'!C30/1000</f>
        <v>2680.0230000000001</v>
      </c>
      <c r="F7" s="7">
        <f>'raw data'!G30/1000</f>
        <v>390.54899999999998</v>
      </c>
      <c r="G7" s="7">
        <f t="shared" si="2"/>
        <v>14.572598817248956</v>
      </c>
      <c r="I7" s="1">
        <f t="shared" si="3"/>
        <v>572.75988344100222</v>
      </c>
      <c r="J7" s="1"/>
      <c r="K7" s="8">
        <f t="shared" si="4"/>
        <v>0.11773426637886668</v>
      </c>
      <c r="M7" s="16">
        <f t="shared" si="5"/>
        <v>6495.7663795903645</v>
      </c>
      <c r="N7" s="2">
        <f t="shared" si="0"/>
        <v>2.42377262418657</v>
      </c>
      <c r="P7" s="2"/>
      <c r="S7" s="18">
        <f t="shared" si="6"/>
        <v>6456.7054705300316</v>
      </c>
      <c r="T7" s="2">
        <f t="shared" si="1"/>
        <v>2.4091977832018721</v>
      </c>
      <c r="V7" s="2"/>
      <c r="W7" s="2"/>
      <c r="Y7" s="20">
        <f t="shared" si="7"/>
        <v>0.99398671276370687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data'!N31/1000</f>
        <v>98.111999999999995</v>
      </c>
      <c r="C8" s="7">
        <f>'raw data'!P31/1000</f>
        <v>48.893000000000001</v>
      </c>
      <c r="D8" s="7"/>
      <c r="E8" s="5">
        <f>'raw data'!C31/1000</f>
        <v>2871.1979999999999</v>
      </c>
      <c r="F8" s="7">
        <f>'raw data'!G31/1000</f>
        <v>425.47800000000001</v>
      </c>
      <c r="G8" s="7">
        <f t="shared" si="2"/>
        <v>14.818831721114323</v>
      </c>
      <c r="I8" s="1">
        <f t="shared" si="3"/>
        <v>662.07648380409796</v>
      </c>
      <c r="J8" s="1"/>
      <c r="K8" s="8">
        <f t="shared" si="4"/>
        <v>0.11491310949097251</v>
      </c>
      <c r="M8" s="16">
        <f t="shared" si="5"/>
        <v>6711.2355724442286</v>
      </c>
      <c r="N8" s="2">
        <f t="shared" si="0"/>
        <v>2.3374339117135876</v>
      </c>
      <c r="O8" t="s">
        <v>1</v>
      </c>
      <c r="P8" s="2">
        <v>5.5003623854106155E-2</v>
      </c>
      <c r="Q8" s="2">
        <f>P4/P3*P8</f>
        <v>5.5004507330532797E-2</v>
      </c>
      <c r="S8" s="18">
        <f t="shared" si="6"/>
        <v>6673.3832828585746</v>
      </c>
      <c r="T8" s="2">
        <f t="shared" si="1"/>
        <v>2.3242504636944492</v>
      </c>
      <c r="U8" t="s">
        <v>1</v>
      </c>
      <c r="V8" s="2">
        <v>5.5149189124036081E-2</v>
      </c>
      <c r="W8" s="2">
        <f>V4/V3*V8</f>
        <v>5.5150077326880008E-2</v>
      </c>
      <c r="Y8" s="20">
        <f t="shared" si="7"/>
        <v>0.9943598627738427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data'!N32/1000</f>
        <v>104.831</v>
      </c>
      <c r="C9" s="7">
        <f>'raw data'!P32/1000</f>
        <v>54.127000000000002</v>
      </c>
      <c r="D9" s="7"/>
      <c r="E9" s="5">
        <f>'raw data'!C32/1000</f>
        <v>2932.3879999999999</v>
      </c>
      <c r="F9" s="7">
        <f>'raw data'!G32/1000</f>
        <v>449.35300000000001</v>
      </c>
      <c r="G9" s="7">
        <f t="shared" si="2"/>
        <v>15.323790712552366</v>
      </c>
      <c r="I9" s="1">
        <f t="shared" si="3"/>
        <v>684.10618473227055</v>
      </c>
      <c r="J9" s="1"/>
      <c r="K9" s="8">
        <f t="shared" si="4"/>
        <v>0.12045541033441415</v>
      </c>
      <c r="M9" s="16">
        <f t="shared" si="5"/>
        <v>7004.1697792253071</v>
      </c>
      <c r="N9" s="2">
        <f t="shared" si="0"/>
        <v>2.3885549181163297</v>
      </c>
      <c r="O9" s="22" t="s">
        <v>56</v>
      </c>
      <c r="P9" s="1">
        <v>5502.0146695835874</v>
      </c>
      <c r="Q9" s="1">
        <f>P6/P5*P9</f>
        <v>5502.0148670095232</v>
      </c>
      <c r="S9" s="18">
        <f t="shared" si="6"/>
        <v>6967.4280898991237</v>
      </c>
      <c r="T9" s="2">
        <f t="shared" si="1"/>
        <v>2.3760253042568458</v>
      </c>
      <c r="V9" s="1">
        <v>5456.9570249048083</v>
      </c>
      <c r="W9" s="1">
        <f>V5/V6*V9</f>
        <v>5456.9570270782779</v>
      </c>
      <c r="Y9" s="20">
        <f t="shared" si="7"/>
        <v>0.99475431200494868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data'!N33/1000</f>
        <v>106.735</v>
      </c>
      <c r="C10" s="7">
        <f>'raw data'!P33/1000</f>
        <v>58.918999999999997</v>
      </c>
      <c r="D10" s="7"/>
      <c r="E10" s="5">
        <f>'raw data'!C33/1000</f>
        <v>2994.1320000000001</v>
      </c>
      <c r="F10" s="7">
        <f>'raw data'!G33/1000</f>
        <v>474.03899999999999</v>
      </c>
      <c r="G10" s="7">
        <f t="shared" si="2"/>
        <v>15.832267916043779</v>
      </c>
      <c r="I10" s="1">
        <f t="shared" si="3"/>
        <v>674.16115344939976</v>
      </c>
      <c r="J10" s="1"/>
      <c r="K10" s="8">
        <f t="shared" si="4"/>
        <v>0.1242914612510785</v>
      </c>
      <c r="M10" s="16">
        <f t="shared" si="5"/>
        <v>7303.0212440107716</v>
      </c>
      <c r="N10" s="2">
        <f t="shared" si="0"/>
        <v>2.4391113164051457</v>
      </c>
      <c r="S10" s="18">
        <f t="shared" si="6"/>
        <v>7267.2862651934265</v>
      </c>
      <c r="T10" s="2">
        <f t="shared" si="1"/>
        <v>2.4271763119306118</v>
      </c>
      <c r="Y10" s="20">
        <f t="shared" si="7"/>
        <v>0.99510682255694494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data'!N34/1000</f>
        <v>103.569</v>
      </c>
      <c r="C11" s="7">
        <f>'raw data'!P34/1000</f>
        <v>62.454000000000001</v>
      </c>
      <c r="D11" s="7"/>
      <c r="E11" s="5">
        <f>'raw data'!C34/1000</f>
        <v>2971.951</v>
      </c>
      <c r="F11" s="7">
        <f>'raw data'!G34/1000</f>
        <v>481.22899999999998</v>
      </c>
      <c r="G11" s="7">
        <f t="shared" si="2"/>
        <v>16.192359833658092</v>
      </c>
      <c r="I11" s="1">
        <f t="shared" si="3"/>
        <v>639.61646766716058</v>
      </c>
      <c r="J11" s="1"/>
      <c r="K11" s="8">
        <f t="shared" si="4"/>
        <v>0.12978020859092035</v>
      </c>
      <c r="M11" s="16">
        <f t="shared" si="5"/>
        <v>7575.4897639560559</v>
      </c>
      <c r="N11" s="2">
        <f t="shared" si="0"/>
        <v>2.548995513033713</v>
      </c>
      <c r="S11" s="18">
        <f t="shared" si="6"/>
        <v>7540.6624739851641</v>
      </c>
      <c r="T11" s="2">
        <f t="shared" si="1"/>
        <v>2.5372768507910002</v>
      </c>
      <c r="Y11" s="20">
        <f t="shared" si="7"/>
        <v>0.99540263520167382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data'!N35/1000</f>
        <v>121.532</v>
      </c>
      <c r="C12" s="7">
        <f>'raw data'!P35/1000</f>
        <v>65.444999999999993</v>
      </c>
      <c r="D12" s="7"/>
      <c r="E12" s="5">
        <f>'raw data'!C35/1000</f>
        <v>3178.1819999999998</v>
      </c>
      <c r="F12" s="7">
        <f>'raw data'!G35/1000</f>
        <v>521.654</v>
      </c>
      <c r="G12" s="7">
        <f t="shared" si="2"/>
        <v>16.413597459176348</v>
      </c>
      <c r="I12" s="1">
        <f t="shared" si="3"/>
        <v>740.43487603660662</v>
      </c>
      <c r="J12" s="1"/>
      <c r="K12" s="8">
        <f t="shared" si="4"/>
        <v>0.12545672035487124</v>
      </c>
      <c r="M12" s="16">
        <f t="shared" si="5"/>
        <v>7798.4268421359457</v>
      </c>
      <c r="N12" s="2">
        <f t="shared" si="0"/>
        <v>2.4537382824948182</v>
      </c>
      <c r="S12" s="18">
        <f t="shared" si="6"/>
        <v>7764.4175207539947</v>
      </c>
      <c r="T12" s="2">
        <f t="shared" si="1"/>
        <v>2.44303740967446</v>
      </c>
      <c r="Y12" s="20">
        <f t="shared" si="7"/>
        <v>0.99563895102558453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data'!N36/1000</f>
        <v>122.48099999999999</v>
      </c>
      <c r="C13" s="7">
        <f>'raw data'!P36/1000</f>
        <v>67.900999999999996</v>
      </c>
      <c r="D13" s="7"/>
      <c r="E13" s="5">
        <f>'raw data'!C36/1000</f>
        <v>3259.971</v>
      </c>
      <c r="F13" s="7">
        <f>'raw data'!G36/1000</f>
        <v>542.38199999999995</v>
      </c>
      <c r="G13" s="7">
        <f t="shared" si="2"/>
        <v>16.637632666057456</v>
      </c>
      <c r="I13" s="1">
        <f t="shared" si="3"/>
        <v>736.16843488721986</v>
      </c>
      <c r="J13" s="1"/>
      <c r="K13" s="8">
        <f t="shared" si="4"/>
        <v>0.12519036398700548</v>
      </c>
      <c r="M13" s="16">
        <f t="shared" si="5"/>
        <v>8109.9199814939411</v>
      </c>
      <c r="N13" s="2">
        <f t="shared" si="0"/>
        <v>2.4877276458882429</v>
      </c>
      <c r="S13" s="18">
        <f t="shared" si="6"/>
        <v>8076.6510665005599</v>
      </c>
      <c r="T13" s="2">
        <f t="shared" si="1"/>
        <v>2.4775223664568058</v>
      </c>
      <c r="Y13" s="20">
        <f t="shared" si="7"/>
        <v>0.9958977505241362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data'!N37/1000</f>
        <v>126.48099999999999</v>
      </c>
      <c r="C14" s="7">
        <f>'raw data'!P37/1000</f>
        <v>70.603999999999999</v>
      </c>
      <c r="D14" s="7"/>
      <c r="E14" s="5">
        <f>'raw data'!C37/1000</f>
        <v>3343.5459999999998</v>
      </c>
      <c r="F14" s="7">
        <f>'raw data'!G37/1000</f>
        <v>562.21</v>
      </c>
      <c r="G14" s="7">
        <f t="shared" si="2"/>
        <v>16.814782868248262</v>
      </c>
      <c r="I14" s="1">
        <f t="shared" si="3"/>
        <v>752.2012088472278</v>
      </c>
      <c r="J14" s="1"/>
      <c r="K14" s="8">
        <f t="shared" si="4"/>
        <v>0.12558296721865495</v>
      </c>
      <c r="M14" s="16">
        <f t="shared" si="5"/>
        <v>8400.0134282321687</v>
      </c>
      <c r="N14" s="2">
        <f t="shared" si="0"/>
        <v>2.5123068228258769</v>
      </c>
      <c r="S14" s="18">
        <f t="shared" si="6"/>
        <v>8367.3987442324924</v>
      </c>
      <c r="T14" s="2">
        <f t="shared" si="1"/>
        <v>2.5025523035222164</v>
      </c>
      <c r="Y14" s="20">
        <f t="shared" si="7"/>
        <v>0.99611730573071944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data'!N38/1000</f>
        <v>139.57400000000001</v>
      </c>
      <c r="C15" s="7">
        <f>'raw data'!P38/1000</f>
        <v>74.099999999999994</v>
      </c>
      <c r="D15" s="7"/>
      <c r="E15" s="5">
        <f>'raw data'!C38/1000</f>
        <v>3548.4090000000001</v>
      </c>
      <c r="F15" s="7">
        <f>'raw data'!G38/1000</f>
        <v>603.92100000000005</v>
      </c>
      <c r="G15" s="7">
        <f t="shared" si="2"/>
        <v>17.01948676153172</v>
      </c>
      <c r="I15" s="1">
        <f t="shared" si="3"/>
        <v>820.08348404178696</v>
      </c>
      <c r="J15" s="1"/>
      <c r="K15" s="8">
        <f t="shared" si="4"/>
        <v>0.12269816747554728</v>
      </c>
      <c r="M15" s="16">
        <f t="shared" si="5"/>
        <v>8690.1834581034727</v>
      </c>
      <c r="N15" s="2">
        <f t="shared" si="0"/>
        <v>2.4490365845942428</v>
      </c>
      <c r="S15" s="18">
        <f t="shared" si="6"/>
        <v>8658.1446972578196</v>
      </c>
      <c r="T15" s="2">
        <f t="shared" si="1"/>
        <v>2.4400075349988741</v>
      </c>
      <c r="Y15" s="20">
        <f t="shared" si="7"/>
        <v>0.9963132238807022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data'!N39/1000</f>
        <v>147.72200000000001</v>
      </c>
      <c r="C16" s="7">
        <f>'raw data'!P39/1000</f>
        <v>78.018000000000001</v>
      </c>
      <c r="D16" s="7"/>
      <c r="E16" s="5">
        <f>'raw data'!C39/1000</f>
        <v>3702.944</v>
      </c>
      <c r="F16" s="7">
        <f>'raw data'!G39/1000</f>
        <v>637.45100000000002</v>
      </c>
      <c r="G16" s="7">
        <f t="shared" si="2"/>
        <v>17.214708080921561</v>
      </c>
      <c r="I16" s="1">
        <f t="shared" si="3"/>
        <v>858.11504502777461</v>
      </c>
      <c r="J16" s="1"/>
      <c r="K16" s="8">
        <f t="shared" si="4"/>
        <v>0.12239058374682917</v>
      </c>
      <c r="M16" s="16">
        <f t="shared" si="5"/>
        <v>9032.27535999256</v>
      </c>
      <c r="N16" s="2">
        <f t="shared" si="0"/>
        <v>2.4392146789129296</v>
      </c>
      <c r="S16" s="18">
        <f t="shared" si="6"/>
        <v>9000.7385219272655</v>
      </c>
      <c r="T16" s="2">
        <f t="shared" si="1"/>
        <v>2.4306979856911868</v>
      </c>
      <c r="Y16" s="20">
        <f t="shared" si="7"/>
        <v>0.99650842818577223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data'!N40/1000</f>
        <v>158.542</v>
      </c>
      <c r="C17" s="7">
        <f>'raw data'!P40/1000</f>
        <v>82.39</v>
      </c>
      <c r="D17" s="7"/>
      <c r="E17" s="5">
        <f>'raw data'!C40/1000</f>
        <v>3916.28</v>
      </c>
      <c r="F17" s="7">
        <f>'raw data'!G40/1000</f>
        <v>684.46</v>
      </c>
      <c r="G17" s="7">
        <f t="shared" si="2"/>
        <v>17.477299886627105</v>
      </c>
      <c r="I17" s="1">
        <f t="shared" si="3"/>
        <v>907.13097004938209</v>
      </c>
      <c r="J17" s="1"/>
      <c r="K17" s="8">
        <f t="shared" si="4"/>
        <v>0.12037226426672121</v>
      </c>
      <c r="M17" s="16">
        <f t="shared" si="5"/>
        <v>9393.5825285725932</v>
      </c>
      <c r="N17" s="2">
        <f t="shared" si="0"/>
        <v>2.3985982944459008</v>
      </c>
      <c r="S17" s="18">
        <f t="shared" si="6"/>
        <v>9362.4701359532755</v>
      </c>
      <c r="T17" s="2">
        <f t="shared" si="1"/>
        <v>2.3906539205453328</v>
      </c>
      <c r="Y17" s="20">
        <f t="shared" si="7"/>
        <v>0.99668790980175215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data'!N41/1000</f>
        <v>177.50800000000001</v>
      </c>
      <c r="C18" s="7">
        <f>'raw data'!P41/1000</f>
        <v>88.007999999999996</v>
      </c>
      <c r="D18" s="7"/>
      <c r="E18" s="5">
        <f>'raw data'!C41/1000</f>
        <v>4170.75</v>
      </c>
      <c r="F18" s="7">
        <f>'raw data'!G41/1000</f>
        <v>742.28899999999999</v>
      </c>
      <c r="G18" s="7">
        <f t="shared" si="2"/>
        <v>17.797494455433675</v>
      </c>
      <c r="I18" s="1">
        <f t="shared" si="3"/>
        <v>997.37634667898897</v>
      </c>
      <c r="J18" s="1"/>
      <c r="K18" s="8">
        <f t="shared" si="4"/>
        <v>0.11856298557569894</v>
      </c>
      <c r="M18" s="16">
        <f t="shared" si="5"/>
        <v>9784.0324185778645</v>
      </c>
      <c r="N18" s="2">
        <f t="shared" si="0"/>
        <v>2.3458688290062613</v>
      </c>
      <c r="S18" s="18">
        <f t="shared" si="6"/>
        <v>9753.2684698068297</v>
      </c>
      <c r="T18" s="2">
        <f t="shared" si="1"/>
        <v>2.3384927098979391</v>
      </c>
      <c r="Y18" s="20">
        <f t="shared" si="7"/>
        <v>0.99685569840175303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data'!N42/1000</f>
        <v>197.755</v>
      </c>
      <c r="C19" s="7">
        <f>'raw data'!P42/1000</f>
        <v>95.311000000000007</v>
      </c>
      <c r="D19" s="7"/>
      <c r="E19" s="5">
        <f>'raw data'!C42/1000</f>
        <v>4445.8530000000001</v>
      </c>
      <c r="F19" s="7">
        <f>'raw data'!G42/1000</f>
        <v>813.41399999999999</v>
      </c>
      <c r="G19" s="7">
        <f t="shared" si="2"/>
        <v>18.296016534959659</v>
      </c>
      <c r="I19" s="1">
        <f t="shared" si="3"/>
        <v>1080.8636930456078</v>
      </c>
      <c r="J19" s="1"/>
      <c r="K19" s="8">
        <f t="shared" si="4"/>
        <v>0.11717403437855754</v>
      </c>
      <c r="M19" s="16">
        <f t="shared" si="5"/>
        <v>10243.251526329017</v>
      </c>
      <c r="N19" s="2">
        <f t="shared" si="0"/>
        <v>2.304001397781037</v>
      </c>
      <c r="S19" s="18">
        <f t="shared" si="6"/>
        <v>10212.759969066945</v>
      </c>
      <c r="T19" s="2">
        <f t="shared" si="1"/>
        <v>2.2971429710039772</v>
      </c>
      <c r="Y19" s="20">
        <f t="shared" si="7"/>
        <v>0.99702325407282077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data'!N43/1000</f>
        <v>200.369</v>
      </c>
      <c r="C20" s="7">
        <f>'raw data'!P43/1000</f>
        <v>103.557</v>
      </c>
      <c r="D20" s="7"/>
      <c r="E20" s="5">
        <f>'raw data'!C43/1000</f>
        <v>4567.7809999999999</v>
      </c>
      <c r="F20" s="7">
        <f>'raw data'!G43/1000</f>
        <v>859.95799999999997</v>
      </c>
      <c r="G20" s="7">
        <f t="shared" si="2"/>
        <v>18.826603114291164</v>
      </c>
      <c r="I20" s="1">
        <f t="shared" si="3"/>
        <v>1064.2865246779493</v>
      </c>
      <c r="J20" s="1"/>
      <c r="K20" s="8">
        <f t="shared" si="4"/>
        <v>0.12042099730451954</v>
      </c>
      <c r="M20" s="16">
        <f t="shared" si="5"/>
        <v>10760.699265377425</v>
      </c>
      <c r="N20" s="2">
        <f t="shared" si="0"/>
        <v>2.3557826580077776</v>
      </c>
      <c r="S20" s="18">
        <f t="shared" si="6"/>
        <v>10730.398231100095</v>
      </c>
      <c r="T20" s="2">
        <f t="shared" si="1"/>
        <v>2.3491490137333848</v>
      </c>
      <c r="Y20" s="20">
        <f t="shared" si="7"/>
        <v>0.99718410174561567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data'!N44/1000</f>
        <v>216.16900000000001</v>
      </c>
      <c r="C21" s="7">
        <f>'raw data'!P44/1000</f>
        <v>113.357</v>
      </c>
      <c r="D21" s="7"/>
      <c r="E21" s="5">
        <f>'raw data'!C44/1000</f>
        <v>4792.3149999999996</v>
      </c>
      <c r="F21" s="7">
        <f>'raw data'!G44/1000</f>
        <v>940.65099999999995</v>
      </c>
      <c r="G21" s="7">
        <f t="shared" si="2"/>
        <v>19.628321594052146</v>
      </c>
      <c r="I21" s="1">
        <f t="shared" si="3"/>
        <v>1101.3116886443538</v>
      </c>
      <c r="J21" s="1"/>
      <c r="K21" s="8">
        <f t="shared" si="4"/>
        <v>0.12050909423367434</v>
      </c>
      <c r="M21" s="16">
        <f t="shared" si="5"/>
        <v>11233.108335255398</v>
      </c>
      <c r="N21" s="2">
        <f t="shared" si="0"/>
        <v>2.34398371877796</v>
      </c>
      <c r="S21" s="18">
        <f t="shared" si="6"/>
        <v>11202.911994354883</v>
      </c>
      <c r="T21" s="2">
        <f t="shared" si="1"/>
        <v>2.3376827262721429</v>
      </c>
      <c r="Y21" s="20">
        <f t="shared" si="7"/>
        <v>0.99731184459374056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data'!N45/1000</f>
        <v>233.108</v>
      </c>
      <c r="C22" s="7">
        <f>'raw data'!P45/1000</f>
        <v>124.896</v>
      </c>
      <c r="D22" s="7"/>
      <c r="E22" s="5">
        <f>'raw data'!C45/1000</f>
        <v>4942.067</v>
      </c>
      <c r="F22" s="7">
        <f>'raw data'!G45/1000</f>
        <v>1017.615</v>
      </c>
      <c r="G22" s="7">
        <f t="shared" si="2"/>
        <v>20.590878270165096</v>
      </c>
      <c r="I22" s="1">
        <f t="shared" si="3"/>
        <v>1132.093526762086</v>
      </c>
      <c r="J22" s="1"/>
      <c r="K22" s="8">
        <f t="shared" si="4"/>
        <v>0.12273403988738374</v>
      </c>
      <c r="M22" s="16">
        <f t="shared" si="5"/>
        <v>11716.558358314938</v>
      </c>
      <c r="N22" s="2">
        <f t="shared" si="0"/>
        <v>2.3707809623614851</v>
      </c>
      <c r="S22" s="18">
        <f t="shared" si="6"/>
        <v>11686.392170682626</v>
      </c>
      <c r="T22" s="2">
        <f t="shared" si="1"/>
        <v>2.3646770006725175</v>
      </c>
      <c r="Y22" s="20">
        <f t="shared" si="7"/>
        <v>0.99742533714169535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data'!N46/1000</f>
        <v>229.845</v>
      </c>
      <c r="C23" s="7">
        <f>'raw data'!P46/1000</f>
        <v>136.839</v>
      </c>
      <c r="D23" s="7"/>
      <c r="E23" s="5">
        <f>'raw data'!C46/1000</f>
        <v>4951.2619999999997</v>
      </c>
      <c r="F23" s="7">
        <f>'raw data'!G46/1000</f>
        <v>1073.3030000000001</v>
      </c>
      <c r="G23" s="7">
        <f t="shared" si="2"/>
        <v>21.677362256329804</v>
      </c>
      <c r="I23" s="1">
        <f t="shared" si="3"/>
        <v>1060.2996678384388</v>
      </c>
      <c r="J23" s="1"/>
      <c r="K23" s="8">
        <f t="shared" si="4"/>
        <v>0.12749335462586053</v>
      </c>
      <c r="M23" s="16">
        <f t="shared" si="5"/>
        <v>12204.198716271585</v>
      </c>
      <c r="N23" s="2">
        <f t="shared" si="0"/>
        <v>2.4648662737442666</v>
      </c>
      <c r="S23" s="18">
        <f t="shared" si="6"/>
        <v>12173.990645446082</v>
      </c>
      <c r="T23" s="2">
        <f t="shared" si="1"/>
        <v>2.4587651886420234</v>
      </c>
      <c r="Y23" s="20">
        <f t="shared" si="7"/>
        <v>0.9975247804851598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data'!N47/1000</f>
        <v>255.333</v>
      </c>
      <c r="C24" s="7">
        <f>'raw data'!P47/1000</f>
        <v>148.92599999999999</v>
      </c>
      <c r="D24" s="7"/>
      <c r="E24" s="5">
        <f>'raw data'!C47/1000</f>
        <v>5114.3249999999998</v>
      </c>
      <c r="F24" s="7">
        <f>'raw data'!G47/1000</f>
        <v>1164.8499999999999</v>
      </c>
      <c r="G24" s="7">
        <f t="shared" si="2"/>
        <v>22.776221691034497</v>
      </c>
      <c r="I24" s="1">
        <f t="shared" si="3"/>
        <v>1121.0507320470447</v>
      </c>
      <c r="J24" s="1"/>
      <c r="K24" s="8">
        <f t="shared" si="4"/>
        <v>0.12784993776022663</v>
      </c>
      <c r="M24" s="16">
        <f t="shared" si="5"/>
        <v>12593.223228479455</v>
      </c>
      <c r="N24" s="2">
        <f t="shared" si="0"/>
        <v>2.4623431691336504</v>
      </c>
      <c r="S24" s="18">
        <f t="shared" si="6"/>
        <v>12562.904600784568</v>
      </c>
      <c r="T24" s="2">
        <f t="shared" si="1"/>
        <v>2.4564149913790323</v>
      </c>
      <c r="Y24" s="20">
        <f t="shared" si="7"/>
        <v>0.99759246484042929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data'!N48/1000</f>
        <v>288.83100000000002</v>
      </c>
      <c r="C25" s="7">
        <f>'raw data'!P48/1000</f>
        <v>161.011</v>
      </c>
      <c r="D25" s="7"/>
      <c r="E25" s="5">
        <f>'raw data'!C48/1000</f>
        <v>5383.2820000000002</v>
      </c>
      <c r="F25" s="7">
        <f>'raw data'!G48/1000</f>
        <v>1279.1099999999999</v>
      </c>
      <c r="G25" s="7">
        <f t="shared" si="2"/>
        <v>23.760783848960539</v>
      </c>
      <c r="I25" s="1">
        <f t="shared" si="3"/>
        <v>1215.5785845955393</v>
      </c>
      <c r="J25" s="1"/>
      <c r="K25" s="8">
        <f t="shared" si="4"/>
        <v>0.1258773678573383</v>
      </c>
      <c r="M25" s="16">
        <f t="shared" si="5"/>
        <v>13021.601046956423</v>
      </c>
      <c r="N25" s="2">
        <f t="shared" si="0"/>
        <v>2.4188963251333337</v>
      </c>
      <c r="S25" s="18">
        <f t="shared" si="6"/>
        <v>12991.121331055721</v>
      </c>
      <c r="T25" s="2">
        <f t="shared" si="1"/>
        <v>2.4132344044127207</v>
      </c>
      <c r="Y25" s="20">
        <f t="shared" si="7"/>
        <v>0.99765929582769508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data'!N49/1000</f>
        <v>332.56599999999997</v>
      </c>
      <c r="C26" s="7">
        <f>'raw data'!P49/1000</f>
        <v>178.68600000000001</v>
      </c>
      <c r="D26" s="7"/>
      <c r="E26" s="5">
        <f>'raw data'!C49/1000</f>
        <v>5687.2070000000003</v>
      </c>
      <c r="F26" s="7">
        <f>'raw data'!G49/1000</f>
        <v>1425.376</v>
      </c>
      <c r="G26" s="7">
        <f t="shared" si="2"/>
        <v>25.062847193710375</v>
      </c>
      <c r="I26" s="1">
        <f t="shared" si="3"/>
        <v>1326.9282513259657</v>
      </c>
      <c r="J26" s="1"/>
      <c r="K26" s="8">
        <f t="shared" si="4"/>
        <v>0.12536060660485374</v>
      </c>
      <c r="M26" s="16">
        <f t="shared" si="5"/>
        <v>13520.944385586936</v>
      </c>
      <c r="N26" s="2">
        <f t="shared" si="0"/>
        <v>2.3774313798648326</v>
      </c>
      <c r="S26" s="18">
        <f t="shared" si="6"/>
        <v>13490.25010843157</v>
      </c>
      <c r="T26" s="2">
        <f t="shared" si="1"/>
        <v>2.3720343058431967</v>
      </c>
      <c r="Y26" s="20">
        <f t="shared" si="7"/>
        <v>0.99772987179888961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data'!N50/1000</f>
        <v>350.69200000000001</v>
      </c>
      <c r="C27" s="7">
        <f>'raw data'!P50/1000</f>
        <v>206.89400000000001</v>
      </c>
      <c r="D27" s="7"/>
      <c r="E27" s="5">
        <f>'raw data'!C50/1000</f>
        <v>5656.4650000000001</v>
      </c>
      <c r="F27" s="7">
        <f>'raw data'!G50/1000</f>
        <v>1545.2429999999999</v>
      </c>
      <c r="G27" s="7">
        <f t="shared" si="2"/>
        <v>27.318174867165268</v>
      </c>
      <c r="I27" s="1">
        <f t="shared" si="3"/>
        <v>1283.731441449662</v>
      </c>
      <c r="J27" s="1"/>
      <c r="K27" s="8">
        <f t="shared" si="4"/>
        <v>0.13389091553885052</v>
      </c>
      <c r="M27" s="16">
        <f t="shared" si="5"/>
        <v>14104.17169777579</v>
      </c>
      <c r="N27" s="2">
        <f t="shared" si="0"/>
        <v>2.4934604382376255</v>
      </c>
      <c r="S27" s="18">
        <f t="shared" si="6"/>
        <v>14073.202005197094</v>
      </c>
      <c r="T27" s="2">
        <f t="shared" si="1"/>
        <v>2.4879853415865023</v>
      </c>
      <c r="Y27" s="20">
        <f t="shared" si="7"/>
        <v>0.99780421755759119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data'!N51/1000</f>
        <v>341.65600000000001</v>
      </c>
      <c r="C28" s="7">
        <f>'raw data'!P51/1000</f>
        <v>238.51</v>
      </c>
      <c r="D28" s="7"/>
      <c r="E28" s="5">
        <f>'raw data'!C51/1000</f>
        <v>5644.8429999999998</v>
      </c>
      <c r="F28" s="7">
        <f>'raw data'!G51/1000</f>
        <v>1684.904</v>
      </c>
      <c r="G28" s="7">
        <f t="shared" si="2"/>
        <v>29.848553803887906</v>
      </c>
      <c r="I28" s="1">
        <f t="shared" si="3"/>
        <v>1144.6316704144567</v>
      </c>
      <c r="J28" s="1"/>
      <c r="K28" s="8">
        <f t="shared" si="4"/>
        <v>0.14155702639438211</v>
      </c>
      <c r="M28" s="16">
        <f t="shared" si="5"/>
        <v>14612.122584387262</v>
      </c>
      <c r="N28" s="2">
        <f t="shared" si="0"/>
        <v>2.588579095005346</v>
      </c>
      <c r="S28" s="18">
        <f t="shared" si="6"/>
        <v>14580.807767681377</v>
      </c>
      <c r="T28" s="2">
        <f t="shared" si="1"/>
        <v>2.5830315861187598</v>
      </c>
      <c r="Y28" s="20">
        <f t="shared" si="7"/>
        <v>0.99785692896257638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data'!N52/1000</f>
        <v>412.87</v>
      </c>
      <c r="C29" s="7">
        <f>'raw data'!P52/1000</f>
        <v>260.226</v>
      </c>
      <c r="D29" s="7"/>
      <c r="E29" s="5">
        <f>'raw data'!C52/1000</f>
        <v>5948.9949999999999</v>
      </c>
      <c r="F29" s="7">
        <f>'raw data'!G52/1000</f>
        <v>1873.412</v>
      </c>
      <c r="G29" s="7">
        <f t="shared" si="2"/>
        <v>31.491235074159583</v>
      </c>
      <c r="I29" s="1">
        <f t="shared" si="3"/>
        <v>1311.063218154896</v>
      </c>
      <c r="J29" s="1"/>
      <c r="K29" s="8">
        <f t="shared" si="4"/>
        <v>0.13890484314181825</v>
      </c>
      <c r="M29" s="16">
        <f t="shared" si="5"/>
        <v>14953.034560459992</v>
      </c>
      <c r="N29" s="2">
        <f t="shared" si="0"/>
        <v>2.5135396080279091</v>
      </c>
      <c r="S29" s="18">
        <f t="shared" si="6"/>
        <v>14921.319712934759</v>
      </c>
      <c r="T29" s="2">
        <f t="shared" si="1"/>
        <v>2.5082084810854202</v>
      </c>
      <c r="Y29" s="20">
        <f t="shared" si="7"/>
        <v>0.99787903603131534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data'!N53/1000</f>
        <v>489.77600000000001</v>
      </c>
      <c r="C30" s="7">
        <f>'raw data'!P53/1000</f>
        <v>289.83199999999999</v>
      </c>
      <c r="D30" s="7"/>
      <c r="E30" s="5">
        <f>'raw data'!C53/1000</f>
        <v>6224.0860000000002</v>
      </c>
      <c r="F30" s="7">
        <f>'raw data'!G53/1000</f>
        <v>2081.826</v>
      </c>
      <c r="G30" s="7">
        <f t="shared" si="2"/>
        <v>33.447899016819498</v>
      </c>
      <c r="I30" s="1">
        <f t="shared" si="3"/>
        <v>1464.2952603800702</v>
      </c>
      <c r="J30" s="1"/>
      <c r="K30" s="8">
        <f t="shared" si="4"/>
        <v>0.13922008851844486</v>
      </c>
      <c r="M30" s="16">
        <f t="shared" si="5"/>
        <v>15441.626690173896</v>
      </c>
      <c r="N30" s="2">
        <f t="shared" si="0"/>
        <v>2.4809468715846625</v>
      </c>
      <c r="S30" s="18">
        <f t="shared" si="6"/>
        <v>15409.484248260807</v>
      </c>
      <c r="T30" s="2">
        <f t="shared" si="1"/>
        <v>2.4757826688546412</v>
      </c>
      <c r="Y30" s="20">
        <f t="shared" si="7"/>
        <v>0.99791845492978126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data'!N54/1000</f>
        <v>583.94399999999996</v>
      </c>
      <c r="C31" s="7">
        <f>'raw data'!P54/1000</f>
        <v>327.19600000000003</v>
      </c>
      <c r="D31" s="7"/>
      <c r="E31" s="5">
        <f>'raw data'!C54/1000</f>
        <v>6568.6080000000002</v>
      </c>
      <c r="F31" s="7">
        <f>'raw data'!G54/1000</f>
        <v>2351.5990000000002</v>
      </c>
      <c r="G31" s="7">
        <f t="shared" si="2"/>
        <v>35.800568400489112</v>
      </c>
      <c r="I31" s="1">
        <f t="shared" si="3"/>
        <v>1631.1025944270259</v>
      </c>
      <c r="J31" s="1"/>
      <c r="K31" s="8">
        <f t="shared" si="4"/>
        <v>0.13913766760404303</v>
      </c>
      <c r="M31" s="16">
        <f t="shared" si="5"/>
        <v>16056.576524392114</v>
      </c>
      <c r="N31" s="2">
        <f t="shared" si="0"/>
        <v>2.4444412765066987</v>
      </c>
      <c r="S31" s="18">
        <f t="shared" si="6"/>
        <v>16023.958947529687</v>
      </c>
      <c r="T31" s="2">
        <f t="shared" si="1"/>
        <v>2.4394756008471941</v>
      </c>
      <c r="Y31" s="20">
        <f t="shared" si="7"/>
        <v>0.99796858459754001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data'!N55/1000</f>
        <v>659.75300000000004</v>
      </c>
      <c r="C32" s="7">
        <f>'raw data'!P55/1000</f>
        <v>373.88200000000001</v>
      </c>
      <c r="D32" s="7"/>
      <c r="E32" s="5">
        <f>'raw data'!C55/1000</f>
        <v>6776.58</v>
      </c>
      <c r="F32" s="7">
        <f>'raw data'!G55/1000</f>
        <v>2627.3339999999998</v>
      </c>
      <c r="G32" s="7">
        <f t="shared" si="2"/>
        <v>38.770795888191387</v>
      </c>
      <c r="I32" s="1">
        <f t="shared" si="3"/>
        <v>1701.6751523559626</v>
      </c>
      <c r="J32" s="1"/>
      <c r="K32" s="8">
        <f t="shared" si="4"/>
        <v>0.14230470887979985</v>
      </c>
      <c r="M32" s="16">
        <f t="shared" si="5"/>
        <v>16804.509223286805</v>
      </c>
      <c r="N32" s="2">
        <f t="shared" si="0"/>
        <v>2.4797920519328045</v>
      </c>
      <c r="S32" s="18">
        <f t="shared" si="6"/>
        <v>16771.353199443605</v>
      </c>
      <c r="T32" s="2">
        <f t="shared" si="1"/>
        <v>2.4748993149115934</v>
      </c>
      <c r="Y32" s="20">
        <f t="shared" si="7"/>
        <v>0.99802695672913477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data'!N56/1000</f>
        <v>666.04600000000005</v>
      </c>
      <c r="C33" s="7">
        <f>'raw data'!P56/1000</f>
        <v>428.43200000000002</v>
      </c>
      <c r="D33" s="7"/>
      <c r="E33" s="5">
        <f>'raw data'!C56/1000</f>
        <v>6759.1809999999996</v>
      </c>
      <c r="F33" s="7">
        <f>'raw data'!G56/1000</f>
        <v>2857.3069999999998</v>
      </c>
      <c r="G33" s="7">
        <f t="shared" si="2"/>
        <v>42.272976563284814</v>
      </c>
      <c r="I33" s="1">
        <f t="shared" si="3"/>
        <v>1575.5833966479627</v>
      </c>
      <c r="J33" s="1"/>
      <c r="K33" s="8">
        <f t="shared" si="4"/>
        <v>0.14994258579844591</v>
      </c>
      <c r="M33" s="16">
        <f t="shared" si="5"/>
        <v>17581.87547127224</v>
      </c>
      <c r="N33" s="2">
        <f t="shared" si="0"/>
        <v>2.601184296037085</v>
      </c>
      <c r="S33" s="18">
        <f t="shared" si="6"/>
        <v>17548.101822337445</v>
      </c>
      <c r="T33" s="2">
        <f t="shared" si="1"/>
        <v>2.5961875887533483</v>
      </c>
      <c r="Y33" s="20">
        <f t="shared" si="7"/>
        <v>0.99807906448945227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data'!N57/1000</f>
        <v>778.56899999999996</v>
      </c>
      <c r="C34" s="7">
        <f>'raw data'!P57/1000</f>
        <v>487.23099999999999</v>
      </c>
      <c r="D34" s="7"/>
      <c r="E34" s="5">
        <f>'raw data'!C57/1000</f>
        <v>6930.71</v>
      </c>
      <c r="F34" s="7">
        <f>'raw data'!G57/1000</f>
        <v>3207.0419999999999</v>
      </c>
      <c r="G34" s="7">
        <f t="shared" si="2"/>
        <v>46.272921533291687</v>
      </c>
      <c r="I34" s="1">
        <f t="shared" si="3"/>
        <v>1682.5585552013347</v>
      </c>
      <c r="J34" s="1"/>
      <c r="K34" s="8">
        <f t="shared" si="4"/>
        <v>0.15192535676177613</v>
      </c>
      <c r="M34" s="16">
        <f t="shared" si="5"/>
        <v>18190.39200284861</v>
      </c>
      <c r="N34" s="2">
        <f t="shared" si="0"/>
        <v>2.6246072917274867</v>
      </c>
      <c r="S34" s="18">
        <f t="shared" si="6"/>
        <v>18155.921632817477</v>
      </c>
      <c r="T34" s="2">
        <f t="shared" si="1"/>
        <v>2.6196337219155725</v>
      </c>
      <c r="Y34" s="20">
        <f t="shared" si="7"/>
        <v>0.99810502324382377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data'!N58/1000</f>
        <v>737.97699999999998</v>
      </c>
      <c r="C35" s="7">
        <f>'raw data'!P58/1000</f>
        <v>536.96299999999997</v>
      </c>
      <c r="D35" s="7"/>
      <c r="E35" s="5">
        <f>'raw data'!C58/1000</f>
        <v>6805.7579999999998</v>
      </c>
      <c r="F35" s="7">
        <f>'raw data'!G58/1000</f>
        <v>3343.7890000000002</v>
      </c>
      <c r="G35" s="7">
        <f t="shared" si="2"/>
        <v>49.131764602855412</v>
      </c>
      <c r="I35" s="1">
        <f t="shared" si="3"/>
        <v>1502.036423819206</v>
      </c>
      <c r="J35" s="1"/>
      <c r="K35" s="8">
        <f t="shared" si="4"/>
        <v>0.16058519242691446</v>
      </c>
      <c r="M35" s="16">
        <f t="shared" si="5"/>
        <v>18872.413078566522</v>
      </c>
      <c r="N35" s="2">
        <f t="shared" ref="N35:N51" si="9">M35/E35</f>
        <v>2.7730067802244105</v>
      </c>
      <c r="S35" s="18">
        <f t="shared" si="6"/>
        <v>18837.195832169386</v>
      </c>
      <c r="T35" s="2">
        <f t="shared" ref="T35:T51" si="10">S35/E35</f>
        <v>2.7678321550912308</v>
      </c>
      <c r="Y35" s="20">
        <f t="shared" si="7"/>
        <v>0.99813392986628013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data'!N59/1000</f>
        <v>808.68200000000002</v>
      </c>
      <c r="C36" s="7">
        <f>'raw data'!P59/1000</f>
        <v>562.62400000000002</v>
      </c>
      <c r="D36" s="7"/>
      <c r="E36" s="5">
        <f>'raw data'!C59/1000</f>
        <v>7117.7290000000003</v>
      </c>
      <c r="F36" s="7">
        <f>'raw data'!G59/1000</f>
        <v>3634.038</v>
      </c>
      <c r="G36" s="7">
        <f t="shared" si="2"/>
        <v>51.056144452816341</v>
      </c>
      <c r="I36" s="1">
        <f t="shared" si="3"/>
        <v>1583.907301788809</v>
      </c>
      <c r="J36" s="1"/>
      <c r="K36" s="8">
        <f t="shared" si="4"/>
        <v>0.15482061552465881</v>
      </c>
      <c r="M36" s="16">
        <f t="shared" si="5"/>
        <v>19336.398392192939</v>
      </c>
      <c r="N36" s="2">
        <f t="shared" si="9"/>
        <v>2.7166527964457399</v>
      </c>
      <c r="S36" s="18">
        <f t="shared" si="6"/>
        <v>19300.376180473777</v>
      </c>
      <c r="T36" s="2">
        <f t="shared" si="10"/>
        <v>2.7115918828145573</v>
      </c>
      <c r="Y36" s="20">
        <f t="shared" si="7"/>
        <v>0.99813707749558434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data'!N60/1000</f>
        <v>1013.272</v>
      </c>
      <c r="C37" s="7">
        <f>'raw data'!P60/1000</f>
        <v>598.39400000000001</v>
      </c>
      <c r="D37" s="7"/>
      <c r="E37" s="5">
        <f>'raw data'!C60/1000</f>
        <v>7632.8119999999999</v>
      </c>
      <c r="F37" s="7">
        <f>'raw data'!G60/1000</f>
        <v>4037.6129999999998</v>
      </c>
      <c r="G37" s="7">
        <f t="shared" si="2"/>
        <v>52.898106228739813</v>
      </c>
      <c r="I37" s="1">
        <f t="shared" si="3"/>
        <v>1915.5165888518789</v>
      </c>
      <c r="J37" s="1"/>
      <c r="K37" s="8">
        <f t="shared" si="4"/>
        <v>0.14820489234604703</v>
      </c>
      <c r="M37" s="16">
        <f t="shared" si="5"/>
        <v>19856.733710124423</v>
      </c>
      <c r="N37" s="2">
        <f t="shared" si="9"/>
        <v>2.601496500912694</v>
      </c>
      <c r="S37" s="18">
        <f t="shared" si="6"/>
        <v>19819.883386120593</v>
      </c>
      <c r="T37" s="2">
        <f t="shared" si="10"/>
        <v>2.5966686178200895</v>
      </c>
      <c r="Y37" s="20">
        <f t="shared" si="7"/>
        <v>0.99814419004949229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data'!N61/1000</f>
        <v>1049.527</v>
      </c>
      <c r="C38" s="7">
        <f>'raw data'!P61/1000</f>
        <v>640.13699999999994</v>
      </c>
      <c r="D38" s="7"/>
      <c r="E38" s="5">
        <f>'raw data'!C61/1000</f>
        <v>7951.0739999999996</v>
      </c>
      <c r="F38" s="7">
        <f>'raw data'!G61/1000</f>
        <v>4338.9790000000003</v>
      </c>
      <c r="G38" s="7">
        <f t="shared" si="2"/>
        <v>54.570979970756163</v>
      </c>
      <c r="I38" s="1">
        <f t="shared" si="3"/>
        <v>1923.2328255098719</v>
      </c>
      <c r="J38" s="1"/>
      <c r="K38" s="8">
        <f t="shared" si="4"/>
        <v>0.14753171195343417</v>
      </c>
      <c r="M38" s="16">
        <f t="shared" si="5"/>
        <v>20680.057987013468</v>
      </c>
      <c r="N38" s="2">
        <f t="shared" si="9"/>
        <v>2.600913786868726</v>
      </c>
      <c r="S38" s="18">
        <f t="shared" si="6"/>
        <v>20642.349477694966</v>
      </c>
      <c r="T38" s="2">
        <f t="shared" si="10"/>
        <v>2.5961712188435131</v>
      </c>
      <c r="Y38" s="20">
        <f t="shared" si="7"/>
        <v>0.99817657622903277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data'!N62/1000</f>
        <v>1087.2329999999999</v>
      </c>
      <c r="C39" s="7">
        <f>'raw data'!P62/1000</f>
        <v>685.29499999999996</v>
      </c>
      <c r="D39" s="7"/>
      <c r="E39" s="5">
        <f>'raw data'!C62/1000</f>
        <v>8226.3919999999998</v>
      </c>
      <c r="F39" s="7">
        <f>'raw data'!G62/1000</f>
        <v>4579.6310000000003</v>
      </c>
      <c r="G39" s="7">
        <f t="shared" si="2"/>
        <v>55.669982660685271</v>
      </c>
      <c r="I39" s="1">
        <f t="shared" si="3"/>
        <v>1952.9968360629925</v>
      </c>
      <c r="J39" s="1"/>
      <c r="K39" s="8">
        <f t="shared" si="4"/>
        <v>0.1496397853888228</v>
      </c>
      <c r="M39" s="16">
        <f t="shared" si="5"/>
        <v>21465.812681724547</v>
      </c>
      <c r="N39" s="2">
        <f t="shared" si="9"/>
        <v>2.6093836376536088</v>
      </c>
      <c r="S39" s="18">
        <f t="shared" si="6"/>
        <v>21427.173467894991</v>
      </c>
      <c r="T39" s="2">
        <f t="shared" si="10"/>
        <v>2.6046866558139938</v>
      </c>
      <c r="Y39" s="20">
        <f t="shared" si="7"/>
        <v>0.99819996501402197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data'!N63/1000</f>
        <v>1146.8130000000001</v>
      </c>
      <c r="C40" s="7">
        <f>'raw data'!P63/1000</f>
        <v>730.38499999999999</v>
      </c>
      <c r="D40" s="7"/>
      <c r="E40" s="5">
        <f>'raw data'!C63/1000</f>
        <v>8510.99</v>
      </c>
      <c r="F40" s="7">
        <f>'raw data'!G63/1000</f>
        <v>4855.2150000000001</v>
      </c>
      <c r="G40" s="7">
        <f t="shared" si="2"/>
        <v>57.046418806742814</v>
      </c>
      <c r="I40" s="1">
        <f t="shared" si="3"/>
        <v>2010.3155009345621</v>
      </c>
      <c r="J40" s="1"/>
      <c r="K40" s="8">
        <f t="shared" si="4"/>
        <v>0.15043309101656671</v>
      </c>
      <c r="M40" s="16">
        <f t="shared" si="5"/>
        <v>22238.112031319262</v>
      </c>
      <c r="N40" s="2">
        <f t="shared" si="9"/>
        <v>2.612870186819543</v>
      </c>
      <c r="S40" s="18">
        <f t="shared" si="6"/>
        <v>22198.479061983515</v>
      </c>
      <c r="T40" s="2">
        <f t="shared" si="10"/>
        <v>2.608213505359954</v>
      </c>
      <c r="Y40" s="20">
        <f t="shared" si="7"/>
        <v>0.99821779073331718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data'!N64/1000</f>
        <v>1195.364</v>
      </c>
      <c r="C41" s="7">
        <f>'raw data'!P64/1000</f>
        <v>784.49599999999998</v>
      </c>
      <c r="D41" s="7"/>
      <c r="E41" s="5">
        <f>'raw data'!C64/1000</f>
        <v>8866.4979999999996</v>
      </c>
      <c r="F41" s="7">
        <f>'raw data'!G64/1000</f>
        <v>5236.4380000000001</v>
      </c>
      <c r="G41" s="7">
        <f t="shared" si="2"/>
        <v>59.058694875925092</v>
      </c>
      <c r="I41" s="1">
        <f t="shared" si="3"/>
        <v>2024.027118295299</v>
      </c>
      <c r="J41" s="1"/>
      <c r="K41" s="8">
        <f t="shared" si="4"/>
        <v>0.14981481686596881</v>
      </c>
      <c r="M41" s="16">
        <f t="shared" si="5"/>
        <v>23025.250782857667</v>
      </c>
      <c r="N41" s="2">
        <f t="shared" si="9"/>
        <v>2.5968821943971192</v>
      </c>
      <c r="S41" s="18">
        <f t="shared" si="6"/>
        <v>22984.56644286279</v>
      </c>
      <c r="T41" s="2">
        <f t="shared" si="10"/>
        <v>2.5922936477133125</v>
      </c>
      <c r="Y41" s="20">
        <f t="shared" si="7"/>
        <v>0.99823305551029362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data'!N65/1000</f>
        <v>1270.134</v>
      </c>
      <c r="C42" s="7">
        <f>'raw data'!P65/1000</f>
        <v>838.25800000000004</v>
      </c>
      <c r="D42" s="7"/>
      <c r="E42" s="5">
        <f>'raw data'!C65/1000</f>
        <v>9192.134</v>
      </c>
      <c r="F42" s="7">
        <f>'raw data'!G65/1000</f>
        <v>5641.58</v>
      </c>
      <c r="G42" s="7">
        <f t="shared" si="2"/>
        <v>61.373996506143193</v>
      </c>
      <c r="I42" s="1">
        <f t="shared" si="3"/>
        <v>2069.4986025113531</v>
      </c>
      <c r="J42" s="1"/>
      <c r="K42" s="8">
        <f t="shared" si="4"/>
        <v>0.14858567989818455</v>
      </c>
      <c r="M42" s="16">
        <f t="shared" si="5"/>
        <v>23782.805667946199</v>
      </c>
      <c r="N42" s="2">
        <f t="shared" si="9"/>
        <v>2.5872997138581963</v>
      </c>
      <c r="S42" s="18">
        <f t="shared" si="6"/>
        <v>23741.013359466677</v>
      </c>
      <c r="T42" s="2">
        <f t="shared" si="10"/>
        <v>2.5827531843494316</v>
      </c>
      <c r="Y42" s="20">
        <f t="shared" si="7"/>
        <v>0.99824275112604366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data'!N66/1000</f>
        <v>1283.818</v>
      </c>
      <c r="C43" s="7">
        <f>'raw data'!P66/1000</f>
        <v>888.53200000000004</v>
      </c>
      <c r="D43" s="7"/>
      <c r="E43" s="5">
        <f>'raw data'!C66/1000</f>
        <v>9365.4940000000006</v>
      </c>
      <c r="F43" s="7">
        <f>'raw data'!G66/1000</f>
        <v>5963.1440000000002</v>
      </c>
      <c r="G43" s="7">
        <f t="shared" si="2"/>
        <v>63.671430465920963</v>
      </c>
      <c r="I43" s="1">
        <f t="shared" si="3"/>
        <v>2016.3171937642289</v>
      </c>
      <c r="J43" s="1"/>
      <c r="K43" s="8">
        <f t="shared" si="4"/>
        <v>0.14900394825280086</v>
      </c>
      <c r="M43" s="16">
        <f t="shared" si="5"/>
        <v>24544.163773302535</v>
      </c>
      <c r="N43" s="2">
        <f t="shared" si="9"/>
        <v>2.6207014572111769</v>
      </c>
      <c r="S43" s="18">
        <f t="shared" si="6"/>
        <v>24501.214326220535</v>
      </c>
      <c r="T43" s="2">
        <f t="shared" si="10"/>
        <v>2.6161155328507535</v>
      </c>
      <c r="Y43" s="20">
        <f t="shared" si="7"/>
        <v>0.9982501156902841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data'!N67/1000</f>
        <v>1238.4369999999999</v>
      </c>
      <c r="C44" s="7">
        <f>'raw data'!P67/1000</f>
        <v>932.39300000000003</v>
      </c>
      <c r="D44" s="7"/>
      <c r="E44" s="5">
        <f>'raw data'!C67/1000</f>
        <v>9355.3549999999996</v>
      </c>
      <c r="F44" s="7">
        <f>'raw data'!G67/1000</f>
        <v>6158.1289999999999</v>
      </c>
      <c r="G44" s="7">
        <f t="shared" si="2"/>
        <v>65.824642677910134</v>
      </c>
      <c r="I44" s="1">
        <f t="shared" si="3"/>
        <v>1881.4184925543132</v>
      </c>
      <c r="J44" s="1"/>
      <c r="K44" s="8">
        <f t="shared" si="4"/>
        <v>0.15140848787026059</v>
      </c>
      <c r="M44" s="16">
        <f t="shared" si="5"/>
        <v>25210.463015066452</v>
      </c>
      <c r="N44" s="2">
        <f t="shared" si="9"/>
        <v>2.6947628406475705</v>
      </c>
      <c r="S44" s="18">
        <f t="shared" si="6"/>
        <v>25166.309417339486</v>
      </c>
      <c r="T44" s="2">
        <f t="shared" si="10"/>
        <v>2.6900432337778191</v>
      </c>
      <c r="Y44" s="20">
        <f t="shared" si="7"/>
        <v>0.99824860028550133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data'!N68/1000</f>
        <v>1309.124</v>
      </c>
      <c r="C45" s="7">
        <f>'raw data'!P68/1000</f>
        <v>960.24699999999996</v>
      </c>
      <c r="D45" s="7"/>
      <c r="E45" s="5">
        <f>'raw data'!C68/1000</f>
        <v>9684.8919999999998</v>
      </c>
      <c r="F45" s="7">
        <f>'raw data'!G68/1000</f>
        <v>6520.3270000000002</v>
      </c>
      <c r="G45" s="7">
        <f t="shared" si="2"/>
        <v>67.324725975261273</v>
      </c>
      <c r="I45" s="1">
        <f t="shared" si="3"/>
        <v>1944.4921327730954</v>
      </c>
      <c r="J45" s="1"/>
      <c r="K45" s="8">
        <f t="shared" si="4"/>
        <v>0.14726976116381893</v>
      </c>
      <c r="M45" s="16">
        <f t="shared" si="5"/>
        <v>25705.214682752194</v>
      </c>
      <c r="N45" s="2">
        <f t="shared" si="9"/>
        <v>2.6541560486944196</v>
      </c>
      <c r="S45" s="18">
        <f t="shared" si="6"/>
        <v>25659.826352282933</v>
      </c>
      <c r="T45" s="2">
        <f t="shared" si="10"/>
        <v>2.6494695400096289</v>
      </c>
      <c r="Y45" s="20">
        <f t="shared" si="7"/>
        <v>0.99823427537838394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data'!N69/1000</f>
        <v>1398.7090000000001</v>
      </c>
      <c r="C46" s="7">
        <f>'raw data'!P69/1000</f>
        <v>1003.498</v>
      </c>
      <c r="D46" s="7"/>
      <c r="E46" s="5">
        <f>'raw data'!C69/1000</f>
        <v>9951.5020000000004</v>
      </c>
      <c r="F46" s="7">
        <f>'raw data'!G69/1000</f>
        <v>6858.5590000000002</v>
      </c>
      <c r="G46" s="7">
        <f t="shared" si="2"/>
        <v>68.91983742755616</v>
      </c>
      <c r="I46" s="1">
        <f t="shared" si="3"/>
        <v>2029.4722857845211</v>
      </c>
      <c r="J46" s="1"/>
      <c r="K46" s="8">
        <f t="shared" si="4"/>
        <v>0.14631324160075024</v>
      </c>
      <c r="M46" s="16">
        <f t="shared" si="5"/>
        <v>26235.826856026139</v>
      </c>
      <c r="N46" s="2">
        <f t="shared" si="9"/>
        <v>2.6363685457759178</v>
      </c>
      <c r="S46" s="18">
        <f t="shared" si="6"/>
        <v>26189.199868664051</v>
      </c>
      <c r="T46" s="2">
        <f t="shared" si="10"/>
        <v>2.6316831236796263</v>
      </c>
      <c r="Y46" s="20">
        <f t="shared" si="7"/>
        <v>0.99822277423852646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data'!N70/1000</f>
        <v>1550.6579999999999</v>
      </c>
      <c r="C47" s="7">
        <f>'raw data'!P70/1000</f>
        <v>1055.6099999999999</v>
      </c>
      <c r="D47" s="7"/>
      <c r="E47" s="5">
        <f>'raw data'!C70/1000</f>
        <v>10352.432000000001</v>
      </c>
      <c r="F47" s="7">
        <f>'raw data'!G70/1000</f>
        <v>7287.2359999999999</v>
      </c>
      <c r="G47" s="7">
        <f t="shared" si="2"/>
        <v>70.391536983773477</v>
      </c>
      <c r="I47" s="1">
        <f t="shared" si="3"/>
        <v>2202.9040229047059</v>
      </c>
      <c r="J47" s="1"/>
      <c r="K47" s="8">
        <f t="shared" si="4"/>
        <v>0.14485739174633563</v>
      </c>
      <c r="M47" s="16">
        <f t="shared" si="5"/>
        <v>26822.233589920343</v>
      </c>
      <c r="N47" s="2">
        <f t="shared" si="9"/>
        <v>2.5909113520301648</v>
      </c>
      <c r="S47" s="18">
        <f t="shared" si="6"/>
        <v>26774.359017884439</v>
      </c>
      <c r="T47" s="2">
        <f t="shared" si="10"/>
        <v>2.5862868761547468</v>
      </c>
      <c r="Y47" s="20">
        <f t="shared" si="7"/>
        <v>0.99821511613209224</v>
      </c>
    </row>
    <row r="48" spans="1:30" x14ac:dyDescent="0.25">
      <c r="A48">
        <f t="shared" si="8"/>
        <v>1995</v>
      </c>
      <c r="B48" s="7">
        <f>'raw data'!N71/1000</f>
        <v>1625.1769999999999</v>
      </c>
      <c r="C48" s="7">
        <f>'raw data'!P71/1000</f>
        <v>1122.3810000000001</v>
      </c>
      <c r="D48" s="7"/>
      <c r="E48" s="5">
        <f>'raw data'!C71/1000</f>
        <v>10630.321</v>
      </c>
      <c r="F48" s="7">
        <f>'raw data'!G71/1000</f>
        <v>7639.7489999999998</v>
      </c>
      <c r="G48" s="7">
        <f t="shared" si="2"/>
        <v>71.867528741606208</v>
      </c>
      <c r="I48" s="1">
        <f t="shared" si="3"/>
        <v>2261.3508888599613</v>
      </c>
      <c r="J48" s="1"/>
      <c r="K48" s="8">
        <f t="shared" si="4"/>
        <v>0.14691333445640689</v>
      </c>
      <c r="M48" s="16">
        <f t="shared" si="5"/>
        <v>27549.817565518097</v>
      </c>
      <c r="N48" s="2">
        <f t="shared" si="9"/>
        <v>2.5916261198056105</v>
      </c>
      <c r="S48" s="18">
        <f t="shared" si="6"/>
        <v>27500.678851636996</v>
      </c>
      <c r="T48" s="2">
        <f t="shared" si="10"/>
        <v>2.5870036146262185</v>
      </c>
      <c r="Y48" s="20">
        <f t="shared" si="7"/>
        <v>0.99821636881027465</v>
      </c>
    </row>
    <row r="49" spans="1:25" x14ac:dyDescent="0.25">
      <c r="A49">
        <f t="shared" si="8"/>
        <v>1996</v>
      </c>
      <c r="B49" s="7">
        <f>'raw data'!N72/1000</f>
        <v>1752.0139999999999</v>
      </c>
      <c r="C49" s="7">
        <f>'raw data'!P72/1000</f>
        <v>1175.306</v>
      </c>
      <c r="D49" s="7"/>
      <c r="E49" s="5">
        <f>'raw data'!C72/1000</f>
        <v>11031.35</v>
      </c>
      <c r="F49" s="7">
        <f>'raw data'!G72/1000</f>
        <v>8073.1220000000003</v>
      </c>
      <c r="G49" s="7">
        <f t="shared" si="2"/>
        <v>73.183445362534954</v>
      </c>
      <c r="I49" s="1">
        <f t="shared" si="3"/>
        <v>2394.0031674115662</v>
      </c>
      <c r="J49" s="1"/>
      <c r="K49" s="8">
        <f t="shared" si="4"/>
        <v>0.14558258874323959</v>
      </c>
      <c r="M49" s="16">
        <f t="shared" si="5"/>
        <v>28295.828651755051</v>
      </c>
      <c r="N49" s="2">
        <f t="shared" si="9"/>
        <v>2.5650377018003283</v>
      </c>
      <c r="S49" s="18">
        <f t="shared" si="6"/>
        <v>28245.389601468647</v>
      </c>
      <c r="T49" s="2">
        <f t="shared" si="10"/>
        <v>2.5604653647530582</v>
      </c>
      <c r="Y49" s="20">
        <f t="shared" si="7"/>
        <v>0.99821743865828516</v>
      </c>
    </row>
    <row r="50" spans="1:25" x14ac:dyDescent="0.25">
      <c r="A50">
        <f t="shared" si="8"/>
        <v>1997</v>
      </c>
      <c r="B50" s="7">
        <f>'raw data'!N73/1000</f>
        <v>1922.2049999999999</v>
      </c>
      <c r="C50" s="7">
        <f>'raw data'!P73/1000</f>
        <v>1239.325</v>
      </c>
      <c r="D50" s="7"/>
      <c r="E50" s="5">
        <f>'raw data'!C73/1000</f>
        <v>11521.938</v>
      </c>
      <c r="F50" s="7">
        <f>'raw data'!G73/1000</f>
        <v>8577.5519999999997</v>
      </c>
      <c r="G50" s="7">
        <f t="shared" si="2"/>
        <v>74.445392780277061</v>
      </c>
      <c r="I50" s="1">
        <f t="shared" si="3"/>
        <v>2582.033525799669</v>
      </c>
      <c r="J50" s="1"/>
      <c r="K50" s="8">
        <f t="shared" si="4"/>
        <v>0.14448469679927328</v>
      </c>
      <c r="M50" s="16">
        <f t="shared" si="5"/>
        <v>29133.458703365242</v>
      </c>
      <c r="N50" s="2">
        <f t="shared" si="9"/>
        <v>2.5285206970706873</v>
      </c>
      <c r="S50" s="18">
        <f t="shared" si="6"/>
        <v>29081.682435866736</v>
      </c>
      <c r="T50" s="2">
        <f t="shared" si="10"/>
        <v>2.5240269853792596</v>
      </c>
      <c r="Y50" s="20">
        <f t="shared" si="7"/>
        <v>0.99822279022804372</v>
      </c>
    </row>
    <row r="51" spans="1:25" x14ac:dyDescent="0.25">
      <c r="A51">
        <f t="shared" si="8"/>
        <v>1998</v>
      </c>
      <c r="B51" s="7">
        <f>'raw data'!N74/1000</f>
        <v>2080.672</v>
      </c>
      <c r="C51" s="7">
        <f>'raw data'!P74/1000</f>
        <v>1309.7370000000001</v>
      </c>
      <c r="D51" s="7"/>
      <c r="E51" s="5">
        <f>'raw data'!C74/1000</f>
        <v>12038.282999999999</v>
      </c>
      <c r="F51" s="7">
        <f>'raw data'!G74/1000</f>
        <v>9062.8169999999991</v>
      </c>
      <c r="G51" s="7">
        <f t="shared" si="2"/>
        <v>75.283302444376815</v>
      </c>
      <c r="I51" s="1">
        <f t="shared" si="3"/>
        <v>2763.7894890932921</v>
      </c>
      <c r="J51" s="1"/>
      <c r="K51" s="8">
        <f t="shared" si="4"/>
        <v>0.14451764832060499</v>
      </c>
      <c r="M51" s="16">
        <f t="shared" si="5"/>
        <v>30113.046425075874</v>
      </c>
      <c r="N51" s="2">
        <f t="shared" si="9"/>
        <v>2.5014403154566041</v>
      </c>
      <c r="S51" s="18">
        <f t="shared" si="6"/>
        <v>30059.884756965632</v>
      </c>
      <c r="T51" s="2">
        <f t="shared" si="10"/>
        <v>2.4970242647531737</v>
      </c>
      <c r="Y51" s="20">
        <f t="shared" si="7"/>
        <v>0.99823459681362647</v>
      </c>
    </row>
    <row r="52" spans="1:25" x14ac:dyDescent="0.25">
      <c r="A52">
        <f t="shared" si="8"/>
        <v>1999</v>
      </c>
      <c r="B52" s="7">
        <f>'raw data'!N75/1000</f>
        <v>2255.5369999999998</v>
      </c>
      <c r="C52" s="7">
        <f>'raw data'!P75/1000</f>
        <v>1398.934</v>
      </c>
      <c r="D52" s="7"/>
      <c r="E52" s="5">
        <f>'raw data'!C75/1000</f>
        <v>12610.491</v>
      </c>
      <c r="F52" s="7">
        <f>'raw data'!G75/1000</f>
        <v>9630.6630000000005</v>
      </c>
      <c r="G52" s="7">
        <f t="shared" si="2"/>
        <v>76.370246011832535</v>
      </c>
      <c r="I52" s="1">
        <f t="shared" si="3"/>
        <v>2953.4237714129331</v>
      </c>
      <c r="J52" s="1"/>
      <c r="K52" s="8">
        <f t="shared" si="4"/>
        <v>0.14525832749001807</v>
      </c>
      <c r="M52" s="16">
        <f>(1-$P$8)*M51+I51</f>
        <v>31220.509235503054</v>
      </c>
      <c r="N52" s="2">
        <f>M52/E52</f>
        <v>2.4757568309991305</v>
      </c>
      <c r="S52" s="18">
        <f>(1-$V$8)*S51+I51</f>
        <v>31165.895976550295</v>
      </c>
      <c r="T52" s="2">
        <f>S52/E52</f>
        <v>2.4714260512576627</v>
      </c>
      <c r="Y52" s="20">
        <f t="shared" si="7"/>
        <v>0.99825072491480527</v>
      </c>
    </row>
    <row r="53" spans="1:25" x14ac:dyDescent="0.25">
      <c r="A53">
        <f t="shared" si="8"/>
        <v>2000</v>
      </c>
      <c r="B53" s="7">
        <f>'raw data'!N76/1000</f>
        <v>2427.2579999999998</v>
      </c>
      <c r="C53" s="7">
        <f>'raw data'!P76/1000</f>
        <v>1511.2249999999999</v>
      </c>
      <c r="D53" s="7"/>
      <c r="E53" s="5">
        <f>'raw data'!C76/1000</f>
        <v>13130.986999999999</v>
      </c>
      <c r="F53" s="7">
        <f>'raw data'!G76/1000</f>
        <v>10252.347</v>
      </c>
      <c r="G53" s="7">
        <f t="shared" si="2"/>
        <v>78.077504760304777</v>
      </c>
      <c r="I53" s="1">
        <f t="shared" si="3"/>
        <v>3108.7801889309826</v>
      </c>
      <c r="J53" s="1"/>
      <c r="K53" s="8">
        <f t="shared" si="4"/>
        <v>0.14740283371212465</v>
      </c>
      <c r="M53" s="16">
        <f t="shared" ref="M53:M69" si="11">(1-$P$8)*M52+I52</f>
        <v>32456.69186039273</v>
      </c>
      <c r="N53" s="2">
        <f t="shared" ref="N53:N69" si="12">M53/E53</f>
        <v>2.4717633076929197</v>
      </c>
      <c r="S53" s="18">
        <f t="shared" ref="S53:S69" si="13">(1-$V$8)*S52+I52</f>
        <v>32400.545856532422</v>
      </c>
      <c r="T53" s="2">
        <f t="shared" ref="T53:T69" si="14">S53/E53</f>
        <v>2.4674874673573606</v>
      </c>
      <c r="Y53" s="20">
        <f t="shared" si="7"/>
        <v>0.99827012549209238</v>
      </c>
    </row>
    <row r="54" spans="1:25" x14ac:dyDescent="0.25">
      <c r="A54">
        <f t="shared" si="8"/>
        <v>2001</v>
      </c>
      <c r="B54" s="7">
        <f>'raw data'!N77/1000</f>
        <v>2346.7249999999999</v>
      </c>
      <c r="C54" s="7">
        <f>'raw data'!P77/1000</f>
        <v>1599.511</v>
      </c>
      <c r="D54" s="7"/>
      <c r="E54" s="5">
        <f>'raw data'!C77/1000</f>
        <v>13262.079</v>
      </c>
      <c r="F54" s="7">
        <f>'raw data'!G77/1000</f>
        <v>10581.822</v>
      </c>
      <c r="G54" s="7">
        <f t="shared" si="2"/>
        <v>79.79006911359825</v>
      </c>
      <c r="I54" s="1">
        <f t="shared" si="3"/>
        <v>2941.1241600241433</v>
      </c>
      <c r="J54" s="1"/>
      <c r="K54" s="8">
        <f t="shared" si="4"/>
        <v>0.15115648325968817</v>
      </c>
      <c r="M54" s="16">
        <f t="shared" si="11"/>
        <v>33780.236378686044</v>
      </c>
      <c r="N54" s="2">
        <f t="shared" si="12"/>
        <v>2.5471297809857751</v>
      </c>
      <c r="S54" s="18">
        <f t="shared" si="13"/>
        <v>33722.462214299492</v>
      </c>
      <c r="T54" s="2">
        <f t="shared" si="14"/>
        <v>2.5427734380333198</v>
      </c>
      <c r="Y54" s="20">
        <f t="shared" si="7"/>
        <v>0.99828970514774118</v>
      </c>
    </row>
    <row r="55" spans="1:25" x14ac:dyDescent="0.25">
      <c r="A55">
        <f t="shared" si="8"/>
        <v>2002</v>
      </c>
      <c r="B55" s="7">
        <f>'raw data'!N78/1000</f>
        <v>2374.0929999999998</v>
      </c>
      <c r="C55" s="7">
        <f>'raw data'!P78/1000</f>
        <v>1657.9760000000001</v>
      </c>
      <c r="D55" s="7"/>
      <c r="E55" s="5">
        <f>'raw data'!C78/1000</f>
        <v>13493.064</v>
      </c>
      <c r="F55" s="7">
        <f>'raw data'!G78/1000</f>
        <v>10936.418</v>
      </c>
      <c r="G55" s="7">
        <f t="shared" si="2"/>
        <v>81.052146495414235</v>
      </c>
      <c r="I55" s="1">
        <f t="shared" si="3"/>
        <v>2929.0933092491523</v>
      </c>
      <c r="J55" s="1"/>
      <c r="K55" s="8">
        <f t="shared" si="4"/>
        <v>0.15160137441710805</v>
      </c>
      <c r="M55" s="16">
        <f t="shared" si="11"/>
        <v>34863.325123234143</v>
      </c>
      <c r="N55" s="2">
        <f t="shared" si="12"/>
        <v>2.5837960246267371</v>
      </c>
      <c r="S55" s="18">
        <f t="shared" si="13"/>
        <v>34803.819927939068</v>
      </c>
      <c r="T55" s="2">
        <f t="shared" si="14"/>
        <v>2.5793859665928411</v>
      </c>
      <c r="Y55" s="20">
        <f t="shared" si="7"/>
        <v>0.99829318646214216</v>
      </c>
    </row>
    <row r="56" spans="1:25" x14ac:dyDescent="0.25">
      <c r="A56">
        <f t="shared" si="8"/>
        <v>2003</v>
      </c>
      <c r="B56" s="7">
        <f>'raw data'!N79/1000</f>
        <v>2491.277</v>
      </c>
      <c r="C56" s="7">
        <f>'raw data'!P79/1000</f>
        <v>1719.0809999999999</v>
      </c>
      <c r="D56" s="7"/>
      <c r="E56" s="5">
        <f>'raw data'!C79/1000</f>
        <v>13879.129000000001</v>
      </c>
      <c r="F56" s="7">
        <f>'raw data'!G79/1000</f>
        <v>11458.245999999999</v>
      </c>
      <c r="G56" s="7">
        <f t="shared" si="2"/>
        <v>82.557385265314551</v>
      </c>
      <c r="I56" s="1">
        <f t="shared" si="3"/>
        <v>3017.6306965073891</v>
      </c>
      <c r="J56" s="1"/>
      <c r="K56" s="8">
        <f t="shared" si="4"/>
        <v>0.15003003077434365</v>
      </c>
      <c r="M56" s="16">
        <f t="shared" si="11"/>
        <v>35874.809211101514</v>
      </c>
      <c r="N56" s="2">
        <f t="shared" si="12"/>
        <v>2.5848026350285749</v>
      </c>
      <c r="S56" s="18">
        <f t="shared" si="13"/>
        <v>35813.510789743414</v>
      </c>
      <c r="T56" s="2">
        <f t="shared" si="14"/>
        <v>2.5803860451000498</v>
      </c>
      <c r="Y56" s="20">
        <f t="shared" si="7"/>
        <v>0.99829132411555432</v>
      </c>
    </row>
    <row r="57" spans="1:25" x14ac:dyDescent="0.25">
      <c r="A57">
        <f t="shared" si="8"/>
        <v>2004</v>
      </c>
      <c r="B57" s="7">
        <f>'raw data'!N80/1000</f>
        <v>2767.4569999999999</v>
      </c>
      <c r="C57" s="7">
        <f>'raw data'!P80/1000</f>
        <v>1821.828</v>
      </c>
      <c r="D57" s="7"/>
      <c r="E57" s="5">
        <f>'raw data'!C80/1000</f>
        <v>14406.382</v>
      </c>
      <c r="F57" s="7">
        <f>'raw data'!G80/1000</f>
        <v>12213.73</v>
      </c>
      <c r="G57" s="7">
        <f t="shared" si="2"/>
        <v>84.779995421473615</v>
      </c>
      <c r="I57" s="1">
        <f t="shared" si="3"/>
        <v>3264.2806669685674</v>
      </c>
      <c r="J57" s="1"/>
      <c r="K57" s="8">
        <f t="shared" si="4"/>
        <v>0.14916229522021529</v>
      </c>
      <c r="M57" s="16">
        <f t="shared" si="11"/>
        <v>36919.195395923649</v>
      </c>
      <c r="N57" s="2">
        <f t="shared" si="12"/>
        <v>2.5626972404260591</v>
      </c>
      <c r="S57" s="18">
        <f t="shared" si="13"/>
        <v>36856.055406511536</v>
      </c>
      <c r="T57" s="2">
        <f t="shared" si="14"/>
        <v>2.5583144613624391</v>
      </c>
      <c r="Y57" s="20">
        <f t="shared" si="7"/>
        <v>0.99828977883361225</v>
      </c>
    </row>
    <row r="58" spans="1:25" x14ac:dyDescent="0.25">
      <c r="A58">
        <f t="shared" si="8"/>
        <v>2005</v>
      </c>
      <c r="B58" s="7">
        <f>'raw data'!N81/1000</f>
        <v>3048.0059999999999</v>
      </c>
      <c r="C58" s="7">
        <f>'raw data'!P81/1000</f>
        <v>1971.0239999999999</v>
      </c>
      <c r="D58" s="7"/>
      <c r="E58" s="5">
        <f>'raw data'!C81/1000</f>
        <v>14912.509</v>
      </c>
      <c r="F58" s="7">
        <f>'raw data'!G81/1000</f>
        <v>13036.637000000001</v>
      </c>
      <c r="G58" s="7">
        <f t="shared" si="2"/>
        <v>87.420815638736585</v>
      </c>
      <c r="I58" s="1">
        <f t="shared" si="3"/>
        <v>3486.5906680575667</v>
      </c>
      <c r="J58" s="1"/>
      <c r="K58" s="8">
        <f t="shared" si="4"/>
        <v>0.15119113924856539</v>
      </c>
      <c r="M58" s="16">
        <f t="shared" si="11"/>
        <v>38152.786526338583</v>
      </c>
      <c r="N58" s="2">
        <f t="shared" si="12"/>
        <v>2.5584418105859035</v>
      </c>
      <c r="S58" s="18">
        <f t="shared" si="13"/>
        <v>38087.754503500444</v>
      </c>
      <c r="T58" s="2">
        <f t="shared" si="14"/>
        <v>2.5540809064055181</v>
      </c>
      <c r="Y58" s="20">
        <f t="shared" si="7"/>
        <v>0.99829548432083082</v>
      </c>
    </row>
    <row r="59" spans="1:25" x14ac:dyDescent="0.25">
      <c r="A59">
        <f t="shared" si="8"/>
        <v>2006</v>
      </c>
      <c r="B59" s="7">
        <f>'raw data'!N82/1000</f>
        <v>3251.8470000000002</v>
      </c>
      <c r="C59" s="7">
        <f>'raw data'!P82/1000</f>
        <v>2124.1239999999998</v>
      </c>
      <c r="D59" s="7"/>
      <c r="E59" s="5">
        <f>'raw data'!C82/1000</f>
        <v>15338.257</v>
      </c>
      <c r="F59" s="7">
        <f>'raw data'!G82/1000</f>
        <v>13814.609</v>
      </c>
      <c r="G59" s="7">
        <f t="shared" si="2"/>
        <v>90.066354997181236</v>
      </c>
      <c r="I59" s="1">
        <f t="shared" si="3"/>
        <v>3610.5013910041898</v>
      </c>
      <c r="J59" s="1"/>
      <c r="K59" s="8">
        <f t="shared" si="4"/>
        <v>0.1537592558718093</v>
      </c>
      <c r="M59" s="16">
        <f t="shared" si="11"/>
        <v>39540.835675315408</v>
      </c>
      <c r="N59" s="2">
        <f t="shared" si="12"/>
        <v>2.5779223594516254</v>
      </c>
      <c r="S59" s="18">
        <f t="shared" si="13"/>
        <v>39473.836395134604</v>
      </c>
      <c r="T59" s="2">
        <f t="shared" si="14"/>
        <v>2.5735542438188777</v>
      </c>
      <c r="Y59" s="20">
        <f t="shared" si="7"/>
        <v>0.99830556742070498</v>
      </c>
    </row>
    <row r="60" spans="1:25" x14ac:dyDescent="0.25">
      <c r="A60">
        <f t="shared" si="8"/>
        <v>2007</v>
      </c>
      <c r="B60" s="7">
        <f>'raw data'!N83/1000</f>
        <v>3265.0349999999999</v>
      </c>
      <c r="C60" s="7">
        <f>'raw data'!P83/1000</f>
        <v>2252.806</v>
      </c>
      <c r="D60" s="7"/>
      <c r="E60" s="5">
        <f>'raw data'!C83/1000</f>
        <v>15626.029</v>
      </c>
      <c r="F60" s="7">
        <f>'raw data'!G83/1000</f>
        <v>14451.86</v>
      </c>
      <c r="G60" s="7">
        <f t="shared" si="2"/>
        <v>92.48581325428232</v>
      </c>
      <c r="I60" s="1">
        <f t="shared" si="3"/>
        <v>3530.3090118514156</v>
      </c>
      <c r="J60" s="1"/>
      <c r="K60" s="8">
        <f t="shared" si="4"/>
        <v>0.15588346413541232</v>
      </c>
      <c r="M60" s="16">
        <f t="shared" si="11"/>
        <v>40976.447813957522</v>
      </c>
      <c r="N60" s="2">
        <f t="shared" si="12"/>
        <v>2.6223199645896935</v>
      </c>
      <c r="S60" s="18">
        <f t="shared" si="13"/>
        <v>40907.387717332254</v>
      </c>
      <c r="T60" s="2">
        <f t="shared" si="14"/>
        <v>2.617900409459899</v>
      </c>
      <c r="Y60" s="20">
        <f t="shared" si="7"/>
        <v>0.99831463925475394</v>
      </c>
    </row>
    <row r="61" spans="1:25" x14ac:dyDescent="0.25">
      <c r="A61">
        <f t="shared" si="8"/>
        <v>2008</v>
      </c>
      <c r="B61" s="7">
        <f>'raw data'!N84/1000</f>
        <v>3107.2080000000001</v>
      </c>
      <c r="C61" s="7">
        <f>'raw data'!P84/1000</f>
        <v>2358.8420000000001</v>
      </c>
      <c r="D61" s="7"/>
      <c r="E61" s="5">
        <f>'raw data'!C84/1000</f>
        <v>15604.687</v>
      </c>
      <c r="F61" s="7">
        <f>'raw data'!G84/1000</f>
        <v>14712.844999999999</v>
      </c>
      <c r="G61" s="7">
        <f t="shared" si="2"/>
        <v>94.284781232715531</v>
      </c>
      <c r="I61" s="1">
        <f t="shared" si="3"/>
        <v>3295.5562492431609</v>
      </c>
      <c r="J61" s="1"/>
      <c r="K61" s="8">
        <f t="shared" si="4"/>
        <v>0.16032534836056522</v>
      </c>
      <c r="M61" s="16">
        <f t="shared" si="11"/>
        <v>42252.903703372605</v>
      </c>
      <c r="N61" s="2">
        <f t="shared" si="12"/>
        <v>2.707705941386239</v>
      </c>
      <c r="S61" s="18">
        <f t="shared" si="13"/>
        <v>42181.687467390242</v>
      </c>
      <c r="T61" s="2">
        <f t="shared" si="14"/>
        <v>2.7031421692335287</v>
      </c>
      <c r="Y61" s="20">
        <f t="shared" si="7"/>
        <v>0.99831452445298619</v>
      </c>
    </row>
    <row r="62" spans="1:25" x14ac:dyDescent="0.25">
      <c r="A62">
        <f t="shared" si="8"/>
        <v>2009</v>
      </c>
      <c r="B62" s="7">
        <f>'raw data'!N85/1000</f>
        <v>2572.5720000000001</v>
      </c>
      <c r="C62" s="7">
        <f>'raw data'!P85/1000</f>
        <v>2371.4760000000001</v>
      </c>
      <c r="D62" s="7"/>
      <c r="E62" s="5">
        <f>'raw data'!C85/1000</f>
        <v>15208.834000000001</v>
      </c>
      <c r="F62" s="7">
        <f>'raw data'!G85/1000</f>
        <v>14448.932000000001</v>
      </c>
      <c r="G62" s="7">
        <f t="shared" si="2"/>
        <v>95.003548595507056</v>
      </c>
      <c r="I62" s="1">
        <f t="shared" si="3"/>
        <v>2707.8693775462439</v>
      </c>
      <c r="J62" s="1"/>
      <c r="K62" s="8">
        <f t="shared" si="4"/>
        <v>0.16412811687396689</v>
      </c>
      <c r="M62" s="16">
        <f t="shared" si="11"/>
        <v>43224.397130571691</v>
      </c>
      <c r="N62" s="2">
        <f t="shared" si="12"/>
        <v>2.8420585779667058</v>
      </c>
      <c r="S62" s="18">
        <f t="shared" si="13"/>
        <v>43150.95785692332</v>
      </c>
      <c r="T62" s="2">
        <f t="shared" si="14"/>
        <v>2.8372298531842297</v>
      </c>
      <c r="Y62" s="20">
        <f t="shared" si="7"/>
        <v>0.99830097633457959</v>
      </c>
    </row>
    <row r="63" spans="1:25" x14ac:dyDescent="0.25">
      <c r="A63">
        <f t="shared" si="8"/>
        <v>2010</v>
      </c>
      <c r="B63" s="7">
        <f>'raw data'!N86/1000</f>
        <v>2809.9760000000001</v>
      </c>
      <c r="C63" s="7">
        <f>'raw data'!P86/1000</f>
        <v>2390.9259999999999</v>
      </c>
      <c r="D63" s="7"/>
      <c r="E63" s="5">
        <f>'raw data'!C86/1000</f>
        <v>15598.753000000001</v>
      </c>
      <c r="F63" s="7">
        <f>'raw data'!G86/1000</f>
        <v>14992.052</v>
      </c>
      <c r="G63" s="7">
        <f t="shared" si="2"/>
        <v>96.110580121372507</v>
      </c>
      <c r="I63" s="1">
        <f t="shared" si="3"/>
        <v>2923.6906035229872</v>
      </c>
      <c r="J63" s="1"/>
      <c r="K63" s="8">
        <f t="shared" si="4"/>
        <v>0.15947956957459861</v>
      </c>
      <c r="M63" s="16">
        <f t="shared" si="11"/>
        <v>43554.768027027465</v>
      </c>
      <c r="N63" s="2">
        <f t="shared" si="12"/>
        <v>2.792195506078432</v>
      </c>
      <c r="S63" s="18">
        <f t="shared" si="13"/>
        <v>43479.086898734786</v>
      </c>
      <c r="T63" s="2">
        <f t="shared" si="14"/>
        <v>2.7873437638723289</v>
      </c>
      <c r="Y63" s="20">
        <f t="shared" si="7"/>
        <v>0.99826239165719544</v>
      </c>
    </row>
    <row r="64" spans="1:25" x14ac:dyDescent="0.25">
      <c r="A64">
        <f t="shared" si="8"/>
        <v>2011</v>
      </c>
      <c r="B64" s="7">
        <f>'raw data'!N87/1000</f>
        <v>2969.181</v>
      </c>
      <c r="C64" s="7">
        <f>'raw data'!P87/1000</f>
        <v>2474.4670000000001</v>
      </c>
      <c r="D64" s="7"/>
      <c r="E64" s="5">
        <f>'raw data'!C87/1000</f>
        <v>15840.664000000001</v>
      </c>
      <c r="F64" s="7">
        <f>'raw data'!G87/1000</f>
        <v>15542.582</v>
      </c>
      <c r="G64" s="7">
        <f t="shared" si="2"/>
        <v>98.118248073439347</v>
      </c>
      <c r="I64" s="1">
        <f t="shared" si="3"/>
        <v>3026.1251686614232</v>
      </c>
      <c r="J64" s="1"/>
      <c r="K64" s="8">
        <f t="shared" si="4"/>
        <v>0.15920565836487144</v>
      </c>
      <c r="M64" s="16">
        <f t="shared" si="11"/>
        <v>44082.788552938982</v>
      </c>
      <c r="N64" s="2">
        <f t="shared" si="12"/>
        <v>2.7828876714346684</v>
      </c>
      <c r="S64" s="18">
        <f t="shared" si="13"/>
        <v>44004.941115939044</v>
      </c>
      <c r="T64" s="2">
        <f t="shared" si="14"/>
        <v>2.7779732665208381</v>
      </c>
      <c r="Y64" s="20">
        <f t="shared" si="7"/>
        <v>0.99823406278152182</v>
      </c>
    </row>
    <row r="65" spans="1:25" x14ac:dyDescent="0.25">
      <c r="A65">
        <f t="shared" si="8"/>
        <v>2012</v>
      </c>
      <c r="B65" s="7">
        <f>'raw data'!N88/1000</f>
        <v>3242.7849999999999</v>
      </c>
      <c r="C65" s="7">
        <f>'raw data'!P88/1000</f>
        <v>2575.9949999999999</v>
      </c>
      <c r="D65" s="7"/>
      <c r="E65" s="5">
        <f>'raw data'!C88/1000</f>
        <v>16197.007</v>
      </c>
      <c r="F65" s="7">
        <f>'raw data'!G88/1000</f>
        <v>16197.007</v>
      </c>
      <c r="G65" s="7">
        <f t="shared" si="2"/>
        <v>100</v>
      </c>
      <c r="I65" s="1">
        <f t="shared" si="3"/>
        <v>3242.7849999999999</v>
      </c>
      <c r="J65" s="1"/>
      <c r="K65" s="8">
        <f t="shared" si="4"/>
        <v>0.15904142043033012</v>
      </c>
      <c r="M65" s="16">
        <f t="shared" si="11"/>
        <v>44684.20060159445</v>
      </c>
      <c r="N65" s="2">
        <f t="shared" si="12"/>
        <v>2.7587936834005475</v>
      </c>
      <c r="S65" s="18">
        <f t="shared" si="13"/>
        <v>44604.229464605465</v>
      </c>
      <c r="T65" s="2">
        <f t="shared" si="14"/>
        <v>2.7538562812626721</v>
      </c>
      <c r="Y65" s="20">
        <f t="shared" si="7"/>
        <v>0.99821030395727539</v>
      </c>
    </row>
    <row r="66" spans="1:25" x14ac:dyDescent="0.25">
      <c r="A66">
        <f t="shared" si="8"/>
        <v>2013</v>
      </c>
      <c r="B66" s="7">
        <f>'raw data'!N89/1000</f>
        <v>3426.4160000000002</v>
      </c>
      <c r="C66" s="7">
        <f>'raw data'!P89/1000</f>
        <v>2681.2179999999998</v>
      </c>
      <c r="D66" s="7"/>
      <c r="E66" s="5">
        <f>'raw data'!C89/1000</f>
        <v>16495.368999999999</v>
      </c>
      <c r="F66" s="7">
        <f>'raw data'!G89/1000</f>
        <v>16784.850999999999</v>
      </c>
      <c r="G66" s="7">
        <f t="shared" si="2"/>
        <v>101.75492891368481</v>
      </c>
      <c r="I66" s="1">
        <f t="shared" si="3"/>
        <v>3367.3218944573291</v>
      </c>
      <c r="J66" s="1"/>
      <c r="K66" s="8">
        <f t="shared" si="4"/>
        <v>0.15974035158250735</v>
      </c>
      <c r="M66" s="16">
        <f t="shared" si="11"/>
        <v>45469.192639482921</v>
      </c>
      <c r="N66" s="2">
        <f t="shared" si="12"/>
        <v>2.756482297515316</v>
      </c>
      <c r="S66" s="18">
        <f t="shared" si="13"/>
        <v>45387.127378130041</v>
      </c>
      <c r="T66" s="2">
        <f t="shared" si="14"/>
        <v>2.7515072489818229</v>
      </c>
      <c r="Y66" s="20">
        <f t="shared" si="7"/>
        <v>0.99819514584295432</v>
      </c>
    </row>
    <row r="67" spans="1:25" x14ac:dyDescent="0.25">
      <c r="A67">
        <f t="shared" si="8"/>
        <v>2014</v>
      </c>
      <c r="B67" s="7">
        <f>'raw data'!N90/1000</f>
        <v>3646.7449999999999</v>
      </c>
      <c r="C67" s="7">
        <f>'raw data'!P90/1000</f>
        <v>2815.0259999999998</v>
      </c>
      <c r="D67" s="7"/>
      <c r="E67" s="5">
        <f>'raw data'!C90/1000</f>
        <v>16912.038</v>
      </c>
      <c r="F67" s="7">
        <f>'raw data'!G90/1000</f>
        <v>17527.258000000002</v>
      </c>
      <c r="G67" s="7">
        <f t="shared" si="2"/>
        <v>103.63776382243228</v>
      </c>
      <c r="I67" s="1">
        <f t="shared" si="3"/>
        <v>3518.741494893839</v>
      </c>
      <c r="J67" s="1"/>
      <c r="K67" s="8">
        <f t="shared" si="4"/>
        <v>0.16060846482661462</v>
      </c>
      <c r="M67" s="16">
        <f t="shared" si="11"/>
        <v>46335.544165048239</v>
      </c>
      <c r="N67" s="2">
        <f t="shared" si="12"/>
        <v>2.739796597255058</v>
      </c>
      <c r="S67" s="18">
        <f t="shared" si="13"/>
        <v>46251.386001014158</v>
      </c>
      <c r="T67" s="2">
        <f t="shared" si="14"/>
        <v>2.7348203688410679</v>
      </c>
      <c r="Y67" s="20">
        <f t="shared" si="7"/>
        <v>0.99818372341254247</v>
      </c>
    </row>
    <row r="68" spans="1:25" x14ac:dyDescent="0.25">
      <c r="A68">
        <f t="shared" si="8"/>
        <v>2015</v>
      </c>
      <c r="B68" s="7">
        <f>'raw data'!N91/1000</f>
        <v>3844.0990000000002</v>
      </c>
      <c r="C68" s="7">
        <f>'raw data'!P91/1000</f>
        <v>2916.4639999999999</v>
      </c>
      <c r="D68" s="7"/>
      <c r="E68" s="5">
        <f>'raw data'!C91/1000</f>
        <v>17403.843000000001</v>
      </c>
      <c r="F68" s="7">
        <f>'raw data'!G91/1000</f>
        <v>18224.78</v>
      </c>
      <c r="G68" s="7">
        <f t="shared" ref="G68:G70" si="15">F68/E68*100</f>
        <v>104.71698693213906</v>
      </c>
      <c r="I68" s="1">
        <f t="shared" ref="I68:I70" si="16">B68/G68*100</f>
        <v>3670.941184061317</v>
      </c>
      <c r="J68" s="1"/>
      <c r="K68" s="8">
        <f t="shared" ref="K68:K70" si="17">C68/F68</f>
        <v>0.16002739127715124</v>
      </c>
      <c r="M68" s="16">
        <f t="shared" si="11"/>
        <v>47305.662817612443</v>
      </c>
      <c r="N68" s="2">
        <f t="shared" si="12"/>
        <v>2.7181159251788491</v>
      </c>
      <c r="S68" s="18">
        <f t="shared" si="13"/>
        <v>47219.401062089273</v>
      </c>
      <c r="T68" s="2">
        <f t="shared" si="14"/>
        <v>2.7131594477202117</v>
      </c>
      <c r="Y68" s="20">
        <f t="shared" ref="Y68:Y70" si="18">S68/M68</f>
        <v>0.99817650254990076</v>
      </c>
    </row>
    <row r="69" spans="1:25" x14ac:dyDescent="0.25">
      <c r="A69">
        <f t="shared" ref="A69:A70" si="19">A68+1</f>
        <v>2016</v>
      </c>
      <c r="B69" s="7">
        <f>'raw data'!N92/1000</f>
        <v>3813.9409999999998</v>
      </c>
      <c r="C69" s="7">
        <f>'raw data'!P92/1000</f>
        <v>2991.5740000000001</v>
      </c>
      <c r="D69" s="7"/>
      <c r="E69" s="5">
        <f>'raw data'!C92/1000</f>
        <v>17688.89</v>
      </c>
      <c r="F69" s="7">
        <f>'raw data'!G92/1000</f>
        <v>18715.04</v>
      </c>
      <c r="G69" s="7">
        <f t="shared" si="15"/>
        <v>105.80109888184053</v>
      </c>
      <c r="I69" s="1">
        <f t="shared" si="16"/>
        <v>3604.8217270970299</v>
      </c>
      <c r="J69" s="1"/>
      <c r="K69" s="8">
        <f t="shared" si="17"/>
        <v>0.15984865648163188</v>
      </c>
      <c r="M69" s="16">
        <f t="shared" si="11"/>
        <v>48374.621117884628</v>
      </c>
      <c r="N69" s="2">
        <f t="shared" si="12"/>
        <v>2.7347459969441061</v>
      </c>
      <c r="S69" s="18">
        <f t="shared" si="13"/>
        <v>48286.230566653721</v>
      </c>
      <c r="T69" s="2">
        <f t="shared" si="14"/>
        <v>2.7297490439848811</v>
      </c>
      <c r="Y69" s="20">
        <f t="shared" si="18"/>
        <v>0.99817279083146704</v>
      </c>
    </row>
    <row r="70" spans="1:25" x14ac:dyDescent="0.25">
      <c r="A70">
        <f t="shared" si="19"/>
        <v>2017</v>
      </c>
      <c r="B70" s="7">
        <f>'raw data'!N93/1000</f>
        <v>4025.4850000000001</v>
      </c>
      <c r="C70" s="7">
        <f>'raw data'!P93/1000</f>
        <v>3121.444</v>
      </c>
      <c r="D70" s="7"/>
      <c r="E70" s="5">
        <f>'raw data'!C93/1000</f>
        <v>18108.081999999999</v>
      </c>
      <c r="F70" s="7">
        <f>'raw data'!G93/1000</f>
        <v>19519.423999999999</v>
      </c>
      <c r="G70" s="7">
        <f t="shared" si="15"/>
        <v>107.79398944625942</v>
      </c>
      <c r="I70" s="1">
        <f t="shared" si="16"/>
        <v>3734.4243595389903</v>
      </c>
      <c r="J70" s="1"/>
      <c r="K70" s="8">
        <f t="shared" si="17"/>
        <v>0.1599147597797968</v>
      </c>
      <c r="M70" s="16">
        <f t="shared" ref="M70" si="20">(1-$P$8)*M69+I69</f>
        <v>49318.663380928629</v>
      </c>
      <c r="N70" s="2">
        <f t="shared" ref="N70" si="21">M70/E70</f>
        <v>2.7235719045743569</v>
      </c>
      <c r="S70" s="18">
        <f t="shared" ref="S70" si="22">(1-$V$8)*S69+I69</f>
        <v>49228.105832143548</v>
      </c>
      <c r="T70" s="2">
        <f t="shared" ref="T70" si="23">S70/E70</f>
        <v>2.7185709581027715</v>
      </c>
      <c r="Y70" s="20">
        <f t="shared" si="18"/>
        <v>0.99816382799984604</v>
      </c>
    </row>
    <row r="71" spans="1:25" x14ac:dyDescent="0.25">
      <c r="A71">
        <v>2018</v>
      </c>
      <c r="B71" s="7">
        <f>'raw data'!N94/1000</f>
        <v>4315.4570000000003</v>
      </c>
      <c r="C71" s="7">
        <f>'raw data'!P94/1000</f>
        <v>3291.4470000000001</v>
      </c>
      <c r="D71" s="7"/>
      <c r="E71" s="5">
        <f>'raw data'!C94/1000</f>
        <v>18638.164000000001</v>
      </c>
      <c r="F71" s="7">
        <f>'raw data'!G94/1000</f>
        <v>20580.223000000002</v>
      </c>
      <c r="G71" s="7">
        <f t="shared" ref="G71" si="24">F71/E71*100</f>
        <v>110.41979778694942</v>
      </c>
      <c r="I71" s="1">
        <f t="shared" ref="I71" si="25">B71/G71*100</f>
        <v>3908.2275882505255</v>
      </c>
      <c r="J71" s="1"/>
      <c r="K71" s="8">
        <f t="shared" ref="K71" si="26">C71/F71</f>
        <v>0.15993252356886511</v>
      </c>
      <c r="M71" s="16">
        <f t="shared" ref="M71" si="27">(1-$P$8)*M70+I70</f>
        <v>50340.382530875744</v>
      </c>
      <c r="N71" s="2">
        <f t="shared" ref="N71" si="28">M71/E71</f>
        <v>2.7009303347087052</v>
      </c>
      <c r="S71" s="18">
        <f t="shared" ref="S71" si="29">(1-$V$8)*S70+I70</f>
        <v>50247.640072927592</v>
      </c>
      <c r="T71" s="2">
        <f t="shared" ref="T71" si="30">S71/E71</f>
        <v>2.6959543908363286</v>
      </c>
      <c r="Y71" s="20">
        <f t="shared" ref="Y71" si="31">S71/M71</f>
        <v>0.99815769262596943</v>
      </c>
    </row>
    <row r="72" spans="1:25" x14ac:dyDescent="0.25">
      <c r="B72" s="7"/>
      <c r="C72" s="7"/>
      <c r="E72" s="5"/>
      <c r="F72" s="7"/>
      <c r="G72" s="7"/>
      <c r="I72" s="1"/>
      <c r="K72" s="8"/>
      <c r="M72" s="16"/>
      <c r="N72" s="2"/>
    </row>
    <row r="73" spans="1:25" x14ac:dyDescent="0.25">
      <c r="B73" s="7"/>
      <c r="C73" s="7"/>
      <c r="E73" s="5"/>
      <c r="F73" s="7"/>
      <c r="G73" s="7"/>
      <c r="I73" s="1"/>
      <c r="K73" s="8"/>
      <c r="M73" s="16"/>
      <c r="N73" s="2"/>
    </row>
    <row r="74" spans="1:25" x14ac:dyDescent="0.25">
      <c r="B74" s="7"/>
      <c r="C74" s="7"/>
      <c r="E74" s="5"/>
      <c r="F74" s="7"/>
      <c r="G74" s="7"/>
      <c r="I74" s="1"/>
      <c r="K74" s="8"/>
      <c r="M74" s="16"/>
      <c r="N74" s="2"/>
    </row>
    <row r="75" spans="1:25" x14ac:dyDescent="0.25">
      <c r="B75" s="7"/>
      <c r="C75" s="7"/>
      <c r="E75" s="5"/>
      <c r="F75" s="7"/>
      <c r="G75" s="7"/>
      <c r="I75" s="1"/>
      <c r="K75" s="8"/>
      <c r="M75" s="16"/>
      <c r="N75" s="2"/>
    </row>
    <row r="76" spans="1:25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5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5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5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5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Normal="100" workbookViewId="0">
      <selection activeCell="L89" sqref="L89"/>
    </sheetView>
  </sheetViews>
  <sheetFormatPr defaultRowHeight="12.5" x14ac:dyDescent="0.25"/>
  <cols>
    <col min="2" max="2" width="11.90625" bestFit="1" customWidth="1"/>
  </cols>
  <sheetData>
    <row r="1" spans="1:10" x14ac:dyDescent="0.25">
      <c r="A1" s="22" t="s">
        <v>41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1-AVERAGE(H2:H90)</f>
        <v>0.36328611658226739</v>
      </c>
    </row>
    <row r="2" spans="1:10" x14ac:dyDescent="0.25">
      <c r="A2" s="22">
        <v>1929</v>
      </c>
      <c r="B2" s="16">
        <f>'raw data'!G5/1000</f>
        <v>104.556</v>
      </c>
      <c r="C2" s="16">
        <f>'raw data'!J5/1000</f>
        <v>9.0090000000000003</v>
      </c>
      <c r="D2" s="16">
        <f>'raw data'!K5/1000</f>
        <v>6.8239999999999998</v>
      </c>
      <c r="E2" s="16"/>
      <c r="F2" s="16">
        <f>'raw data'!I5/1000</f>
        <v>51.444000000000003</v>
      </c>
      <c r="H2">
        <f t="shared" ref="H2:H36" si="0">F2/(B2-C2-D2+E2)</f>
        <v>0.5798271023297229</v>
      </c>
      <c r="I2">
        <f t="shared" ref="I2:I36" si="1">1-H2</f>
        <v>0.4201728976702771</v>
      </c>
      <c r="J2">
        <f>I$1</f>
        <v>0.36328611658226739</v>
      </c>
    </row>
    <row r="3" spans="1:10" x14ac:dyDescent="0.25">
      <c r="A3">
        <v>1930</v>
      </c>
      <c r="B3" s="16">
        <f>'raw data'!G6/1000</f>
        <v>92.16</v>
      </c>
      <c r="C3" s="16">
        <f>'raw data'!J6/1000</f>
        <v>7.0069999999999997</v>
      </c>
      <c r="D3" s="16">
        <f>'raw data'!K6/1000</f>
        <v>6.9710000000000001</v>
      </c>
      <c r="E3" s="16"/>
      <c r="F3" s="16">
        <f>'raw data'!I6/1000</f>
        <v>47.207000000000001</v>
      </c>
      <c r="H3">
        <f t="shared" si="0"/>
        <v>0.60380906090916076</v>
      </c>
      <c r="I3">
        <f t="shared" si="1"/>
        <v>0.39619093909083924</v>
      </c>
      <c r="J3">
        <f t="shared" ref="J3:J66" si="2">I$1</f>
        <v>0.36328611658226739</v>
      </c>
    </row>
    <row r="4" spans="1:10" x14ac:dyDescent="0.25">
      <c r="A4" s="22">
        <v>1931</v>
      </c>
      <c r="B4" s="16">
        <f>'raw data'!G7/1000</f>
        <v>77.391000000000005</v>
      </c>
      <c r="C4" s="16">
        <f>'raw data'!J7/1000</f>
        <v>5.3230000000000004</v>
      </c>
      <c r="D4" s="16">
        <f>'raw data'!K7/1000</f>
        <v>6.6689999999999996</v>
      </c>
      <c r="E4" s="16"/>
      <c r="F4" s="16">
        <f>'raw data'!I7/1000</f>
        <v>40.112000000000002</v>
      </c>
      <c r="H4">
        <f t="shared" si="0"/>
        <v>0.61334271166225773</v>
      </c>
      <c r="I4">
        <f t="shared" si="1"/>
        <v>0.38665728833774227</v>
      </c>
      <c r="J4">
        <f t="shared" si="2"/>
        <v>0.36328611658226739</v>
      </c>
    </row>
    <row r="5" spans="1:10" x14ac:dyDescent="0.25">
      <c r="A5">
        <v>1932</v>
      </c>
      <c r="B5" s="16">
        <f>'raw data'!G8/1000</f>
        <v>59.521999999999998</v>
      </c>
      <c r="C5" s="16">
        <f>'raw data'!J8/1000</f>
        <v>3.45</v>
      </c>
      <c r="D5" s="16">
        <f>'raw data'!K8/1000</f>
        <v>6.57</v>
      </c>
      <c r="E5" s="16"/>
      <c r="F5" s="16">
        <f>'raw data'!I8/1000</f>
        <v>31.378</v>
      </c>
      <c r="H5">
        <f t="shared" si="0"/>
        <v>0.63387337885337969</v>
      </c>
      <c r="I5">
        <f t="shared" si="1"/>
        <v>0.36612662114662031</v>
      </c>
      <c r="J5">
        <f t="shared" si="2"/>
        <v>0.36328611658226739</v>
      </c>
    </row>
    <row r="6" spans="1:10" x14ac:dyDescent="0.25">
      <c r="A6" s="22">
        <v>1933</v>
      </c>
      <c r="B6" s="16">
        <f>'raw data'!G9/1000</f>
        <v>57.154000000000003</v>
      </c>
      <c r="C6" s="16">
        <f>'raw data'!J9/1000</f>
        <v>4.0119999999999996</v>
      </c>
      <c r="D6" s="16">
        <f>'raw data'!K9/1000</f>
        <v>6.8639999999999999</v>
      </c>
      <c r="E6" s="16"/>
      <c r="F6" s="16">
        <f>'raw data'!I9/1000</f>
        <v>29.823</v>
      </c>
      <c r="H6">
        <f t="shared" si="0"/>
        <v>0.64443147932062739</v>
      </c>
      <c r="I6">
        <f t="shared" si="1"/>
        <v>0.35556852067937261</v>
      </c>
      <c r="J6">
        <f t="shared" si="2"/>
        <v>0.36328611658226739</v>
      </c>
    </row>
    <row r="7" spans="1:10" x14ac:dyDescent="0.25">
      <c r="A7">
        <v>1934</v>
      </c>
      <c r="B7" s="16">
        <f>'raw data'!G10/1000</f>
        <v>66.8</v>
      </c>
      <c r="C7" s="16">
        <f>'raw data'!J10/1000</f>
        <v>4.9269999999999996</v>
      </c>
      <c r="D7" s="16">
        <f>'raw data'!K10/1000</f>
        <v>7.625</v>
      </c>
      <c r="E7" s="16"/>
      <c r="F7" s="16">
        <f>'raw data'!I10/1000</f>
        <v>34.588999999999999</v>
      </c>
      <c r="H7">
        <f t="shared" si="0"/>
        <v>0.63760875976994547</v>
      </c>
      <c r="I7">
        <f t="shared" si="1"/>
        <v>0.36239124023005453</v>
      </c>
      <c r="J7">
        <f t="shared" si="2"/>
        <v>0.36328611658226739</v>
      </c>
    </row>
    <row r="8" spans="1:10" x14ac:dyDescent="0.25">
      <c r="A8" s="22">
        <v>1935</v>
      </c>
      <c r="B8" s="16">
        <f>'raw data'!G11/1000</f>
        <v>74.241</v>
      </c>
      <c r="C8" s="16">
        <f>'raw data'!J11/1000</f>
        <v>5.6790000000000003</v>
      </c>
      <c r="D8" s="16">
        <f>'raw data'!K11/1000</f>
        <v>7.99</v>
      </c>
      <c r="E8" s="16"/>
      <c r="F8" s="16">
        <f>'raw data'!I11/1000</f>
        <v>37.707999999999998</v>
      </c>
      <c r="H8">
        <f t="shared" si="0"/>
        <v>0.62253186290695373</v>
      </c>
      <c r="I8">
        <f t="shared" si="1"/>
        <v>0.37746813709304627</v>
      </c>
      <c r="J8">
        <f t="shared" si="2"/>
        <v>0.36328611658226739</v>
      </c>
    </row>
    <row r="9" spans="1:10" x14ac:dyDescent="0.25">
      <c r="A9">
        <v>1936</v>
      </c>
      <c r="B9" s="16">
        <f>'raw data'!G12/1000</f>
        <v>84.83</v>
      </c>
      <c r="C9" s="16">
        <f>'raw data'!J12/1000</f>
        <v>6.9290000000000003</v>
      </c>
      <c r="D9" s="16">
        <f>'raw data'!K12/1000</f>
        <v>8.4610000000000003</v>
      </c>
      <c r="E9" s="16"/>
      <c r="F9" s="16">
        <f>'raw data'!I12/1000</f>
        <v>43.332999999999998</v>
      </c>
      <c r="H9">
        <f t="shared" si="0"/>
        <v>0.62403513824884793</v>
      </c>
      <c r="I9">
        <f t="shared" si="1"/>
        <v>0.37596486175115207</v>
      </c>
      <c r="J9">
        <f t="shared" si="2"/>
        <v>0.36328611658226739</v>
      </c>
    </row>
    <row r="10" spans="1:10" x14ac:dyDescent="0.25">
      <c r="A10" s="22">
        <v>1937</v>
      </c>
      <c r="B10" s="16">
        <f>'raw data'!G13/1000</f>
        <v>93.003</v>
      </c>
      <c r="C10" s="16">
        <f>'raw data'!J13/1000</f>
        <v>7.3620000000000001</v>
      </c>
      <c r="D10" s="16">
        <f>'raw data'!K13/1000</f>
        <v>8.9410000000000007</v>
      </c>
      <c r="E10" s="16"/>
      <c r="F10" s="16">
        <f>'raw data'!I13/1000</f>
        <v>48.359000000000002</v>
      </c>
      <c r="H10">
        <f t="shared" si="0"/>
        <v>0.63049543676662323</v>
      </c>
      <c r="I10">
        <f t="shared" si="1"/>
        <v>0.36950456323337677</v>
      </c>
      <c r="J10">
        <f t="shared" si="2"/>
        <v>0.36328611658226739</v>
      </c>
    </row>
    <row r="11" spans="1:10" x14ac:dyDescent="0.25">
      <c r="A11">
        <v>1938</v>
      </c>
      <c r="B11" s="16">
        <f>'raw data'!G14/1000</f>
        <v>87.352000000000004</v>
      </c>
      <c r="C11" s="16">
        <f>'raw data'!J14/1000</f>
        <v>6.8159999999999998</v>
      </c>
      <c r="D11" s="16">
        <f>'raw data'!K14/1000</f>
        <v>8.9320000000000004</v>
      </c>
      <c r="E11" s="16"/>
      <c r="F11" s="16">
        <f>'raw data'!I14/1000</f>
        <v>45.466999999999999</v>
      </c>
      <c r="H11">
        <f t="shared" si="0"/>
        <v>0.6349784928216301</v>
      </c>
      <c r="I11">
        <f t="shared" si="1"/>
        <v>0.3650215071783699</v>
      </c>
      <c r="J11">
        <f t="shared" si="2"/>
        <v>0.36328611658226739</v>
      </c>
    </row>
    <row r="12" spans="1:10" x14ac:dyDescent="0.25">
      <c r="A12" s="22">
        <v>1939</v>
      </c>
      <c r="B12" s="16">
        <f>'raw data'!G15/1000</f>
        <v>93.436999999999998</v>
      </c>
      <c r="C12" s="16">
        <f>'raw data'!J15/1000</f>
        <v>7.7</v>
      </c>
      <c r="D12" s="16">
        <f>'raw data'!K15/1000</f>
        <v>9.1460000000000008</v>
      </c>
      <c r="E12" s="16"/>
      <c r="F12" s="16">
        <f>'raw data'!I15/1000</f>
        <v>48.609000000000002</v>
      </c>
      <c r="H12">
        <f t="shared" si="0"/>
        <v>0.63465681346372294</v>
      </c>
      <c r="I12">
        <f t="shared" si="1"/>
        <v>0.36534318653627706</v>
      </c>
      <c r="J12">
        <f t="shared" si="2"/>
        <v>0.36328611658226739</v>
      </c>
    </row>
    <row r="13" spans="1:10" x14ac:dyDescent="0.25">
      <c r="A13">
        <v>1940</v>
      </c>
      <c r="B13" s="16">
        <f>'raw data'!G16/1000</f>
        <v>102.899</v>
      </c>
      <c r="C13" s="16">
        <f>'raw data'!J16/1000</f>
        <v>8.65</v>
      </c>
      <c r="D13" s="16">
        <f>'raw data'!K16/1000</f>
        <v>9.7949999999999999</v>
      </c>
      <c r="E13" s="16"/>
      <c r="F13" s="16">
        <f>'raw data'!I16/1000</f>
        <v>52.808</v>
      </c>
      <c r="H13">
        <f t="shared" si="0"/>
        <v>0.62528713856063656</v>
      </c>
      <c r="I13">
        <f t="shared" si="1"/>
        <v>0.37471286143936344</v>
      </c>
      <c r="J13">
        <f t="shared" si="2"/>
        <v>0.36328611658226739</v>
      </c>
    </row>
    <row r="14" spans="1:10" x14ac:dyDescent="0.25">
      <c r="A14" s="22">
        <v>1941</v>
      </c>
      <c r="B14" s="16">
        <f>'raw data'!G17/1000</f>
        <v>129.309</v>
      </c>
      <c r="C14" s="16">
        <f>'raw data'!J17/1000</f>
        <v>11.701000000000001</v>
      </c>
      <c r="D14" s="16">
        <f>'raw data'!K17/1000</f>
        <v>11.054</v>
      </c>
      <c r="E14" s="16"/>
      <c r="F14" s="16">
        <f>'raw data'!I17/1000</f>
        <v>66.248999999999995</v>
      </c>
      <c r="H14">
        <f t="shared" si="0"/>
        <v>0.62174108902528291</v>
      </c>
      <c r="I14">
        <f t="shared" si="1"/>
        <v>0.37825891097471709</v>
      </c>
      <c r="J14">
        <f t="shared" si="2"/>
        <v>0.36328611658226739</v>
      </c>
    </row>
    <row r="15" spans="1:10" x14ac:dyDescent="0.25">
      <c r="A15">
        <v>1942</v>
      </c>
      <c r="B15" s="16">
        <f>'raw data'!G18/1000</f>
        <v>165.952</v>
      </c>
      <c r="C15" s="16">
        <f>'raw data'!J18/1000</f>
        <v>14.507</v>
      </c>
      <c r="D15" s="16">
        <f>'raw data'!K18/1000</f>
        <v>11.512</v>
      </c>
      <c r="E15" s="16"/>
      <c r="F15" s="16">
        <f>'raw data'!I18/1000</f>
        <v>88.102999999999994</v>
      </c>
      <c r="H15">
        <f t="shared" si="0"/>
        <v>0.62960845547512023</v>
      </c>
      <c r="I15">
        <f t="shared" si="1"/>
        <v>0.37039154452487977</v>
      </c>
      <c r="J15">
        <f t="shared" si="2"/>
        <v>0.36328611658226739</v>
      </c>
    </row>
    <row r="16" spans="1:10" x14ac:dyDescent="0.25">
      <c r="A16" s="22">
        <v>1943</v>
      </c>
      <c r="B16" s="16">
        <f>'raw data'!G19/1000</f>
        <v>203.084</v>
      </c>
      <c r="C16" s="16">
        <f>'raw data'!J19/1000</f>
        <v>17.190999999999999</v>
      </c>
      <c r="D16" s="16">
        <f>'raw data'!K19/1000</f>
        <v>12.430999999999999</v>
      </c>
      <c r="E16" s="16"/>
      <c r="F16" s="16">
        <f>'raw data'!I19/1000</f>
        <v>112.77</v>
      </c>
      <c r="H16">
        <f t="shared" si="0"/>
        <v>0.65011356954260879</v>
      </c>
      <c r="I16">
        <f t="shared" si="1"/>
        <v>0.34988643045739121</v>
      </c>
      <c r="J16">
        <f t="shared" si="2"/>
        <v>0.36328611658226739</v>
      </c>
    </row>
    <row r="17" spans="1:10" x14ac:dyDescent="0.25">
      <c r="A17">
        <v>1944</v>
      </c>
      <c r="B17" s="16">
        <f>'raw data'!G20/1000</f>
        <v>224.447</v>
      </c>
      <c r="C17" s="16">
        <f>'raw data'!J20/1000</f>
        <v>18.332000000000001</v>
      </c>
      <c r="D17" s="16">
        <f>'raw data'!K20/1000</f>
        <v>13.711</v>
      </c>
      <c r="E17" s="16"/>
      <c r="F17" s="16">
        <f>'raw data'!I20/1000</f>
        <v>124.4</v>
      </c>
      <c r="H17">
        <f t="shared" si="0"/>
        <v>0.64655620465270991</v>
      </c>
      <c r="I17">
        <f t="shared" si="1"/>
        <v>0.35344379534729009</v>
      </c>
      <c r="J17">
        <f t="shared" si="2"/>
        <v>0.36328611658226739</v>
      </c>
    </row>
    <row r="18" spans="1:10" x14ac:dyDescent="0.25">
      <c r="A18" s="22">
        <v>1945</v>
      </c>
      <c r="B18" s="16">
        <f>'raw data'!G21/1000</f>
        <v>228.00700000000001</v>
      </c>
      <c r="C18" s="16">
        <f>'raw data'!J21/1000</f>
        <v>19.43</v>
      </c>
      <c r="D18" s="16">
        <f>'raw data'!K21/1000</f>
        <v>15.095000000000001</v>
      </c>
      <c r="E18" s="16"/>
      <c r="F18" s="16">
        <f>'raw data'!I21/1000</f>
        <v>126.393</v>
      </c>
      <c r="H18">
        <f t="shared" si="0"/>
        <v>0.65325456631624645</v>
      </c>
      <c r="I18">
        <f t="shared" si="1"/>
        <v>0.34674543368375355</v>
      </c>
      <c r="J18">
        <f t="shared" si="2"/>
        <v>0.36328611658226739</v>
      </c>
    </row>
    <row r="19" spans="1:10" x14ac:dyDescent="0.25">
      <c r="A19">
        <v>1946</v>
      </c>
      <c r="B19" s="16">
        <f>'raw data'!G22/1000</f>
        <v>227.535</v>
      </c>
      <c r="C19" s="16">
        <f>'raw data'!J22/1000</f>
        <v>23.495000000000001</v>
      </c>
      <c r="D19" s="16">
        <f>'raw data'!K22/1000</f>
        <v>16.832000000000001</v>
      </c>
      <c r="E19" s="16"/>
      <c r="F19" s="16">
        <f>'raw data'!I22/1000</f>
        <v>122.59</v>
      </c>
      <c r="H19">
        <f t="shared" si="0"/>
        <v>0.65483312678945349</v>
      </c>
      <c r="I19">
        <f t="shared" si="1"/>
        <v>0.34516687321054651</v>
      </c>
      <c r="J19">
        <f t="shared" si="2"/>
        <v>0.36328611658226739</v>
      </c>
    </row>
    <row r="20" spans="1:10" x14ac:dyDescent="0.25">
      <c r="A20" s="22">
        <v>1947</v>
      </c>
      <c r="B20" s="16">
        <f>'raw data'!G23/1000</f>
        <v>249.61600000000001</v>
      </c>
      <c r="C20" s="16">
        <f>'raw data'!J23/1000</f>
        <v>21.992000000000001</v>
      </c>
      <c r="D20" s="16">
        <f>'raw data'!K23/1000</f>
        <v>18.106000000000002</v>
      </c>
      <c r="E20" s="16"/>
      <c r="F20" s="16">
        <f>'raw data'!I23/1000</f>
        <v>132.49100000000001</v>
      </c>
      <c r="H20">
        <f t="shared" si="0"/>
        <v>0.63236094273523036</v>
      </c>
      <c r="I20">
        <f t="shared" si="1"/>
        <v>0.36763905726476964</v>
      </c>
      <c r="J20">
        <f t="shared" si="2"/>
        <v>0.36328611658226739</v>
      </c>
    </row>
    <row r="21" spans="1:10" x14ac:dyDescent="0.25">
      <c r="A21">
        <v>1948</v>
      </c>
      <c r="B21" s="16">
        <f>'raw data'!G24/1000</f>
        <v>274.46800000000002</v>
      </c>
      <c r="C21" s="16">
        <f>'raw data'!J24/1000</f>
        <v>23.321999999999999</v>
      </c>
      <c r="D21" s="16">
        <f>'raw data'!K24/1000</f>
        <v>19.725999999999999</v>
      </c>
      <c r="E21" s="16"/>
      <c r="F21" s="16">
        <f>'raw data'!I24/1000</f>
        <v>144.31299999999999</v>
      </c>
      <c r="H21">
        <f t="shared" si="0"/>
        <v>0.62359778757237916</v>
      </c>
      <c r="I21">
        <f t="shared" si="1"/>
        <v>0.37640221242762084</v>
      </c>
      <c r="J21">
        <f t="shared" si="2"/>
        <v>0.36328611658226739</v>
      </c>
    </row>
    <row r="22" spans="1:10" x14ac:dyDescent="0.25">
      <c r="A22" s="22">
        <v>1949</v>
      </c>
      <c r="B22" s="16">
        <f>'raw data'!G25/1000</f>
        <v>272.47500000000002</v>
      </c>
      <c r="C22" s="16">
        <f>'raw data'!J25/1000</f>
        <v>22.34</v>
      </c>
      <c r="D22" s="16">
        <f>'raw data'!K25/1000</f>
        <v>20.904</v>
      </c>
      <c r="E22" s="16"/>
      <c r="F22" s="16">
        <f>'raw data'!I25/1000</f>
        <v>144.334</v>
      </c>
      <c r="H22">
        <f t="shared" si="0"/>
        <v>0.62964433257281949</v>
      </c>
      <c r="I22">
        <f t="shared" si="1"/>
        <v>0.37035566742718051</v>
      </c>
      <c r="J22">
        <f t="shared" si="2"/>
        <v>0.36328611658226739</v>
      </c>
    </row>
    <row r="23" spans="1:10" x14ac:dyDescent="0.25">
      <c r="A23">
        <v>1950</v>
      </c>
      <c r="B23" s="16">
        <f>'raw data'!G26/1000</f>
        <v>299.827</v>
      </c>
      <c r="C23" s="16">
        <f>'raw data'!J26/1000</f>
        <v>25.81</v>
      </c>
      <c r="D23" s="16">
        <f>'raw data'!K26/1000</f>
        <v>22.95</v>
      </c>
      <c r="E23" s="16"/>
      <c r="F23" s="16">
        <f>'raw data'!I26/1000</f>
        <v>158.26900000000001</v>
      </c>
      <c r="H23">
        <f t="shared" si="0"/>
        <v>0.6303855146235865</v>
      </c>
      <c r="I23">
        <f t="shared" si="1"/>
        <v>0.3696144853764135</v>
      </c>
      <c r="J23">
        <f t="shared" si="2"/>
        <v>0.36328611658226739</v>
      </c>
    </row>
    <row r="24" spans="1:10" x14ac:dyDescent="0.25">
      <c r="A24" s="22">
        <v>1951</v>
      </c>
      <c r="B24" s="16">
        <f>'raw data'!G27/1000</f>
        <v>346.91399999999999</v>
      </c>
      <c r="C24" s="16">
        <f>'raw data'!J27/1000</f>
        <v>27.827999999999999</v>
      </c>
      <c r="D24" s="16">
        <f>'raw data'!K27/1000</f>
        <v>24.745000000000001</v>
      </c>
      <c r="E24" s="16"/>
      <c r="F24" s="16">
        <f>'raw data'!I27/1000</f>
        <v>185.70500000000001</v>
      </c>
      <c r="H24">
        <f t="shared" si="0"/>
        <v>0.63091788096119805</v>
      </c>
      <c r="I24">
        <f t="shared" si="1"/>
        <v>0.36908211903880195</v>
      </c>
      <c r="J24">
        <f t="shared" si="2"/>
        <v>0.36328611658226739</v>
      </c>
    </row>
    <row r="25" spans="1:10" x14ac:dyDescent="0.25">
      <c r="A25">
        <v>1952</v>
      </c>
      <c r="B25" s="16">
        <f>'raw data'!G28/1000</f>
        <v>367.34100000000001</v>
      </c>
      <c r="C25" s="16">
        <f>'raw data'!J28/1000</f>
        <v>28.63</v>
      </c>
      <c r="D25" s="16">
        <f>'raw data'!K28/1000</f>
        <v>27.120999999999999</v>
      </c>
      <c r="E25" s="16"/>
      <c r="F25" s="16">
        <f>'raw data'!I28/1000</f>
        <v>201.08799999999999</v>
      </c>
      <c r="H25">
        <f t="shared" si="0"/>
        <v>0.64536089091434246</v>
      </c>
      <c r="I25">
        <f t="shared" si="1"/>
        <v>0.35463910908565754</v>
      </c>
      <c r="J25">
        <f t="shared" si="2"/>
        <v>0.36328611658226739</v>
      </c>
    </row>
    <row r="26" spans="1:10" x14ac:dyDescent="0.25">
      <c r="A26" s="22">
        <v>1953</v>
      </c>
      <c r="B26" s="16">
        <f>'raw data'!G29/1000</f>
        <v>389.21800000000002</v>
      </c>
      <c r="C26" s="16">
        <f>'raw data'!J29/1000</f>
        <v>30.029</v>
      </c>
      <c r="D26" s="16">
        <f>'raw data'!K29/1000</f>
        <v>29.100999999999999</v>
      </c>
      <c r="E26" s="16"/>
      <c r="F26" s="16">
        <f>'raw data'!I29/1000</f>
        <v>215.245</v>
      </c>
      <c r="H26">
        <f t="shared" si="0"/>
        <v>0.65208368677443584</v>
      </c>
      <c r="I26">
        <f t="shared" si="1"/>
        <v>0.34791631322556416</v>
      </c>
      <c r="J26">
        <f t="shared" si="2"/>
        <v>0.36328611658226739</v>
      </c>
    </row>
    <row r="27" spans="1:10" x14ac:dyDescent="0.25">
      <c r="A27">
        <v>1954</v>
      </c>
      <c r="B27" s="16">
        <f>'raw data'!G30/1000</f>
        <v>390.54899999999998</v>
      </c>
      <c r="C27" s="16">
        <f>'raw data'!J30/1000</f>
        <v>30.523</v>
      </c>
      <c r="D27" s="16">
        <f>'raw data'!K30/1000</f>
        <v>28.888999999999999</v>
      </c>
      <c r="E27" s="16"/>
      <c r="F27" s="16">
        <f>'raw data'!I30/1000</f>
        <v>214.13900000000001</v>
      </c>
      <c r="H27">
        <f t="shared" si="0"/>
        <v>0.64667796108559317</v>
      </c>
      <c r="I27">
        <f t="shared" si="1"/>
        <v>0.35332203891440683</v>
      </c>
      <c r="J27">
        <f t="shared" si="2"/>
        <v>0.36328611658226739</v>
      </c>
    </row>
    <row r="28" spans="1:10" x14ac:dyDescent="0.25">
      <c r="A28" s="22">
        <v>1955</v>
      </c>
      <c r="B28" s="16">
        <f>'raw data'!G31/1000</f>
        <v>425.47800000000001</v>
      </c>
      <c r="C28" s="16">
        <f>'raw data'!J31/1000</f>
        <v>33.798999999999999</v>
      </c>
      <c r="D28" s="16">
        <f>'raw data'!K31/1000</f>
        <v>31.466999999999999</v>
      </c>
      <c r="E28" s="16"/>
      <c r="F28" s="16">
        <f>'raw data'!I31/1000</f>
        <v>230.571</v>
      </c>
      <c r="H28">
        <f t="shared" si="0"/>
        <v>0.64009805336857173</v>
      </c>
      <c r="I28">
        <f t="shared" si="1"/>
        <v>0.35990194663142827</v>
      </c>
      <c r="J28">
        <f t="shared" si="2"/>
        <v>0.36328611658226739</v>
      </c>
    </row>
    <row r="29" spans="1:10" x14ac:dyDescent="0.25">
      <c r="A29">
        <v>1956</v>
      </c>
      <c r="B29" s="16">
        <f>'raw data'!G32/1000</f>
        <v>449.35300000000001</v>
      </c>
      <c r="C29" s="16">
        <f>'raw data'!J32/1000</f>
        <v>35.633000000000003</v>
      </c>
      <c r="D29" s="16">
        <f>'raw data'!K32/1000</f>
        <v>34.237000000000002</v>
      </c>
      <c r="E29" s="16"/>
      <c r="F29" s="16">
        <f>'raw data'!I32/1000</f>
        <v>249.27500000000001</v>
      </c>
      <c r="H29">
        <f t="shared" si="0"/>
        <v>0.6568805453735741</v>
      </c>
      <c r="I29">
        <f t="shared" si="1"/>
        <v>0.3431194546264259</v>
      </c>
      <c r="J29">
        <f t="shared" si="2"/>
        <v>0.36328611658226739</v>
      </c>
    </row>
    <row r="30" spans="1:10" x14ac:dyDescent="0.25">
      <c r="A30" s="22">
        <v>1957</v>
      </c>
      <c r="B30" s="16">
        <f>'raw data'!G33/1000</f>
        <v>474.03899999999999</v>
      </c>
      <c r="C30" s="16">
        <f>'raw data'!J33/1000</f>
        <v>37.497999999999998</v>
      </c>
      <c r="D30" s="16">
        <f>'raw data'!K33/1000</f>
        <v>36.616</v>
      </c>
      <c r="E30" s="16"/>
      <c r="F30" s="16">
        <f>'raw data'!I33/1000</f>
        <v>262.57600000000002</v>
      </c>
      <c r="H30">
        <f t="shared" si="0"/>
        <v>0.65656310558229669</v>
      </c>
      <c r="I30">
        <f t="shared" si="1"/>
        <v>0.34343689441770331</v>
      </c>
      <c r="J30">
        <f t="shared" si="2"/>
        <v>0.36328611658226739</v>
      </c>
    </row>
    <row r="31" spans="1:10" x14ac:dyDescent="0.25">
      <c r="A31">
        <v>1958</v>
      </c>
      <c r="B31" s="16">
        <f>'raw data'!G34/1000</f>
        <v>481.22899999999998</v>
      </c>
      <c r="C31" s="16">
        <f>'raw data'!J34/1000</f>
        <v>37.935000000000002</v>
      </c>
      <c r="D31" s="16">
        <f>'raw data'!K34/1000</f>
        <v>37.72</v>
      </c>
      <c r="E31" s="16"/>
      <c r="F31" s="16">
        <f>'raw data'!I34/1000</f>
        <v>264.67</v>
      </c>
      <c r="H31">
        <f t="shared" si="0"/>
        <v>0.65258127986508019</v>
      </c>
      <c r="I31">
        <f t="shared" si="1"/>
        <v>0.34741872013491981</v>
      </c>
      <c r="J31">
        <f t="shared" si="2"/>
        <v>0.36328611658226739</v>
      </c>
    </row>
    <row r="32" spans="1:10" x14ac:dyDescent="0.25">
      <c r="A32" s="22">
        <v>1959</v>
      </c>
      <c r="B32" s="16">
        <f>'raw data'!G35/1000</f>
        <v>521.654</v>
      </c>
      <c r="C32" s="16">
        <f>'raw data'!J35/1000</f>
        <v>40.509</v>
      </c>
      <c r="D32" s="16">
        <f>'raw data'!K35/1000</f>
        <v>41.052</v>
      </c>
      <c r="E32" s="16"/>
      <c r="F32" s="16">
        <f>'raw data'!I35/1000</f>
        <v>285.82900000000001</v>
      </c>
      <c r="H32">
        <f t="shared" si="0"/>
        <v>0.64947408843130894</v>
      </c>
      <c r="I32">
        <f t="shared" si="1"/>
        <v>0.35052591156869106</v>
      </c>
      <c r="J32">
        <f t="shared" si="2"/>
        <v>0.36328611658226739</v>
      </c>
    </row>
    <row r="33" spans="1:10" x14ac:dyDescent="0.25">
      <c r="A33">
        <v>1960</v>
      </c>
      <c r="B33" s="16">
        <f>'raw data'!G36/1000</f>
        <v>542.38199999999995</v>
      </c>
      <c r="C33" s="16">
        <f>'raw data'!J36/1000</f>
        <v>40.085000000000001</v>
      </c>
      <c r="D33" s="16">
        <f>'raw data'!K36/1000</f>
        <v>44.546999999999997</v>
      </c>
      <c r="E33" s="16">
        <f>'raw data'!L36/1000</f>
        <v>1.1459999999999999</v>
      </c>
      <c r="F33" s="16">
        <f>'raw data'!I36/1000</f>
        <v>301.28300000000002</v>
      </c>
      <c r="H33">
        <f t="shared" si="0"/>
        <v>0.65653873644573069</v>
      </c>
      <c r="I33">
        <f t="shared" si="1"/>
        <v>0.34346126355426931</v>
      </c>
      <c r="J33">
        <f t="shared" si="2"/>
        <v>0.36328611658226739</v>
      </c>
    </row>
    <row r="34" spans="1:10" x14ac:dyDescent="0.25">
      <c r="A34" s="22">
        <v>1961</v>
      </c>
      <c r="B34" s="16">
        <f>'raw data'!G37/1000</f>
        <v>562.21</v>
      </c>
      <c r="C34" s="16">
        <f>'raw data'!J37/1000</f>
        <v>42.206000000000003</v>
      </c>
      <c r="D34" s="16">
        <f>'raw data'!K37/1000</f>
        <v>46.968000000000004</v>
      </c>
      <c r="E34" s="16">
        <f>'raw data'!L37/1000</f>
        <v>2.0139999999999998</v>
      </c>
      <c r="F34" s="16">
        <f>'raw data'!I37/1000</f>
        <v>310.42200000000003</v>
      </c>
      <c r="H34">
        <f t="shared" si="0"/>
        <v>0.65345121566150932</v>
      </c>
      <c r="I34">
        <f t="shared" si="1"/>
        <v>0.34654878433849068</v>
      </c>
      <c r="J34">
        <f t="shared" si="2"/>
        <v>0.36328611658226739</v>
      </c>
    </row>
    <row r="35" spans="1:10" x14ac:dyDescent="0.25">
      <c r="A35">
        <v>1962</v>
      </c>
      <c r="B35" s="16">
        <f>'raw data'!G38/1000</f>
        <v>603.92100000000005</v>
      </c>
      <c r="C35" s="16">
        <f>'raw data'!J38/1000</f>
        <v>44.162999999999997</v>
      </c>
      <c r="D35" s="16">
        <f>'raw data'!K38/1000</f>
        <v>50.381999999999998</v>
      </c>
      <c r="E35" s="16">
        <f>'raw data'!L38/1000</f>
        <v>2.2730000000000001</v>
      </c>
      <c r="F35" s="16">
        <f>'raw data'!I38/1000</f>
        <v>332.202</v>
      </c>
      <c r="H35">
        <f t="shared" si="0"/>
        <v>0.64927714116513457</v>
      </c>
      <c r="I35">
        <f t="shared" si="1"/>
        <v>0.35072285883486543</v>
      </c>
      <c r="J35">
        <f t="shared" si="2"/>
        <v>0.36328611658226739</v>
      </c>
    </row>
    <row r="36" spans="1:10" x14ac:dyDescent="0.25">
      <c r="A36" s="22">
        <v>1963</v>
      </c>
      <c r="B36" s="16">
        <f>'raw data'!G39/1000</f>
        <v>637.45100000000002</v>
      </c>
      <c r="C36" s="16">
        <f>'raw data'!J39/1000</f>
        <v>45.478000000000002</v>
      </c>
      <c r="D36" s="16">
        <f>'raw data'!K39/1000</f>
        <v>53.386000000000003</v>
      </c>
      <c r="E36" s="16">
        <f>'raw data'!L39/1000</f>
        <v>2.234</v>
      </c>
      <c r="F36" s="16">
        <f>'raw data'!I39/1000</f>
        <v>350.40800000000002</v>
      </c>
      <c r="H36">
        <f t="shared" si="0"/>
        <v>0.64791862742016293</v>
      </c>
      <c r="I36">
        <f t="shared" si="1"/>
        <v>0.35208137257983707</v>
      </c>
      <c r="J36">
        <f t="shared" si="2"/>
        <v>0.36328611658226739</v>
      </c>
    </row>
    <row r="37" spans="1:10" x14ac:dyDescent="0.25">
      <c r="A37">
        <v>1964</v>
      </c>
      <c r="B37" s="16">
        <f>'raw data'!G40/1000</f>
        <v>684.46</v>
      </c>
      <c r="C37" s="16">
        <f>'raw data'!J40/1000</f>
        <v>49.399000000000001</v>
      </c>
      <c r="D37" s="16">
        <f>'raw data'!K40/1000</f>
        <v>57.268999999999998</v>
      </c>
      <c r="E37" s="16">
        <f>'raw data'!L40/1000</f>
        <v>2.7290000000000001</v>
      </c>
      <c r="F37" s="16">
        <f>'raw data'!I40/1000</f>
        <v>375.97500000000002</v>
      </c>
      <c r="H37">
        <f t="shared" ref="H37:H84" si="3">F37/(B37-C37-D37+E37)</f>
        <v>0.64765098936989351</v>
      </c>
      <c r="I37">
        <f t="shared" ref="I37:I85" si="4">1-H37</f>
        <v>0.35234901063010649</v>
      </c>
      <c r="J37">
        <f t="shared" si="2"/>
        <v>0.36328611658226739</v>
      </c>
    </row>
    <row r="38" spans="1:10" x14ac:dyDescent="0.25">
      <c r="A38">
        <f t="shared" ref="A38:A90" si="5">A37+1</f>
        <v>1965</v>
      </c>
      <c r="B38" s="16">
        <f>'raw data'!G41/1000</f>
        <v>742.28899999999999</v>
      </c>
      <c r="C38" s="16">
        <f>'raw data'!J41/1000</f>
        <v>52.073999999999998</v>
      </c>
      <c r="D38" s="16">
        <f>'raw data'!K41/1000</f>
        <v>60.709000000000003</v>
      </c>
      <c r="E38" s="16">
        <f>'raw data'!L41/1000</f>
        <v>3.0070000000000001</v>
      </c>
      <c r="F38" s="16">
        <f>'raw data'!I41/1000</f>
        <v>405.41500000000002</v>
      </c>
      <c r="H38">
        <f t="shared" si="3"/>
        <v>0.64095915815169013</v>
      </c>
      <c r="I38">
        <f t="shared" si="4"/>
        <v>0.35904084184830987</v>
      </c>
      <c r="J38">
        <f t="shared" si="2"/>
        <v>0.36328611658226739</v>
      </c>
    </row>
    <row r="39" spans="1:10" x14ac:dyDescent="0.25">
      <c r="A39">
        <f t="shared" si="5"/>
        <v>1966</v>
      </c>
      <c r="B39" s="16">
        <f>'raw data'!G42/1000</f>
        <v>813.41399999999999</v>
      </c>
      <c r="C39" s="16">
        <f>'raw data'!J42/1000</f>
        <v>55.59</v>
      </c>
      <c r="D39" s="16">
        <f>'raw data'!K42/1000</f>
        <v>63.210999999999999</v>
      </c>
      <c r="E39" s="16">
        <f>'raw data'!L42/1000</f>
        <v>3.9489999999999998</v>
      </c>
      <c r="F39" s="16">
        <f>'raw data'!I42/1000</f>
        <v>449.24900000000002</v>
      </c>
      <c r="H39">
        <f t="shared" si="3"/>
        <v>0.64310540796665161</v>
      </c>
      <c r="I39">
        <f t="shared" si="4"/>
        <v>0.35689459203334839</v>
      </c>
      <c r="J39">
        <f t="shared" si="2"/>
        <v>0.36328611658226739</v>
      </c>
    </row>
    <row r="40" spans="1:10" x14ac:dyDescent="0.25">
      <c r="A40">
        <f t="shared" si="5"/>
        <v>1967</v>
      </c>
      <c r="B40" s="16">
        <f>'raw data'!G43/1000</f>
        <v>859.95799999999997</v>
      </c>
      <c r="C40" s="16">
        <f>'raw data'!J43/1000</f>
        <v>58.551000000000002</v>
      </c>
      <c r="D40" s="16">
        <f>'raw data'!K43/1000</f>
        <v>67.936999999999998</v>
      </c>
      <c r="E40" s="16">
        <f>'raw data'!L43/1000</f>
        <v>3.8109999999999999</v>
      </c>
      <c r="F40" s="16">
        <f>'raw data'!I43/1000</f>
        <v>481.79</v>
      </c>
      <c r="H40">
        <f t="shared" si="3"/>
        <v>0.65346862322506627</v>
      </c>
      <c r="I40">
        <f t="shared" si="4"/>
        <v>0.34653137677493373</v>
      </c>
      <c r="J40">
        <f t="shared" si="2"/>
        <v>0.36328611658226739</v>
      </c>
    </row>
    <row r="41" spans="1:10" x14ac:dyDescent="0.25">
      <c r="A41">
        <f t="shared" si="5"/>
        <v>1968</v>
      </c>
      <c r="B41" s="16">
        <f>'raw data'!G44/1000</f>
        <v>940.65099999999995</v>
      </c>
      <c r="C41" s="16">
        <f>'raw data'!J44/1000</f>
        <v>63.015999999999998</v>
      </c>
      <c r="D41" s="16">
        <f>'raw data'!K44/1000</f>
        <v>76.406999999999996</v>
      </c>
      <c r="E41" s="16">
        <f>'raw data'!L44/1000</f>
        <v>4.1740000000000004</v>
      </c>
      <c r="F41" s="16">
        <f>'raw data'!I44/1000</f>
        <v>530.75099999999998</v>
      </c>
      <c r="H41">
        <f t="shared" si="3"/>
        <v>0.65898892726861868</v>
      </c>
      <c r="I41">
        <f t="shared" si="4"/>
        <v>0.34101107273138132</v>
      </c>
      <c r="J41">
        <f t="shared" si="2"/>
        <v>0.36328611658226739</v>
      </c>
    </row>
    <row r="42" spans="1:10" x14ac:dyDescent="0.25">
      <c r="A42">
        <f t="shared" si="5"/>
        <v>1969</v>
      </c>
      <c r="B42" s="16">
        <f>'raw data'!G45/1000</f>
        <v>1017.615</v>
      </c>
      <c r="C42" s="16">
        <f>'raw data'!J45/1000</f>
        <v>64.995000000000005</v>
      </c>
      <c r="D42" s="16">
        <f>'raw data'!K45/1000</f>
        <v>83.855999999999995</v>
      </c>
      <c r="E42" s="16">
        <f>'raw data'!L45/1000</f>
        <v>4.5339999999999998</v>
      </c>
      <c r="F42" s="16">
        <f>'raw data'!I45/1000</f>
        <v>584.45799999999997</v>
      </c>
      <c r="H42">
        <f t="shared" si="3"/>
        <v>0.66925379423747677</v>
      </c>
      <c r="I42">
        <f t="shared" si="4"/>
        <v>0.33074620576252323</v>
      </c>
      <c r="J42">
        <f t="shared" si="2"/>
        <v>0.36328611658226739</v>
      </c>
    </row>
    <row r="43" spans="1:10" x14ac:dyDescent="0.25">
      <c r="A43">
        <f t="shared" si="5"/>
        <v>1970</v>
      </c>
      <c r="B43" s="16">
        <f>'raw data'!G46/1000</f>
        <v>1073.3030000000001</v>
      </c>
      <c r="C43" s="16">
        <f>'raw data'!J46/1000</f>
        <v>65.947000000000003</v>
      </c>
      <c r="D43" s="16">
        <f>'raw data'!K46/1000</f>
        <v>91.412999999999997</v>
      </c>
      <c r="E43" s="16">
        <f>'raw data'!L46/1000</f>
        <v>4.7770000000000001</v>
      </c>
      <c r="F43" s="16">
        <f>'raw data'!I46/1000</f>
        <v>623.34699999999998</v>
      </c>
      <c r="H43">
        <f t="shared" si="3"/>
        <v>0.6770212442436353</v>
      </c>
      <c r="I43">
        <f t="shared" si="4"/>
        <v>0.3229787557563647</v>
      </c>
      <c r="J43">
        <f t="shared" si="2"/>
        <v>0.36328611658226739</v>
      </c>
    </row>
    <row r="44" spans="1:10" x14ac:dyDescent="0.25">
      <c r="A44">
        <f t="shared" si="5"/>
        <v>1971</v>
      </c>
      <c r="B44" s="16">
        <f>'raw data'!G47/1000</f>
        <v>1164.8499999999999</v>
      </c>
      <c r="C44" s="16">
        <f>'raw data'!J47/1000</f>
        <v>71.83</v>
      </c>
      <c r="D44" s="16">
        <f>'raw data'!K47/1000</f>
        <v>100.49299999999999</v>
      </c>
      <c r="E44" s="16">
        <f>'raw data'!L47/1000</f>
        <v>4.6749999999999998</v>
      </c>
      <c r="F44" s="16">
        <f>'raw data'!I47/1000</f>
        <v>664.995</v>
      </c>
      <c r="H44">
        <f t="shared" si="3"/>
        <v>0.66686087673309924</v>
      </c>
      <c r="I44">
        <f t="shared" si="4"/>
        <v>0.33313912326690076</v>
      </c>
      <c r="J44">
        <f t="shared" si="2"/>
        <v>0.36328611658226739</v>
      </c>
    </row>
    <row r="45" spans="1:10" x14ac:dyDescent="0.25">
      <c r="A45">
        <f t="shared" si="5"/>
        <v>1972</v>
      </c>
      <c r="B45" s="16">
        <f>'raw data'!G48/1000</f>
        <v>1279.1099999999999</v>
      </c>
      <c r="C45" s="16">
        <f>'raw data'!J48/1000</f>
        <v>78.980999999999995</v>
      </c>
      <c r="D45" s="16">
        <f>'raw data'!K48/1000</f>
        <v>107.928</v>
      </c>
      <c r="E45" s="16">
        <f>'raw data'!L48/1000</f>
        <v>6.6360000000000001</v>
      </c>
      <c r="F45" s="16">
        <f>'raw data'!I48/1000</f>
        <v>731.33299999999997</v>
      </c>
      <c r="H45">
        <f t="shared" si="3"/>
        <v>0.66555185163950614</v>
      </c>
      <c r="I45">
        <f t="shared" si="4"/>
        <v>0.33444814836049386</v>
      </c>
      <c r="J45">
        <f t="shared" si="2"/>
        <v>0.36328611658226739</v>
      </c>
    </row>
    <row r="46" spans="1:10" x14ac:dyDescent="0.25">
      <c r="A46">
        <f t="shared" si="5"/>
        <v>1973</v>
      </c>
      <c r="B46" s="16">
        <f>'raw data'!G49/1000</f>
        <v>1425.376</v>
      </c>
      <c r="C46" s="16">
        <f>'raw data'!J49/1000</f>
        <v>85.516000000000005</v>
      </c>
      <c r="D46" s="16">
        <f>'raw data'!K49/1000</f>
        <v>117.22</v>
      </c>
      <c r="E46" s="16">
        <f>'raw data'!L49/1000</f>
        <v>5.23</v>
      </c>
      <c r="F46" s="16">
        <f>'raw data'!I49/1000</f>
        <v>812.68299999999999</v>
      </c>
      <c r="H46">
        <f t="shared" si="3"/>
        <v>0.66186404098153717</v>
      </c>
      <c r="I46">
        <f t="shared" si="4"/>
        <v>0.33813595901846283</v>
      </c>
      <c r="J46">
        <f t="shared" si="2"/>
        <v>0.36328611658226739</v>
      </c>
    </row>
    <row r="47" spans="1:10" x14ac:dyDescent="0.25">
      <c r="A47">
        <f t="shared" si="5"/>
        <v>1974</v>
      </c>
      <c r="B47" s="16">
        <f>'raw data'!G50/1000</f>
        <v>1545.2429999999999</v>
      </c>
      <c r="C47" s="16">
        <f>'raw data'!J50/1000</f>
        <v>92.822999999999993</v>
      </c>
      <c r="D47" s="16">
        <f>'raw data'!K50/1000</f>
        <v>124.902</v>
      </c>
      <c r="E47" s="16">
        <f>'raw data'!L50/1000</f>
        <v>3.3069999999999999</v>
      </c>
      <c r="F47" s="16">
        <f>'raw data'!I50/1000</f>
        <v>887.71500000000003</v>
      </c>
      <c r="H47">
        <f t="shared" si="3"/>
        <v>0.66704112110908653</v>
      </c>
      <c r="I47">
        <f t="shared" si="4"/>
        <v>0.33295887889091347</v>
      </c>
      <c r="J47">
        <f t="shared" si="2"/>
        <v>0.36328611658226739</v>
      </c>
    </row>
    <row r="48" spans="1:10" x14ac:dyDescent="0.25">
      <c r="A48">
        <f t="shared" si="5"/>
        <v>1975</v>
      </c>
      <c r="B48" s="16">
        <f>'raw data'!G51/1000</f>
        <v>1684.904</v>
      </c>
      <c r="C48" s="16">
        <f>'raw data'!J51/1000</f>
        <v>98.882000000000005</v>
      </c>
      <c r="D48" s="16">
        <f>'raw data'!K51/1000</f>
        <v>135.292</v>
      </c>
      <c r="E48" s="16">
        <f>'raw data'!L51/1000</f>
        <v>4.4939999999999998</v>
      </c>
      <c r="F48" s="16">
        <f>'raw data'!I51/1000</f>
        <v>947.23</v>
      </c>
      <c r="H48">
        <f t="shared" si="3"/>
        <v>0.65091697223245359</v>
      </c>
      <c r="I48">
        <f t="shared" si="4"/>
        <v>0.34908302776754641</v>
      </c>
      <c r="J48">
        <f t="shared" si="2"/>
        <v>0.36328611658226739</v>
      </c>
    </row>
    <row r="49" spans="1:10" x14ac:dyDescent="0.25">
      <c r="A49">
        <f t="shared" si="5"/>
        <v>1976</v>
      </c>
      <c r="B49" s="16">
        <f>'raw data'!G52/1000</f>
        <v>1873.412</v>
      </c>
      <c r="C49" s="16">
        <f>'raw data'!J52/1000</f>
        <v>116.21899999999999</v>
      </c>
      <c r="D49" s="16">
        <f>'raw data'!K52/1000</f>
        <v>146.38800000000001</v>
      </c>
      <c r="E49" s="16">
        <f>'raw data'!L52/1000</f>
        <v>5.125</v>
      </c>
      <c r="F49" s="16">
        <f>'raw data'!I52/1000</f>
        <v>1048.347</v>
      </c>
      <c r="H49">
        <f t="shared" si="3"/>
        <v>0.64875768133520628</v>
      </c>
      <c r="I49">
        <f t="shared" si="4"/>
        <v>0.35124231866479372</v>
      </c>
      <c r="J49">
        <f t="shared" si="2"/>
        <v>0.36328611658226739</v>
      </c>
    </row>
    <row r="50" spans="1:10" x14ac:dyDescent="0.25">
      <c r="A50">
        <f t="shared" si="5"/>
        <v>1977</v>
      </c>
      <c r="B50" s="16">
        <f>'raw data'!G53/1000</f>
        <v>2081.826</v>
      </c>
      <c r="C50" s="16">
        <f>'raw data'!J53/1000</f>
        <v>130.65700000000001</v>
      </c>
      <c r="D50" s="16">
        <f>'raw data'!K53/1000</f>
        <v>159.66399999999999</v>
      </c>
      <c r="E50" s="16">
        <f>'raw data'!L53/1000</f>
        <v>7.1</v>
      </c>
      <c r="F50" s="16">
        <f>'raw data'!I53/1000</f>
        <v>1165.825</v>
      </c>
      <c r="H50">
        <f t="shared" si="3"/>
        <v>0.64818289730096379</v>
      </c>
      <c r="I50">
        <f t="shared" si="4"/>
        <v>0.35181710269903621</v>
      </c>
      <c r="J50">
        <f t="shared" si="2"/>
        <v>0.36328611658226739</v>
      </c>
    </row>
    <row r="51" spans="1:10" x14ac:dyDescent="0.25">
      <c r="A51">
        <f t="shared" si="5"/>
        <v>1978</v>
      </c>
      <c r="B51" s="16">
        <f>'raw data'!G54/1000</f>
        <v>2351.5990000000002</v>
      </c>
      <c r="C51" s="16">
        <f>'raw data'!J54/1000</f>
        <v>148.34</v>
      </c>
      <c r="D51" s="16">
        <f>'raw data'!K54/1000</f>
        <v>170.898</v>
      </c>
      <c r="E51" s="16">
        <f>'raw data'!L54/1000</f>
        <v>8.9359999999999999</v>
      </c>
      <c r="F51" s="16">
        <f>'raw data'!I54/1000</f>
        <v>1316.7650000000001</v>
      </c>
      <c r="H51">
        <f t="shared" si="3"/>
        <v>0.64506291833084561</v>
      </c>
      <c r="I51">
        <f t="shared" si="4"/>
        <v>0.35493708166915439</v>
      </c>
      <c r="J51">
        <f t="shared" si="2"/>
        <v>0.36328611658226739</v>
      </c>
    </row>
    <row r="52" spans="1:10" x14ac:dyDescent="0.25">
      <c r="A52">
        <f t="shared" si="5"/>
        <v>1979</v>
      </c>
      <c r="B52" s="16">
        <f>'raw data'!G55/1000</f>
        <v>2627.3339999999998</v>
      </c>
      <c r="C52" s="16">
        <f>'raw data'!J55/1000</f>
        <v>159.10300000000001</v>
      </c>
      <c r="D52" s="16">
        <f>'raw data'!K55/1000</f>
        <v>180.101</v>
      </c>
      <c r="E52" s="16">
        <f>'raw data'!L55/1000</f>
        <v>8.5310000000000006</v>
      </c>
      <c r="F52" s="16">
        <f>'raw data'!I55/1000</f>
        <v>1477.231</v>
      </c>
      <c r="H52">
        <f t="shared" si="3"/>
        <v>0.64320811822032087</v>
      </c>
      <c r="I52">
        <f t="shared" si="4"/>
        <v>0.35679188177967913</v>
      </c>
      <c r="J52">
        <f t="shared" si="2"/>
        <v>0.36328611658226739</v>
      </c>
    </row>
    <row r="53" spans="1:10" x14ac:dyDescent="0.25">
      <c r="A53">
        <f t="shared" si="5"/>
        <v>1980</v>
      </c>
      <c r="B53" s="16">
        <f>'raw data'!G56/1000</f>
        <v>2857.3069999999998</v>
      </c>
      <c r="C53" s="16">
        <f>'raw data'!J56/1000</f>
        <v>161.702</v>
      </c>
      <c r="D53" s="16">
        <f>'raw data'!K56/1000</f>
        <v>200.33</v>
      </c>
      <c r="E53" s="16">
        <f>'raw data'!L56/1000</f>
        <v>9.8000000000000007</v>
      </c>
      <c r="F53" s="16">
        <f>'raw data'!I56/1000</f>
        <v>1622.2470000000001</v>
      </c>
      <c r="H53">
        <f t="shared" si="3"/>
        <v>0.64758420406574657</v>
      </c>
      <c r="I53">
        <f t="shared" si="4"/>
        <v>0.35241579593425343</v>
      </c>
      <c r="J53">
        <f t="shared" si="2"/>
        <v>0.36328611658226739</v>
      </c>
    </row>
    <row r="54" spans="1:10" x14ac:dyDescent="0.25">
      <c r="A54">
        <f t="shared" si="5"/>
        <v>1981</v>
      </c>
      <c r="B54" s="16">
        <f>'raw data'!G57/1000</f>
        <v>3207.0419999999999</v>
      </c>
      <c r="C54" s="16">
        <f>'raw data'!J57/1000</f>
        <v>157.20400000000001</v>
      </c>
      <c r="D54" s="16">
        <f>'raw data'!K57/1000</f>
        <v>235.64400000000001</v>
      </c>
      <c r="E54" s="16">
        <f>'raw data'!L57/1000</f>
        <v>11.473000000000001</v>
      </c>
      <c r="F54" s="16">
        <f>'raw data'!I57/1000</f>
        <v>1792.5250000000001</v>
      </c>
      <c r="H54">
        <f t="shared" si="3"/>
        <v>0.63437234465349257</v>
      </c>
      <c r="I54">
        <f t="shared" si="4"/>
        <v>0.36562765534650743</v>
      </c>
      <c r="J54">
        <f t="shared" si="2"/>
        <v>0.36328611658226739</v>
      </c>
    </row>
    <row r="55" spans="1:10" x14ac:dyDescent="0.25">
      <c r="A55">
        <f t="shared" si="5"/>
        <v>1982</v>
      </c>
      <c r="B55" s="16">
        <f>'raw data'!G58/1000</f>
        <v>3343.7890000000002</v>
      </c>
      <c r="C55" s="16">
        <f>'raw data'!J58/1000</f>
        <v>154.37</v>
      </c>
      <c r="D55" s="16">
        <f>'raw data'!K58/1000</f>
        <v>240.93299999999999</v>
      </c>
      <c r="E55" s="16">
        <f>'raw data'!L58/1000</f>
        <v>15.016999999999999</v>
      </c>
      <c r="F55" s="16">
        <f>'raw data'!I58/1000</f>
        <v>1892.9829999999999</v>
      </c>
      <c r="H55">
        <f t="shared" si="3"/>
        <v>0.63876533953230341</v>
      </c>
      <c r="I55">
        <f t="shared" si="4"/>
        <v>0.36123466046769659</v>
      </c>
      <c r="J55">
        <f t="shared" si="2"/>
        <v>0.36328611658226739</v>
      </c>
    </row>
    <row r="56" spans="1:10" x14ac:dyDescent="0.25">
      <c r="A56">
        <f t="shared" si="5"/>
        <v>1983</v>
      </c>
      <c r="B56" s="16">
        <f>'raw data'!G59/1000</f>
        <v>3634.038</v>
      </c>
      <c r="C56" s="16">
        <f>'raw data'!J59/1000</f>
        <v>167.79599999999999</v>
      </c>
      <c r="D56" s="16">
        <f>'raw data'!K59/1000</f>
        <v>263.28100000000001</v>
      </c>
      <c r="E56" s="16">
        <f>'raw data'!L59/1000</f>
        <v>21.303999999999998</v>
      </c>
      <c r="F56" s="16">
        <f>'raw data'!I59/1000</f>
        <v>2012.489</v>
      </c>
      <c r="H56">
        <f t="shared" si="3"/>
        <v>0.62416984956261345</v>
      </c>
      <c r="I56">
        <f t="shared" si="4"/>
        <v>0.37583015043738655</v>
      </c>
      <c r="J56">
        <f t="shared" si="2"/>
        <v>0.36328611658226739</v>
      </c>
    </row>
    <row r="57" spans="1:10" x14ac:dyDescent="0.25">
      <c r="A57">
        <f t="shared" si="5"/>
        <v>1984</v>
      </c>
      <c r="B57" s="16">
        <f>'raw data'!G60/1000</f>
        <v>4037.6129999999998</v>
      </c>
      <c r="C57" s="16">
        <f>'raw data'!J60/1000</f>
        <v>185.279</v>
      </c>
      <c r="D57" s="16">
        <f>'raw data'!K60/1000</f>
        <v>289.77300000000002</v>
      </c>
      <c r="E57" s="16">
        <f>'raw data'!L60/1000</f>
        <v>21.065000000000001</v>
      </c>
      <c r="F57" s="16">
        <f>'raw data'!I60/1000</f>
        <v>2215.8719999999998</v>
      </c>
      <c r="H57">
        <f t="shared" si="3"/>
        <v>0.61833238178314365</v>
      </c>
      <c r="I57">
        <f t="shared" si="4"/>
        <v>0.38166761821685635</v>
      </c>
      <c r="J57">
        <f t="shared" si="2"/>
        <v>0.36328611658226739</v>
      </c>
    </row>
    <row r="58" spans="1:10" x14ac:dyDescent="0.25">
      <c r="A58">
        <f t="shared" si="5"/>
        <v>1985</v>
      </c>
      <c r="B58" s="16">
        <f>'raw data'!G61/1000</f>
        <v>4338.9790000000003</v>
      </c>
      <c r="C58" s="16">
        <f>'raw data'!J61/1000</f>
        <v>189.1</v>
      </c>
      <c r="D58" s="16">
        <f>'raw data'!K61/1000</f>
        <v>308.13299999999998</v>
      </c>
      <c r="E58" s="16">
        <f>'raw data'!L61/1000</f>
        <v>21.36</v>
      </c>
      <c r="F58" s="16">
        <f>'raw data'!I61/1000</f>
        <v>2387.3240000000001</v>
      </c>
      <c r="H58">
        <f t="shared" si="3"/>
        <v>0.6179804540698598</v>
      </c>
      <c r="I58">
        <f t="shared" si="4"/>
        <v>0.3820195459301402</v>
      </c>
      <c r="J58">
        <f t="shared" si="2"/>
        <v>0.36328611658226739</v>
      </c>
    </row>
    <row r="59" spans="1:10" x14ac:dyDescent="0.25">
      <c r="A59">
        <f t="shared" si="5"/>
        <v>1986</v>
      </c>
      <c r="B59" s="16">
        <f>'raw data'!G62/1000</f>
        <v>4579.6310000000003</v>
      </c>
      <c r="C59" s="16">
        <f>'raw data'!J62/1000</f>
        <v>197.92699999999999</v>
      </c>
      <c r="D59" s="16">
        <f>'raw data'!K62/1000</f>
        <v>323.37299999999999</v>
      </c>
      <c r="E59" s="16">
        <f>'raw data'!L62/1000</f>
        <v>24.895</v>
      </c>
      <c r="F59" s="16">
        <f>'raw data'!I62/1000</f>
        <v>2542.0630000000001</v>
      </c>
      <c r="H59">
        <f t="shared" si="3"/>
        <v>0.62256240531383755</v>
      </c>
      <c r="I59">
        <f t="shared" si="4"/>
        <v>0.37743759468616245</v>
      </c>
      <c r="J59">
        <f t="shared" si="2"/>
        <v>0.36328611658226739</v>
      </c>
    </row>
    <row r="60" spans="1:10" x14ac:dyDescent="0.25">
      <c r="A60">
        <f t="shared" si="5"/>
        <v>1987</v>
      </c>
      <c r="B60" s="16">
        <f>'raw data'!G63/1000</f>
        <v>4855.2150000000001</v>
      </c>
      <c r="C60" s="16">
        <f>'raw data'!J63/1000</f>
        <v>228.07499999999999</v>
      </c>
      <c r="D60" s="16">
        <f>'raw data'!K63/1000</f>
        <v>347.54500000000002</v>
      </c>
      <c r="E60" s="16">
        <f>'raw data'!L63/1000</f>
        <v>30.282</v>
      </c>
      <c r="F60" s="16">
        <f>'raw data'!I63/1000</f>
        <v>2722.4050000000002</v>
      </c>
      <c r="H60">
        <f t="shared" si="3"/>
        <v>0.63166651855725808</v>
      </c>
      <c r="I60">
        <f t="shared" si="4"/>
        <v>0.36833348144274192</v>
      </c>
      <c r="J60">
        <f t="shared" si="2"/>
        <v>0.36328611658226739</v>
      </c>
    </row>
    <row r="61" spans="1:10" x14ac:dyDescent="0.25">
      <c r="A61">
        <f t="shared" si="5"/>
        <v>1988</v>
      </c>
      <c r="B61" s="16">
        <f>'raw data'!G64/1000</f>
        <v>5236.4380000000001</v>
      </c>
      <c r="C61" s="16">
        <f>'raw data'!J64/1000</f>
        <v>270.40600000000001</v>
      </c>
      <c r="D61" s="16">
        <f>'raw data'!K64/1000</f>
        <v>374.464</v>
      </c>
      <c r="E61" s="16">
        <f>'raw data'!L64/1000</f>
        <v>29.501000000000001</v>
      </c>
      <c r="F61" s="16">
        <f>'raw data'!I64/1000</f>
        <v>2947.9870000000001</v>
      </c>
      <c r="H61">
        <f t="shared" si="3"/>
        <v>0.63794481320231311</v>
      </c>
      <c r="I61">
        <f t="shared" si="4"/>
        <v>0.36205518679768689</v>
      </c>
      <c r="J61">
        <f t="shared" si="2"/>
        <v>0.36328611658226739</v>
      </c>
    </row>
    <row r="62" spans="1:10" x14ac:dyDescent="0.25">
      <c r="A62">
        <f t="shared" si="5"/>
        <v>1989</v>
      </c>
      <c r="B62" s="16">
        <f>'raw data'!G65/1000</f>
        <v>5641.58</v>
      </c>
      <c r="C62" s="16">
        <f>'raw data'!J65/1000</f>
        <v>280.22199999999998</v>
      </c>
      <c r="D62" s="16">
        <f>'raw data'!K65/1000</f>
        <v>398.86700000000002</v>
      </c>
      <c r="E62" s="16">
        <f>'raw data'!L65/1000</f>
        <v>27.428000000000001</v>
      </c>
      <c r="F62" s="16">
        <f>'raw data'!I65/1000</f>
        <v>3139.6010000000001</v>
      </c>
      <c r="H62">
        <f t="shared" si="3"/>
        <v>0.62918877039887822</v>
      </c>
      <c r="I62">
        <f t="shared" si="4"/>
        <v>0.37081122960112178</v>
      </c>
      <c r="J62">
        <f t="shared" si="2"/>
        <v>0.36328611658226739</v>
      </c>
    </row>
    <row r="63" spans="1:10" x14ac:dyDescent="0.25">
      <c r="A63">
        <f t="shared" si="5"/>
        <v>1990</v>
      </c>
      <c r="B63" s="16">
        <f>'raw data'!G66/1000</f>
        <v>5963.1440000000002</v>
      </c>
      <c r="C63" s="16">
        <f>'raw data'!J66/1000</f>
        <v>303.745</v>
      </c>
      <c r="D63" s="16">
        <f>'raw data'!K66/1000</f>
        <v>424.99</v>
      </c>
      <c r="E63" s="16">
        <f>'raw data'!L66/1000</f>
        <v>26.994</v>
      </c>
      <c r="F63" s="16">
        <f>'raw data'!I66/1000</f>
        <v>3340.373</v>
      </c>
      <c r="H63">
        <f t="shared" si="3"/>
        <v>0.63488255889161116</v>
      </c>
      <c r="I63">
        <f t="shared" si="4"/>
        <v>0.36511744110838884</v>
      </c>
      <c r="J63">
        <f t="shared" si="2"/>
        <v>0.36328611658226739</v>
      </c>
    </row>
    <row r="64" spans="1:10" x14ac:dyDescent="0.25">
      <c r="A64">
        <f t="shared" si="5"/>
        <v>1991</v>
      </c>
      <c r="B64" s="16">
        <f>'raw data'!G67/1000</f>
        <v>6158.1289999999999</v>
      </c>
      <c r="C64" s="16">
        <f>'raw data'!J67/1000</f>
        <v>313.01799999999997</v>
      </c>
      <c r="D64" s="16">
        <f>'raw data'!K67/1000</f>
        <v>457.09100000000001</v>
      </c>
      <c r="E64" s="16">
        <f>'raw data'!L67/1000</f>
        <v>27.488</v>
      </c>
      <c r="F64" s="16">
        <f>'raw data'!I67/1000</f>
        <v>3450.5160000000001</v>
      </c>
      <c r="H64">
        <f t="shared" si="3"/>
        <v>0.63715463073824286</v>
      </c>
      <c r="I64">
        <f t="shared" si="4"/>
        <v>0.36284536926175714</v>
      </c>
      <c r="J64">
        <f t="shared" si="2"/>
        <v>0.36328611658226739</v>
      </c>
    </row>
    <row r="65" spans="1:10" x14ac:dyDescent="0.25">
      <c r="A65">
        <f t="shared" si="5"/>
        <v>1992</v>
      </c>
      <c r="B65" s="16">
        <f>'raw data'!G68/1000</f>
        <v>6520.3270000000002</v>
      </c>
      <c r="C65" s="16">
        <f>'raw data'!J68/1000</f>
        <v>349.74099999999999</v>
      </c>
      <c r="D65" s="16">
        <f>'raw data'!K68/1000</f>
        <v>483.375</v>
      </c>
      <c r="E65" s="16">
        <f>'raw data'!L68/1000</f>
        <v>30.088000000000001</v>
      </c>
      <c r="F65" s="16">
        <f>'raw data'!I68/1000</f>
        <v>3668.2460000000001</v>
      </c>
      <c r="H65">
        <f t="shared" si="3"/>
        <v>0.6416047157932443</v>
      </c>
      <c r="I65">
        <f t="shared" si="4"/>
        <v>0.3583952842067557</v>
      </c>
      <c r="J65">
        <f t="shared" si="2"/>
        <v>0.36328611658226739</v>
      </c>
    </row>
    <row r="66" spans="1:10" x14ac:dyDescent="0.25">
      <c r="A66">
        <f t="shared" si="5"/>
        <v>1993</v>
      </c>
      <c r="B66" s="16">
        <f>'raw data'!G69/1000</f>
        <v>6858.5590000000002</v>
      </c>
      <c r="C66" s="16">
        <f>'raw data'!J69/1000</f>
        <v>381.32400000000001</v>
      </c>
      <c r="D66" s="16">
        <f>'raw data'!K69/1000</f>
        <v>503.12599999999998</v>
      </c>
      <c r="E66" s="16">
        <f>'raw data'!L69/1000</f>
        <v>36.680999999999997</v>
      </c>
      <c r="F66" s="16">
        <f>'raw data'!I69/1000</f>
        <v>3817.29</v>
      </c>
      <c r="H66">
        <f t="shared" si="3"/>
        <v>0.63507292718594399</v>
      </c>
      <c r="I66">
        <f t="shared" si="4"/>
        <v>0.36492707281405601</v>
      </c>
      <c r="J66">
        <f t="shared" si="2"/>
        <v>0.36328611658226739</v>
      </c>
    </row>
    <row r="67" spans="1:10" x14ac:dyDescent="0.25">
      <c r="A67">
        <f t="shared" si="5"/>
        <v>1994</v>
      </c>
      <c r="B67" s="16">
        <f>'raw data'!G70/1000</f>
        <v>7287.2359999999999</v>
      </c>
      <c r="C67" s="16">
        <f>'raw data'!J70/1000</f>
        <v>411.70499999999998</v>
      </c>
      <c r="D67" s="16">
        <f>'raw data'!K70/1000</f>
        <v>545.24800000000005</v>
      </c>
      <c r="E67" s="16">
        <f>'raw data'!L70/1000</f>
        <v>32.523000000000003</v>
      </c>
      <c r="F67" s="16">
        <f>'raw data'!I70/1000</f>
        <v>4006.192</v>
      </c>
      <c r="H67">
        <f t="shared" si="3"/>
        <v>0.62962661442137324</v>
      </c>
      <c r="I67">
        <f t="shared" si="4"/>
        <v>0.37037338557862676</v>
      </c>
      <c r="J67">
        <f t="shared" ref="J67:J86" si="6">I$1</f>
        <v>0.36328611658226739</v>
      </c>
    </row>
    <row r="68" spans="1:10" x14ac:dyDescent="0.25">
      <c r="A68">
        <f t="shared" si="5"/>
        <v>1995</v>
      </c>
      <c r="B68" s="16">
        <f>'raw data'!G71/1000</f>
        <v>7639.7489999999998</v>
      </c>
      <c r="C68" s="16">
        <f>'raw data'!J71/1000</f>
        <v>449.54599999999999</v>
      </c>
      <c r="D68" s="16">
        <f>'raw data'!K71/1000</f>
        <v>557.904</v>
      </c>
      <c r="E68" s="16">
        <f>'raw data'!L71/1000</f>
        <v>34.811999999999998</v>
      </c>
      <c r="F68" s="16">
        <f>'raw data'!I71/1000</f>
        <v>4198.0879999999997</v>
      </c>
      <c r="H68">
        <f t="shared" si="3"/>
        <v>0.62967123241235978</v>
      </c>
      <c r="I68">
        <f t="shared" si="4"/>
        <v>0.37032876758764022</v>
      </c>
      <c r="J68">
        <f t="shared" si="6"/>
        <v>0.36328611658226739</v>
      </c>
    </row>
    <row r="69" spans="1:10" x14ac:dyDescent="0.25">
      <c r="A69">
        <f t="shared" si="5"/>
        <v>1996</v>
      </c>
      <c r="B69" s="16">
        <f>'raw data'!G72/1000</f>
        <v>8073.1220000000003</v>
      </c>
      <c r="C69" s="16">
        <f>'raw data'!J72/1000</f>
        <v>490.46</v>
      </c>
      <c r="D69" s="16">
        <f>'raw data'!K72/1000</f>
        <v>580.75400000000002</v>
      </c>
      <c r="E69" s="16">
        <f>'raw data'!L72/1000</f>
        <v>35.234000000000002</v>
      </c>
      <c r="F69" s="16">
        <f>'raw data'!I72/1000</f>
        <v>4416.942</v>
      </c>
      <c r="H69">
        <f t="shared" si="3"/>
        <v>0.62766134319870193</v>
      </c>
      <c r="I69">
        <f t="shared" si="4"/>
        <v>0.37233865680129807</v>
      </c>
      <c r="J69">
        <f t="shared" si="6"/>
        <v>0.36328611658226739</v>
      </c>
    </row>
    <row r="70" spans="1:10" x14ac:dyDescent="0.25">
      <c r="A70">
        <f t="shared" si="5"/>
        <v>1997</v>
      </c>
      <c r="B70" s="16">
        <f>'raw data'!G73/1000</f>
        <v>8577.5519999999997</v>
      </c>
      <c r="C70" s="16">
        <f>'raw data'!J73/1000</f>
        <v>525.99199999999996</v>
      </c>
      <c r="D70" s="16">
        <f>'raw data'!K73/1000</f>
        <v>611.61599999999999</v>
      </c>
      <c r="E70" s="16">
        <f>'raw data'!L73/1000</f>
        <v>33.81</v>
      </c>
      <c r="F70" s="16">
        <f>'raw data'!I73/1000</f>
        <v>4708.8180000000002</v>
      </c>
      <c r="H70">
        <f t="shared" si="3"/>
        <v>0.63004722927728163</v>
      </c>
      <c r="I70">
        <f t="shared" si="4"/>
        <v>0.36995277072271837</v>
      </c>
      <c r="J70">
        <f t="shared" si="6"/>
        <v>0.36328611658226739</v>
      </c>
    </row>
    <row r="71" spans="1:10" x14ac:dyDescent="0.25">
      <c r="A71">
        <f t="shared" si="5"/>
        <v>1998</v>
      </c>
      <c r="B71" s="16">
        <f>'raw data'!G74/1000</f>
        <v>9062.8169999999991</v>
      </c>
      <c r="C71" s="16">
        <f>'raw data'!J74/1000</f>
        <v>579.47400000000005</v>
      </c>
      <c r="D71" s="16">
        <f>'raw data'!K74/1000</f>
        <v>639.47299999999996</v>
      </c>
      <c r="E71" s="16">
        <f>'raw data'!L74/1000</f>
        <v>36.368000000000002</v>
      </c>
      <c r="F71" s="16">
        <f>'raw data'!I74/1000</f>
        <v>5071.1379999999999</v>
      </c>
      <c r="H71">
        <f t="shared" si="3"/>
        <v>0.64352599502705377</v>
      </c>
      <c r="I71">
        <f t="shared" si="4"/>
        <v>0.35647400497294623</v>
      </c>
      <c r="J71">
        <f t="shared" si="6"/>
        <v>0.36328611658226739</v>
      </c>
    </row>
    <row r="72" spans="1:10" x14ac:dyDescent="0.25">
      <c r="A72">
        <f t="shared" si="5"/>
        <v>1999</v>
      </c>
      <c r="B72" s="16">
        <f>'raw data'!G75/1000</f>
        <v>9630.6630000000005</v>
      </c>
      <c r="C72" s="16">
        <f>'raw data'!J75/1000</f>
        <v>627.67100000000005</v>
      </c>
      <c r="D72" s="16">
        <f>'raw data'!K75/1000</f>
        <v>673.58500000000004</v>
      </c>
      <c r="E72" s="16">
        <f>'raw data'!L75/1000</f>
        <v>45.209000000000003</v>
      </c>
      <c r="F72" s="16">
        <f>'raw data'!I75/1000</f>
        <v>5402.7619999999997</v>
      </c>
      <c r="H72">
        <f t="shared" si="3"/>
        <v>0.64513549039144003</v>
      </c>
      <c r="I72">
        <f t="shared" si="4"/>
        <v>0.35486450960855997</v>
      </c>
      <c r="J72">
        <f t="shared" si="6"/>
        <v>0.36328611658226739</v>
      </c>
    </row>
    <row r="73" spans="1:10" x14ac:dyDescent="0.25">
      <c r="A73">
        <f t="shared" si="5"/>
        <v>2000</v>
      </c>
      <c r="B73" s="16">
        <f>'raw data'!G76/1000</f>
        <v>10252.347</v>
      </c>
      <c r="C73" s="16">
        <f>'raw data'!J76/1000</f>
        <v>674.04499999999996</v>
      </c>
      <c r="D73" s="16">
        <f>'raw data'!K76/1000</f>
        <v>708.55600000000004</v>
      </c>
      <c r="E73" s="16">
        <f>'raw data'!L76/1000</f>
        <v>45.84</v>
      </c>
      <c r="F73" s="16">
        <f>'raw data'!I76/1000</f>
        <v>5848.0640000000003</v>
      </c>
      <c r="H73">
        <f t="shared" si="3"/>
        <v>0.65593714198932085</v>
      </c>
      <c r="I73">
        <f t="shared" si="4"/>
        <v>0.34406285801067915</v>
      </c>
      <c r="J73">
        <f t="shared" si="6"/>
        <v>0.36328611658226739</v>
      </c>
    </row>
    <row r="74" spans="1:10" x14ac:dyDescent="0.25">
      <c r="A74">
        <f t="shared" si="5"/>
        <v>2001</v>
      </c>
      <c r="B74" s="16">
        <f>'raw data'!G77/1000</f>
        <v>10581.822</v>
      </c>
      <c r="C74" s="16">
        <f>'raw data'!J77/1000</f>
        <v>728.23800000000006</v>
      </c>
      <c r="D74" s="16">
        <f>'raw data'!K77/1000</f>
        <v>727.69</v>
      </c>
      <c r="E74" s="16">
        <f>'raw data'!L77/1000</f>
        <v>58.71</v>
      </c>
      <c r="F74" s="16">
        <f>'raw data'!I77/1000</f>
        <v>6039.1360000000004</v>
      </c>
      <c r="H74">
        <f t="shared" si="3"/>
        <v>0.65752818521081591</v>
      </c>
      <c r="I74">
        <f t="shared" si="4"/>
        <v>0.34247181478918409</v>
      </c>
      <c r="J74">
        <f t="shared" si="6"/>
        <v>0.36328611658226739</v>
      </c>
    </row>
    <row r="75" spans="1:10" x14ac:dyDescent="0.25">
      <c r="A75">
        <f t="shared" si="5"/>
        <v>2002</v>
      </c>
      <c r="B75" s="16">
        <f>'raw data'!G78/1000</f>
        <v>10936.418</v>
      </c>
      <c r="C75" s="16">
        <f>'raw data'!J78/1000</f>
        <v>761.93899999999996</v>
      </c>
      <c r="D75" s="16">
        <f>'raw data'!K78/1000</f>
        <v>760.03</v>
      </c>
      <c r="E75" s="16">
        <f>'raw data'!L78/1000</f>
        <v>41.396000000000001</v>
      </c>
      <c r="F75" s="16">
        <f>'raw data'!I78/1000</f>
        <v>6135.5690000000004</v>
      </c>
      <c r="H75">
        <f t="shared" si="3"/>
        <v>0.64886522568844995</v>
      </c>
      <c r="I75">
        <f t="shared" si="4"/>
        <v>0.35113477431155005</v>
      </c>
      <c r="J75">
        <f t="shared" si="6"/>
        <v>0.36328611658226739</v>
      </c>
    </row>
    <row r="76" spans="1:10" x14ac:dyDescent="0.25">
      <c r="A76">
        <f t="shared" si="5"/>
        <v>2003</v>
      </c>
      <c r="B76" s="16">
        <f>'raw data'!G79/1000</f>
        <v>11458.245999999999</v>
      </c>
      <c r="C76" s="16">
        <f>'raw data'!J79/1000</f>
        <v>767.702</v>
      </c>
      <c r="D76" s="16">
        <f>'raw data'!K79/1000</f>
        <v>805.61599999999999</v>
      </c>
      <c r="E76" s="16">
        <f>'raw data'!L79/1000</f>
        <v>49.057000000000002</v>
      </c>
      <c r="F76" s="16">
        <f>'raw data'!I79/1000</f>
        <v>6354.0540000000001</v>
      </c>
      <c r="H76">
        <f t="shared" si="3"/>
        <v>0.63962790360565269</v>
      </c>
      <c r="I76">
        <f t="shared" si="4"/>
        <v>0.36037209639434731</v>
      </c>
      <c r="J76">
        <f t="shared" si="6"/>
        <v>0.36328611658226739</v>
      </c>
    </row>
    <row r="77" spans="1:10" x14ac:dyDescent="0.25">
      <c r="A77">
        <f t="shared" si="5"/>
        <v>2004</v>
      </c>
      <c r="B77" s="16">
        <f>'raw data'!G80/1000</f>
        <v>12213.73</v>
      </c>
      <c r="C77" s="16">
        <f>'raw data'!J80/1000</f>
        <v>814.86900000000003</v>
      </c>
      <c r="D77" s="16">
        <f>'raw data'!K80/1000</f>
        <v>868.09799999999996</v>
      </c>
      <c r="E77" s="16">
        <f>'raw data'!L80/1000</f>
        <v>46.386000000000003</v>
      </c>
      <c r="F77" s="16">
        <f>'raw data'!I80/1000</f>
        <v>6720.058</v>
      </c>
      <c r="H77">
        <f t="shared" si="3"/>
        <v>0.63533736737565105</v>
      </c>
      <c r="I77">
        <f t="shared" si="4"/>
        <v>0.36466263262434895</v>
      </c>
      <c r="J77">
        <f t="shared" si="6"/>
        <v>0.36328611658226739</v>
      </c>
    </row>
    <row r="78" spans="1:10" x14ac:dyDescent="0.25">
      <c r="A78">
        <f t="shared" si="5"/>
        <v>2005</v>
      </c>
      <c r="B78" s="16">
        <f>'raw data'!G81/1000</f>
        <v>13036.637000000001</v>
      </c>
      <c r="C78" s="16">
        <f>'raw data'!J81/1000</f>
        <v>870.54</v>
      </c>
      <c r="D78" s="16">
        <f>'raw data'!K81/1000</f>
        <v>942.43799999999999</v>
      </c>
      <c r="E78" s="16">
        <f>'raw data'!L81/1000</f>
        <v>60.911000000000001</v>
      </c>
      <c r="F78" s="16">
        <f>'raw data'!I81/1000</f>
        <v>7066.6049999999996</v>
      </c>
      <c r="H78">
        <f t="shared" si="3"/>
        <v>0.62621836720406698</v>
      </c>
      <c r="I78">
        <f t="shared" si="4"/>
        <v>0.37378163279593302</v>
      </c>
      <c r="J78">
        <f t="shared" si="6"/>
        <v>0.36328611658226739</v>
      </c>
    </row>
    <row r="79" spans="1:10" x14ac:dyDescent="0.25">
      <c r="A79">
        <f t="shared" si="5"/>
        <v>2006</v>
      </c>
      <c r="B79" s="16">
        <f>'raw data'!G82/1000</f>
        <v>13814.609</v>
      </c>
      <c r="C79" s="16">
        <f>'raw data'!J82/1000</f>
        <v>948.63099999999997</v>
      </c>
      <c r="D79" s="16">
        <f>'raw data'!K82/1000</f>
        <v>997.04</v>
      </c>
      <c r="E79" s="16">
        <f>'raw data'!L82/1000</f>
        <v>51.466999999999999</v>
      </c>
      <c r="F79" s="16">
        <f>'raw data'!I82/1000</f>
        <v>7479.8950000000004</v>
      </c>
      <c r="H79">
        <f t="shared" si="3"/>
        <v>0.62748664999217718</v>
      </c>
      <c r="I79">
        <f t="shared" si="4"/>
        <v>0.37251335000782282</v>
      </c>
      <c r="J79">
        <f t="shared" si="6"/>
        <v>0.36328611658226739</v>
      </c>
    </row>
    <row r="80" spans="1:10" x14ac:dyDescent="0.25">
      <c r="A80">
        <f t="shared" si="5"/>
        <v>2007</v>
      </c>
      <c r="B80" s="16">
        <f>'raw data'!G83/1000</f>
        <v>14451.86</v>
      </c>
      <c r="C80" s="16">
        <f>'raw data'!J83/1000</f>
        <v>881.24699999999996</v>
      </c>
      <c r="D80" s="16">
        <f>'raw data'!K83/1000</f>
        <v>1036.829</v>
      </c>
      <c r="E80" s="16">
        <f>'raw data'!L83/1000</f>
        <v>54.584000000000003</v>
      </c>
      <c r="F80" s="16">
        <f>'raw data'!I83/1000</f>
        <v>7878.8620000000001</v>
      </c>
      <c r="H80">
        <f t="shared" si="3"/>
        <v>0.62588430843458009</v>
      </c>
      <c r="I80">
        <f t="shared" si="4"/>
        <v>0.37411569156541991</v>
      </c>
      <c r="J80">
        <f t="shared" si="6"/>
        <v>0.36328611658226739</v>
      </c>
    </row>
    <row r="81" spans="1:10" x14ac:dyDescent="0.25">
      <c r="A81">
        <f t="shared" si="5"/>
        <v>2008</v>
      </c>
      <c r="B81" s="16">
        <f>'raw data'!G84/1000</f>
        <v>14712.844999999999</v>
      </c>
      <c r="C81" s="16">
        <f>'raw data'!J84/1000</f>
        <v>785.625</v>
      </c>
      <c r="D81" s="16">
        <f>'raw data'!K84/1000</f>
        <v>1049.74</v>
      </c>
      <c r="E81" s="16">
        <f>'raw data'!L84/1000</f>
        <v>52.557000000000002</v>
      </c>
      <c r="F81" s="16">
        <f>'raw data'!I84/1000</f>
        <v>8056.9780000000001</v>
      </c>
      <c r="H81">
        <f t="shared" si="3"/>
        <v>0.62312103205891833</v>
      </c>
      <c r="I81">
        <f t="shared" si="4"/>
        <v>0.37687896794108167</v>
      </c>
      <c r="J81">
        <f t="shared" si="6"/>
        <v>0.36328611658226739</v>
      </c>
    </row>
    <row r="82" spans="1:10" x14ac:dyDescent="0.25">
      <c r="A82">
        <f t="shared" si="5"/>
        <v>2009</v>
      </c>
      <c r="B82" s="16">
        <f>'raw data'!G85/1000</f>
        <v>14448.932000000001</v>
      </c>
      <c r="C82" s="16">
        <f>'raw data'!J85/1000</f>
        <v>774.78499999999997</v>
      </c>
      <c r="D82" s="16">
        <f>'raw data'!K85/1000</f>
        <v>1026.818</v>
      </c>
      <c r="E82" s="16">
        <f>'raw data'!L85/1000</f>
        <v>58.347000000000001</v>
      </c>
      <c r="F82" s="16">
        <f>'raw data'!I85/1000</f>
        <v>7758.509</v>
      </c>
      <c r="H82">
        <f t="shared" si="3"/>
        <v>0.61063331065580451</v>
      </c>
      <c r="I82">
        <f t="shared" si="4"/>
        <v>0.38936668934419549</v>
      </c>
      <c r="J82">
        <f t="shared" si="6"/>
        <v>0.36328611658226739</v>
      </c>
    </row>
    <row r="83" spans="1:10" x14ac:dyDescent="0.25">
      <c r="A83">
        <f t="shared" si="5"/>
        <v>2010</v>
      </c>
      <c r="B83" s="16">
        <f>'raw data'!G86/1000</f>
        <v>14992.052</v>
      </c>
      <c r="C83" s="16">
        <f>'raw data'!J86/1000</f>
        <v>930.45100000000002</v>
      </c>
      <c r="D83" s="16">
        <f>'raw data'!K86/1000</f>
        <v>1063.0740000000001</v>
      </c>
      <c r="E83" s="16">
        <f>'raw data'!L86/1000</f>
        <v>55.808</v>
      </c>
      <c r="F83" s="16">
        <f>'raw data'!I86/1000</f>
        <v>7924.9359999999997</v>
      </c>
      <c r="H83">
        <f t="shared" si="3"/>
        <v>0.60707312934745428</v>
      </c>
      <c r="I83">
        <f t="shared" si="4"/>
        <v>0.39292687065254572</v>
      </c>
      <c r="J83">
        <f t="shared" si="6"/>
        <v>0.36328611658226739</v>
      </c>
    </row>
    <row r="84" spans="1:10" x14ac:dyDescent="0.25">
      <c r="A84">
        <f t="shared" si="5"/>
        <v>2011</v>
      </c>
      <c r="B84" s="16">
        <f>'raw data'!G87/1000</f>
        <v>15542.582</v>
      </c>
      <c r="C84" s="16">
        <f>'raw data'!J87/1000</f>
        <v>977.67700000000002</v>
      </c>
      <c r="D84" s="16">
        <f>'raw data'!K87/1000</f>
        <v>1103.7239999999999</v>
      </c>
      <c r="E84" s="16">
        <f>'raw data'!L87/1000</f>
        <v>60.008000000000003</v>
      </c>
      <c r="F84" s="16">
        <f>'raw data'!I87/1000</f>
        <v>8225.9310000000005</v>
      </c>
      <c r="H84">
        <f t="shared" si="3"/>
        <v>0.60837334645643959</v>
      </c>
      <c r="I84">
        <f t="shared" si="4"/>
        <v>0.39162665354356041</v>
      </c>
      <c r="J84">
        <f t="shared" si="6"/>
        <v>0.36328611658226739</v>
      </c>
    </row>
    <row r="85" spans="1:10" x14ac:dyDescent="0.25">
      <c r="A85">
        <f>A84+1</f>
        <v>2012</v>
      </c>
      <c r="B85" s="16">
        <f>'raw data'!G88/1000</f>
        <v>16197.007</v>
      </c>
      <c r="C85" s="16">
        <f>'raw data'!J88/1000</f>
        <v>1125.3610000000001</v>
      </c>
      <c r="D85" s="16">
        <f>'raw data'!K88/1000</f>
        <v>1136.115</v>
      </c>
      <c r="E85" s="16">
        <f>'raw data'!L88/1000</f>
        <v>58.036999999999999</v>
      </c>
      <c r="F85" s="16">
        <f>'raw data'!I88/1000</f>
        <v>8566.7250000000004</v>
      </c>
      <c r="H85">
        <f>F85/(B85-C85-D85+E85)</f>
        <v>0.61219018623413279</v>
      </c>
      <c r="I85">
        <f t="shared" si="4"/>
        <v>0.38780981376586721</v>
      </c>
      <c r="J85">
        <f t="shared" si="6"/>
        <v>0.36328611658226739</v>
      </c>
    </row>
    <row r="86" spans="1:10" x14ac:dyDescent="0.25">
      <c r="A86">
        <f t="shared" si="5"/>
        <v>2013</v>
      </c>
      <c r="B86" s="16">
        <f>'raw data'!G89/1000</f>
        <v>16784.850999999999</v>
      </c>
      <c r="C86" s="16">
        <f>'raw data'!J89/1000</f>
        <v>1122.2070000000001</v>
      </c>
      <c r="D86" s="16">
        <f>'raw data'!K89/1000</f>
        <v>1188.663</v>
      </c>
      <c r="E86" s="16">
        <f>'raw data'!L89/1000</f>
        <v>59.72</v>
      </c>
      <c r="F86" s="16">
        <f>'raw data'!I89/1000</f>
        <v>8834.2219999999998</v>
      </c>
      <c r="H86">
        <f>F86/(B86-C86-D86+E86)</f>
        <v>0.60784393459037045</v>
      </c>
      <c r="I86">
        <f>1-H86</f>
        <v>0.39215606540962955</v>
      </c>
      <c r="J86">
        <f t="shared" si="6"/>
        <v>0.36328611658226739</v>
      </c>
    </row>
    <row r="87" spans="1:10" x14ac:dyDescent="0.25">
      <c r="A87">
        <f t="shared" si="5"/>
        <v>2014</v>
      </c>
      <c r="B87" s="16">
        <f>'raw data'!G90/1000</f>
        <v>17527.258000000002</v>
      </c>
      <c r="C87" s="16">
        <f>'raw data'!J90/1000</f>
        <v>1172.1759999999999</v>
      </c>
      <c r="D87" s="16">
        <f>'raw data'!K90/1000</f>
        <v>1240.8340000000001</v>
      </c>
      <c r="E87" s="16">
        <f>'raw data'!L90/1000</f>
        <v>58.09</v>
      </c>
      <c r="F87" s="16">
        <f>'raw data'!I90/1000</f>
        <v>9249.0969999999998</v>
      </c>
      <c r="H87">
        <f t="shared" ref="H87:H89" si="7">F87/(B87-C87-D87+E87)</f>
        <v>0.60960262024218015</v>
      </c>
      <c r="I87">
        <f t="shared" ref="I87:I89" si="8">1-H87</f>
        <v>0.39039737975781985</v>
      </c>
      <c r="J87">
        <f t="shared" ref="J87:J89" si="9">I$1</f>
        <v>0.36328611658226739</v>
      </c>
    </row>
    <row r="88" spans="1:10" x14ac:dyDescent="0.25">
      <c r="A88">
        <f t="shared" si="5"/>
        <v>2015</v>
      </c>
      <c r="B88" s="16">
        <f>'raw data'!G91/1000</f>
        <v>18224.78</v>
      </c>
      <c r="C88" s="16">
        <f>'raw data'!J91/1000</f>
        <v>1130.6590000000001</v>
      </c>
      <c r="D88" s="16">
        <f>'raw data'!K91/1000</f>
        <v>1277.106</v>
      </c>
      <c r="E88" s="16">
        <f>'raw data'!L91/1000</f>
        <v>57.252000000000002</v>
      </c>
      <c r="F88" s="16">
        <f>'raw data'!I91/1000</f>
        <v>9698.1550000000007</v>
      </c>
      <c r="H88">
        <f t="shared" si="7"/>
        <v>0.61093561044424927</v>
      </c>
      <c r="I88">
        <f t="shared" si="8"/>
        <v>0.38906438955575073</v>
      </c>
      <c r="J88">
        <f t="shared" si="9"/>
        <v>0.36328611658226739</v>
      </c>
    </row>
    <row r="89" spans="1:10" x14ac:dyDescent="0.25">
      <c r="A89">
        <f t="shared" si="5"/>
        <v>2016</v>
      </c>
      <c r="B89" s="16">
        <f>'raw data'!G92/1000</f>
        <v>18715.04</v>
      </c>
      <c r="C89" s="16">
        <f>'raw data'!J92/1000</f>
        <v>1138.662</v>
      </c>
      <c r="D89" s="16">
        <f>'raw data'!K92/1000</f>
        <v>1312.7570000000001</v>
      </c>
      <c r="E89" s="16">
        <f>'raw data'!L92/1000</f>
        <v>61.808</v>
      </c>
      <c r="F89" s="16">
        <f>'raw data'!I92/1000</f>
        <v>9960.3240000000005</v>
      </c>
      <c r="H89">
        <f t="shared" si="7"/>
        <v>0.61011101147786062</v>
      </c>
      <c r="I89">
        <f t="shared" si="8"/>
        <v>0.38988898852213938</v>
      </c>
      <c r="J89">
        <f t="shared" si="9"/>
        <v>0.36328611658226739</v>
      </c>
    </row>
    <row r="90" spans="1:10" x14ac:dyDescent="0.25">
      <c r="A90">
        <f t="shared" si="5"/>
        <v>2017</v>
      </c>
      <c r="B90" s="16">
        <f>'raw data'!G93/1000</f>
        <v>19519.423999999999</v>
      </c>
      <c r="C90" s="16">
        <f>'raw data'!J93/1000</f>
        <v>1179.3209999999999</v>
      </c>
      <c r="D90" s="16">
        <f>'raw data'!K93/1000</f>
        <v>1364.4639999999999</v>
      </c>
      <c r="E90" s="16">
        <f>'raw data'!L93/1000</f>
        <v>61.134999999999998</v>
      </c>
      <c r="F90" s="16">
        <f>'raw data'!I93/1000</f>
        <v>10411.61</v>
      </c>
      <c r="H90">
        <f t="shared" ref="H90" si="10">F90/(B90-C90-D90+E90)</f>
        <v>0.61112567437943366</v>
      </c>
      <c r="I90">
        <f t="shared" ref="I90" si="11">1-H90</f>
        <v>0.38887432562056634</v>
      </c>
      <c r="J90">
        <f t="shared" ref="J90" si="12">I$1</f>
        <v>0.36328611658226739</v>
      </c>
    </row>
    <row r="91" spans="1:10" x14ac:dyDescent="0.25">
      <c r="A91">
        <v>2018</v>
      </c>
      <c r="B91" s="16">
        <f>'raw data'!G94/1000</f>
        <v>20580.223000000002</v>
      </c>
      <c r="C91" s="16">
        <f>'raw data'!J94/1000</f>
        <v>1195.0940000000001</v>
      </c>
      <c r="D91" s="16">
        <f>'raw data'!K94/1000</f>
        <v>1441.789</v>
      </c>
      <c r="E91" s="16">
        <f>'raw data'!L94/1000</f>
        <v>64.397000000000006</v>
      </c>
      <c r="F91" s="16">
        <f>'raw data'!I94/1000</f>
        <v>10928.451999999999</v>
      </c>
      <c r="H91">
        <f t="shared" ref="H91" si="13">F91/(B91-C91-D91+E91)</f>
        <v>0.60687536696032374</v>
      </c>
      <c r="I91">
        <f t="shared" ref="I91" si="14">1-H91</f>
        <v>0.39312463303967626</v>
      </c>
      <c r="J91">
        <f t="shared" ref="J91" si="15">I$1</f>
        <v>0.36328611658226739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topLeftCell="C2" zoomScaleNormal="100" workbookViewId="0">
      <selection activeCell="R2" sqref="R2"/>
    </sheetView>
  </sheetViews>
  <sheetFormatPr defaultRowHeight="12.5" x14ac:dyDescent="0.25"/>
  <cols>
    <col min="5" max="5" width="8.453125" customWidth="1"/>
    <col min="6" max="6" width="9" customWidth="1"/>
    <col min="24" max="24" width="16.36328125" bestFit="1" customWidth="1"/>
    <col min="27" max="27" width="11" bestFit="1" customWidth="1"/>
    <col min="29" max="29" width="11.54296875" bestFit="1" customWidth="1"/>
    <col min="40" max="40" width="16.36328125" bestFit="1" customWidth="1"/>
    <col min="41" max="41" width="9.5429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AVERAGE(K2:K60)</f>
        <v>0.37389509807119192</v>
      </c>
      <c r="M1" s="2"/>
      <c r="N1" s="2" t="s">
        <v>39</v>
      </c>
      <c r="O1" t="s">
        <v>2</v>
      </c>
      <c r="P1" s="2">
        <f>AVERAGE(O3:O60)</f>
        <v>0.94880528773035366</v>
      </c>
      <c r="S1" s="9"/>
      <c r="Y1" s="9"/>
      <c r="AC1" s="4"/>
      <c r="AO1" s="9"/>
    </row>
    <row r="2" spans="1:41" x14ac:dyDescent="0.25">
      <c r="A2">
        <v>1960</v>
      </c>
      <c r="B2" s="7">
        <f>'raw data'!C36/1000</f>
        <v>3259.971</v>
      </c>
      <c r="C2" s="15">
        <f>'capital stock data'!I13</f>
        <v>736.16843488721986</v>
      </c>
      <c r="D2" s="7">
        <f>B2-C2</f>
        <v>2523.80256511278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8109.9199814939411</v>
      </c>
      <c r="I2" s="16"/>
      <c r="J2" s="8">
        <f>(1-alpha!$I$1)*B2/E2</f>
        <v>1.5976348796025261E-2</v>
      </c>
      <c r="K2" s="2">
        <f>D2/(D2+J2*G2)</f>
        <v>0.39774013122708707</v>
      </c>
      <c r="N2" s="8">
        <f>alpha!$I$1*B2/H2-'capital stock data'!$P$8</f>
        <v>9.1027681937230237E-2</v>
      </c>
      <c r="R2" s="9">
        <f>L1</f>
        <v>0.37389509807119192</v>
      </c>
      <c r="S2" s="9"/>
      <c r="T2">
        <f>1-alpha!I1</f>
        <v>0.63671388341773261</v>
      </c>
      <c r="Y2" s="9"/>
      <c r="AC2" s="4"/>
      <c r="AO2" s="9"/>
    </row>
    <row r="3" spans="1:41" x14ac:dyDescent="0.25">
      <c r="A3">
        <f>A2+1</f>
        <v>1961</v>
      </c>
      <c r="B3" s="7">
        <f>'raw data'!C37/1000</f>
        <v>3343.5459999999998</v>
      </c>
      <c r="C3" s="15">
        <f>'capital stock data'!I14</f>
        <v>752.2012088472278</v>
      </c>
      <c r="D3" s="7">
        <f t="shared" ref="D3:D50" si="1">B3-C3</f>
        <v>2591.3447911527719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8400.0134282321687</v>
      </c>
      <c r="I3" s="16"/>
      <c r="J3" s="8">
        <f>(1-alpha!$I$1)*B3/E3</f>
        <v>1.6437922851438785E-2</v>
      </c>
      <c r="K3" s="2">
        <f>D3/(D3+J3*G3)</f>
        <v>0.39645429757780654</v>
      </c>
      <c r="L3" s="8"/>
      <c r="M3" s="8"/>
      <c r="N3" s="8">
        <f>alpha!$I$1*B3/H3-'capital stock data'!$P$8</f>
        <v>8.9598983312178665E-2</v>
      </c>
      <c r="O3">
        <f>D3/D2/(1+N3)</f>
        <v>0.9423302550807281</v>
      </c>
      <c r="R3">
        <f t="shared" ref="R3:R40" si="2">R2</f>
        <v>0.37389509807119192</v>
      </c>
      <c r="S3" s="9">
        <f>P1</f>
        <v>0.94880528773035366</v>
      </c>
      <c r="T3">
        <f t="shared" ref="T3:T40" si="3">T2</f>
        <v>0.63671388341773261</v>
      </c>
      <c r="Y3" s="9"/>
      <c r="AC3" s="10"/>
      <c r="AE3" s="1"/>
      <c r="AF3" s="1"/>
      <c r="AH3" s="1"/>
      <c r="AO3" s="9"/>
    </row>
    <row r="4" spans="1:41" x14ac:dyDescent="0.25">
      <c r="A4">
        <f t="shared" ref="A4:A59" si="4">A3+1</f>
        <v>1962</v>
      </c>
      <c r="B4" s="7">
        <f>'raw data'!C38/1000</f>
        <v>3548.4090000000001</v>
      </c>
      <c r="C4" s="15">
        <f>'capital stock data'!I15</f>
        <v>820.08348404178696</v>
      </c>
      <c r="D4" s="7">
        <f t="shared" si="1"/>
        <v>2728.3255159582131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8690.1834581034727</v>
      </c>
      <c r="I4" s="16"/>
      <c r="J4" s="8">
        <f>(1-alpha!$I$1)*B4/E4</f>
        <v>1.7020062834691974E-2</v>
      </c>
      <c r="K4" s="2">
        <f>D4/(D4+J4*G4)</f>
        <v>0.39582107526528182</v>
      </c>
      <c r="L4" s="8"/>
      <c r="M4" s="8"/>
      <c r="N4" s="8">
        <f>alpha!$I$1*B4/H4-'capital stock data'!$P$8</f>
        <v>9.3334754946575088E-2</v>
      </c>
      <c r="O4">
        <f t="shared" ref="O4:O50" si="5">D4/D3/(1+N4)</f>
        <v>0.96298124551760222</v>
      </c>
      <c r="R4">
        <f t="shared" si="2"/>
        <v>0.37389509807119192</v>
      </c>
      <c r="S4">
        <f t="shared" ref="S4:S40" si="6">S3</f>
        <v>0.94880528773035366</v>
      </c>
      <c r="T4">
        <f>T3</f>
        <v>0.63671388341773261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data'!C39/1000</f>
        <v>3702.944</v>
      </c>
      <c r="C5" s="15">
        <f>'capital stock data'!I16</f>
        <v>858.11504502777461</v>
      </c>
      <c r="D5" s="7">
        <f t="shared" si="1"/>
        <v>2844.8289549722253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9032.27535999256</v>
      </c>
      <c r="I5" s="16"/>
      <c r="J5" s="8">
        <f>(1-alpha!$I$1)*B5/E5</f>
        <v>1.7565339590000551E-2</v>
      </c>
      <c r="K5" s="2">
        <f t="shared" ref="K5:K50" si="7">D5/(D5+J5*G5)</f>
        <v>0.39588144534243846</v>
      </c>
      <c r="L5" s="8"/>
      <c r="M5" s="8"/>
      <c r="N5" s="8">
        <f>alpha!$I$1*B5/H5-'capital stock data'!$P$8</f>
        <v>9.3932064227342627E-2</v>
      </c>
      <c r="O5">
        <f t="shared" si="5"/>
        <v>0.95316837125168197</v>
      </c>
      <c r="R5">
        <f t="shared" si="2"/>
        <v>0.37389509807119192</v>
      </c>
      <c r="S5">
        <f t="shared" si="6"/>
        <v>0.94880528773035366</v>
      </c>
      <c r="T5">
        <f t="shared" si="3"/>
        <v>0.63671388341773261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data'!C40/1000</f>
        <v>3916.28</v>
      </c>
      <c r="C6" s="15">
        <f>'capital stock data'!I17</f>
        <v>907.13097004938209</v>
      </c>
      <c r="D6" s="7">
        <f t="shared" si="1"/>
        <v>3009.1490299506181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9393.5825285725932</v>
      </c>
      <c r="I6" s="16"/>
      <c r="J6" s="8">
        <f>(1-alpha!$I$1)*B6/E6</f>
        <v>1.8218826767673321E-2</v>
      </c>
      <c r="K6" s="2">
        <f t="shared" si="7"/>
        <v>0.39521130170013408</v>
      </c>
      <c r="L6" s="8"/>
      <c r="M6" s="8"/>
      <c r="N6" s="8">
        <f>alpha!$I$1*B6/H6-'capital stock data'!$P$8</f>
        <v>9.6454049330886249E-2</v>
      </c>
      <c r="O6">
        <f t="shared" si="5"/>
        <v>0.96471071351079274</v>
      </c>
      <c r="R6">
        <f t="shared" si="2"/>
        <v>0.37389509807119192</v>
      </c>
      <c r="S6">
        <f t="shared" si="6"/>
        <v>0.94880528773035366</v>
      </c>
      <c r="T6">
        <f t="shared" si="3"/>
        <v>0.63671388341773261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data'!C41/1000</f>
        <v>4170.75</v>
      </c>
      <c r="C7" s="15">
        <f>'capital stock data'!I18</f>
        <v>997.37634667898897</v>
      </c>
      <c r="D7" s="7">
        <f t="shared" si="1"/>
        <v>3173.3736533210113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9784.0324185778645</v>
      </c>
      <c r="I7" s="16"/>
      <c r="J7" s="8">
        <f>(1-alpha!$I$1)*B7/E7</f>
        <v>1.8782723649358141E-2</v>
      </c>
      <c r="K7" s="2">
        <f t="shared" si="7"/>
        <v>0.39373377016341354</v>
      </c>
      <c r="L7" s="8"/>
      <c r="M7" s="8"/>
      <c r="N7" s="8">
        <f>alpha!$I$1*B7/H7-'capital stock data'!$P$8</f>
        <v>9.9858452017441979E-2</v>
      </c>
      <c r="O7">
        <f t="shared" si="5"/>
        <v>0.95882802261199651</v>
      </c>
      <c r="R7">
        <f t="shared" si="2"/>
        <v>0.37389509807119192</v>
      </c>
      <c r="S7">
        <f t="shared" si="6"/>
        <v>0.94880528773035366</v>
      </c>
      <c r="T7">
        <f t="shared" si="3"/>
        <v>0.63671388341773261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data'!C42/1000</f>
        <v>4445.8530000000001</v>
      </c>
      <c r="C8" s="15">
        <f>'capital stock data'!I19</f>
        <v>1080.8636930456078</v>
      </c>
      <c r="D8" s="7">
        <f t="shared" si="1"/>
        <v>3364.9893069543923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10243.251526329017</v>
      </c>
      <c r="I8" s="16"/>
      <c r="J8" s="8">
        <f>(1-alpha!$I$1)*B8/E8</f>
        <v>1.9227630418540989E-2</v>
      </c>
      <c r="K8" s="2">
        <f t="shared" si="7"/>
        <v>0.39074920691146692</v>
      </c>
      <c r="L8" s="8"/>
      <c r="M8" s="8"/>
      <c r="N8" s="8">
        <f>alpha!$I$1*B8/H8-'capital stock data'!$P$8</f>
        <v>0.10267254636529777</v>
      </c>
      <c r="O8">
        <f t="shared" si="5"/>
        <v>0.96164751758179534</v>
      </c>
      <c r="R8">
        <f t="shared" si="2"/>
        <v>0.37389509807119192</v>
      </c>
      <c r="S8">
        <f t="shared" si="6"/>
        <v>0.94880528773035366</v>
      </c>
      <c r="T8">
        <f t="shared" si="3"/>
        <v>0.63671388341773261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data'!C43/1000</f>
        <v>4567.7809999999999</v>
      </c>
      <c r="C9" s="15">
        <f>'capital stock data'!I20</f>
        <v>1064.2865246779493</v>
      </c>
      <c r="D9" s="7">
        <f t="shared" si="1"/>
        <v>3503.4944753220507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10760.699265377425</v>
      </c>
      <c r="I9" s="16"/>
      <c r="J9" s="8">
        <f>(1-alpha!$I$1)*B9/E9</f>
        <v>1.9500117026301472E-2</v>
      </c>
      <c r="K9" s="2">
        <f t="shared" si="7"/>
        <v>0.3904112139521343</v>
      </c>
      <c r="L9" s="8"/>
      <c r="M9" s="8"/>
      <c r="N9" s="8">
        <f>alpha!$I$1*B9/H9-'capital stock data'!$P$8</f>
        <v>9.9206746677056812E-2</v>
      </c>
      <c r="O9">
        <f t="shared" si="5"/>
        <v>0.9471927455527398</v>
      </c>
      <c r="R9">
        <f t="shared" si="2"/>
        <v>0.37389509807119192</v>
      </c>
      <c r="S9">
        <f t="shared" si="6"/>
        <v>0.94880528773035366</v>
      </c>
      <c r="T9">
        <f t="shared" si="3"/>
        <v>0.63671388341773261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data'!C44/1000</f>
        <v>4792.3149999999996</v>
      </c>
      <c r="C10" s="15">
        <f>'capital stock data'!I21</f>
        <v>1101.3116886443538</v>
      </c>
      <c r="D10" s="7">
        <f t="shared" si="1"/>
        <v>3691.0033113556456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11233.108335255398</v>
      </c>
      <c r="I10" s="16"/>
      <c r="J10" s="8">
        <f>(1-alpha!$I$1)*B10/E10</f>
        <v>2.0087720623760217E-2</v>
      </c>
      <c r="K10" s="2">
        <f t="shared" si="7"/>
        <v>0.38898192703273543</v>
      </c>
      <c r="L10" s="8"/>
      <c r="M10" s="8"/>
      <c r="N10" s="8">
        <f>alpha!$I$1*B10/H10-'capital stock data'!$P$8</f>
        <v>9.9982997286618858E-2</v>
      </c>
      <c r="O10">
        <f t="shared" si="5"/>
        <v>0.95776072877048435</v>
      </c>
      <c r="R10">
        <f t="shared" si="2"/>
        <v>0.37389509807119192</v>
      </c>
      <c r="S10">
        <f t="shared" si="6"/>
        <v>0.94880528773035366</v>
      </c>
      <c r="T10">
        <f t="shared" si="3"/>
        <v>0.63671388341773261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data'!C45/1000</f>
        <v>4942.067</v>
      </c>
      <c r="C11" s="15">
        <f>'capital stock data'!I22</f>
        <v>1132.093526762086</v>
      </c>
      <c r="D11" s="7">
        <f t="shared" si="1"/>
        <v>3809.9734732379138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11716.558358314938</v>
      </c>
      <c r="I11" s="16"/>
      <c r="J11" s="8">
        <f>(1-alpha!$I$1)*B11/E11</f>
        <v>2.0181579947796364E-2</v>
      </c>
      <c r="K11" s="2">
        <f t="shared" si="7"/>
        <v>0.38882915042865168</v>
      </c>
      <c r="L11" s="8"/>
      <c r="M11" s="8"/>
      <c r="N11" s="8">
        <f>alpha!$I$1*B11/H11-'capital stock data'!$P$8</f>
        <v>9.8231163479602535E-2</v>
      </c>
      <c r="O11">
        <f t="shared" si="5"/>
        <v>0.93990455433776476</v>
      </c>
      <c r="R11">
        <f t="shared" si="2"/>
        <v>0.37389509807119192</v>
      </c>
      <c r="S11">
        <f t="shared" si="6"/>
        <v>0.94880528773035366</v>
      </c>
      <c r="T11">
        <f t="shared" si="3"/>
        <v>0.63671388341773261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data'!C46/1000</f>
        <v>4951.2619999999997</v>
      </c>
      <c r="C12" s="15">
        <f>'capital stock data'!I23</f>
        <v>1060.2996678384388</v>
      </c>
      <c r="D12" s="7">
        <f t="shared" si="1"/>
        <v>3890.9623321615609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12204.198716271585</v>
      </c>
      <c r="I12" s="16"/>
      <c r="J12" s="8">
        <f>(1-alpha!$I$1)*B12/E12</f>
        <v>2.05571311402937E-2</v>
      </c>
      <c r="K12" s="2">
        <f t="shared" si="7"/>
        <v>0.38823760883615183</v>
      </c>
      <c r="L12" s="8"/>
      <c r="M12" s="8"/>
      <c r="N12" s="8">
        <f>alpha!$I$1*B12/H12-'capital stock data'!$P$8</f>
        <v>9.2382106743933934E-2</v>
      </c>
      <c r="O12">
        <f t="shared" si="5"/>
        <v>0.93488996208206532</v>
      </c>
      <c r="R12">
        <f t="shared" si="2"/>
        <v>0.37389509807119192</v>
      </c>
      <c r="S12">
        <f t="shared" si="6"/>
        <v>0.94880528773035366</v>
      </c>
      <c r="T12">
        <f t="shared" si="3"/>
        <v>0.63671388341773261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data'!C47/1000</f>
        <v>5114.3249999999998</v>
      </c>
      <c r="C13" s="15">
        <f>'capital stock data'!I24</f>
        <v>1121.0507320470447</v>
      </c>
      <c r="D13" s="7">
        <f t="shared" si="1"/>
        <v>3993.2742679529551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12593.223228479455</v>
      </c>
      <c r="I13" s="16"/>
      <c r="J13" s="8">
        <f>(1-alpha!$I$1)*B13/E13</f>
        <v>2.1337041275494347E-2</v>
      </c>
      <c r="K13" s="2">
        <f t="shared" si="7"/>
        <v>0.38559781501739288</v>
      </c>
      <c r="L13" s="8"/>
      <c r="M13" s="8"/>
      <c r="N13" s="8">
        <f>alpha!$I$1*B13/H13-'capital stock data'!$P$8</f>
        <v>9.2533129404411357E-2</v>
      </c>
      <c r="O13">
        <f t="shared" si="5"/>
        <v>0.93937175565540587</v>
      </c>
      <c r="R13">
        <f t="shared" si="2"/>
        <v>0.37389509807119192</v>
      </c>
      <c r="S13">
        <f t="shared" si="6"/>
        <v>0.94880528773035366</v>
      </c>
      <c r="T13">
        <f t="shared" si="3"/>
        <v>0.63671388341773261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data'!C48/1000</f>
        <v>5383.2820000000002</v>
      </c>
      <c r="C14" s="15">
        <f>'capital stock data'!I25</f>
        <v>1215.5785845955393</v>
      </c>
      <c r="D14" s="7">
        <f t="shared" si="1"/>
        <v>4167.7034154044613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13021.601046956423</v>
      </c>
      <c r="I14" s="16"/>
      <c r="J14" s="8">
        <f>(1-alpha!$I$1)*B14/E14</f>
        <v>2.1844880584333506E-2</v>
      </c>
      <c r="K14" s="2">
        <f t="shared" si="7"/>
        <v>0.38486090171603216</v>
      </c>
      <c r="L14" s="8"/>
      <c r="M14" s="8"/>
      <c r="N14" s="8">
        <f>alpha!$I$1*B14/H14-'capital stock data'!$P$8</f>
        <v>9.5183100896175349E-2</v>
      </c>
      <c r="O14">
        <f t="shared" si="5"/>
        <v>0.95297373766581994</v>
      </c>
      <c r="R14">
        <f t="shared" si="2"/>
        <v>0.37389509807119192</v>
      </c>
      <c r="S14">
        <f t="shared" si="6"/>
        <v>0.94880528773035366</v>
      </c>
      <c r="T14">
        <f t="shared" si="3"/>
        <v>0.63671388341773261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data'!C49/1000</f>
        <v>5687.2070000000003</v>
      </c>
      <c r="C15" s="15">
        <f>'capital stock data'!I26</f>
        <v>1326.9282513259657</v>
      </c>
      <c r="D15" s="7">
        <f t="shared" si="1"/>
        <v>4360.2787486740344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13520.944385586936</v>
      </c>
      <c r="I15" s="16"/>
      <c r="J15" s="8">
        <f>(1-alpha!$I$1)*B15/E15</f>
        <v>2.218541090972868E-2</v>
      </c>
      <c r="K15" s="2">
        <f t="shared" si="7"/>
        <v>0.38206453390179013</v>
      </c>
      <c r="L15" s="8"/>
      <c r="M15" s="8"/>
      <c r="N15" s="8">
        <f>alpha!$I$1*B15/H15-'capital stock data'!$P$8</f>
        <v>9.7802517958879343E-2</v>
      </c>
      <c r="O15">
        <f t="shared" si="5"/>
        <v>0.95300071348163151</v>
      </c>
      <c r="R15">
        <f t="shared" si="2"/>
        <v>0.37389509807119192</v>
      </c>
      <c r="S15">
        <f t="shared" si="6"/>
        <v>0.94880528773035366</v>
      </c>
      <c r="T15">
        <f t="shared" si="3"/>
        <v>0.63671388341773261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data'!C50/1000</f>
        <v>5656.4650000000001</v>
      </c>
      <c r="C16" s="15">
        <f>'capital stock data'!I27</f>
        <v>1283.731441449662</v>
      </c>
      <c r="D16" s="7">
        <f t="shared" si="1"/>
        <v>4372.7335585503379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14104.17169777579</v>
      </c>
      <c r="I16" s="16"/>
      <c r="J16" s="8">
        <f>(1-alpha!$I$1)*B16/E16</f>
        <v>2.2009499269225311E-2</v>
      </c>
      <c r="K16" s="2">
        <f t="shared" si="7"/>
        <v>0.3788910906919542</v>
      </c>
      <c r="L16" s="8"/>
      <c r="M16" s="8"/>
      <c r="N16" s="8">
        <f>alpha!$I$1*B16/H16-'capital stock data'!$P$8</f>
        <v>9.0691936825828906E-2</v>
      </c>
      <c r="O16">
        <f t="shared" si="5"/>
        <v>0.91946808378174516</v>
      </c>
      <c r="R16">
        <f t="shared" si="2"/>
        <v>0.37389509807119192</v>
      </c>
      <c r="S16">
        <f t="shared" si="6"/>
        <v>0.94880528773035366</v>
      </c>
      <c r="T16">
        <f t="shared" si="3"/>
        <v>0.63671388341773261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data'!C51/1000</f>
        <v>5644.8429999999998</v>
      </c>
      <c r="C17" s="15">
        <f>'capital stock data'!I28</f>
        <v>1144.6316704144567</v>
      </c>
      <c r="D17" s="7">
        <f t="shared" si="1"/>
        <v>4500.2113295855434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14612.122584387262</v>
      </c>
      <c r="I17" s="16"/>
      <c r="J17" s="8">
        <f>(1-alpha!$I$1)*B17/E17</f>
        <v>2.2549427347019792E-2</v>
      </c>
      <c r="K17" s="2">
        <f t="shared" si="7"/>
        <v>0.38272965067819875</v>
      </c>
      <c r="L17" s="8"/>
      <c r="M17" s="8"/>
      <c r="N17" s="8">
        <f>alpha!$I$1*B17/H17-'capital stock data'!$P$8</f>
        <v>8.5338279270749745E-2</v>
      </c>
      <c r="O17">
        <f t="shared" si="5"/>
        <v>0.94823236069312244</v>
      </c>
      <c r="R17">
        <f t="shared" si="2"/>
        <v>0.37389509807119192</v>
      </c>
      <c r="S17">
        <f t="shared" si="6"/>
        <v>0.94880528773035366</v>
      </c>
      <c r="T17">
        <f t="shared" si="3"/>
        <v>0.63671388341773261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data'!C52/1000</f>
        <v>5948.9949999999999</v>
      </c>
      <c r="C18" s="15">
        <f>'capital stock data'!I29</f>
        <v>1311.063218154896</v>
      </c>
      <c r="D18" s="7">
        <f t="shared" si="1"/>
        <v>4637.9317818451036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14953.034560459992</v>
      </c>
      <c r="I18" s="16"/>
      <c r="J18" s="8">
        <f>(1-alpha!$I$1)*B18/E18</f>
        <v>2.315160074463787E-2</v>
      </c>
      <c r="K18" s="2">
        <f t="shared" si="7"/>
        <v>0.37784743888059547</v>
      </c>
      <c r="L18" s="8"/>
      <c r="M18" s="8"/>
      <c r="N18" s="8">
        <f>alpha!$I$1*B18/H18-'capital stock data'!$P$8</f>
        <v>8.9528061830090017E-2</v>
      </c>
      <c r="O18">
        <f t="shared" si="5"/>
        <v>0.94591699274668239</v>
      </c>
      <c r="R18">
        <f t="shared" si="2"/>
        <v>0.37389509807119192</v>
      </c>
      <c r="S18">
        <f t="shared" si="6"/>
        <v>0.94880528773035366</v>
      </c>
      <c r="T18">
        <f t="shared" si="3"/>
        <v>0.63671388341773261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data'!C53/1000</f>
        <v>6224.0860000000002</v>
      </c>
      <c r="C19" s="15">
        <f>'capital stock data'!I30</f>
        <v>1464.2952603800702</v>
      </c>
      <c r="D19" s="7">
        <f t="shared" si="1"/>
        <v>4759.7907396199298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15441.626690173896</v>
      </c>
      <c r="I19" s="16"/>
      <c r="J19" s="8">
        <f>(1-alpha!$I$1)*B19/E19</f>
        <v>2.3429278048707498E-2</v>
      </c>
      <c r="K19" s="2">
        <f t="shared" si="7"/>
        <v>0.37307707352839381</v>
      </c>
      <c r="L19" s="8"/>
      <c r="M19" s="8"/>
      <c r="N19" s="8">
        <f>alpha!$I$1*B19/H19-'capital stock data'!$P$8</f>
        <v>9.1426805891543561E-2</v>
      </c>
      <c r="O19">
        <f t="shared" si="5"/>
        <v>0.94030530709774507</v>
      </c>
      <c r="R19">
        <f t="shared" si="2"/>
        <v>0.37389509807119192</v>
      </c>
      <c r="S19">
        <f t="shared" si="6"/>
        <v>0.94880528773035366</v>
      </c>
      <c r="T19">
        <f t="shared" si="3"/>
        <v>0.63671388341773261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data'!C54/1000</f>
        <v>6568.6080000000002</v>
      </c>
      <c r="C20" s="15">
        <f>'capital stock data'!I31</f>
        <v>1631.1025944270259</v>
      </c>
      <c r="D20" s="7">
        <f t="shared" si="1"/>
        <v>4937.5054055729743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16056.576524392114</v>
      </c>
      <c r="I20" s="16"/>
      <c r="J20" s="8">
        <f>(1-alpha!$I$1)*B20/E20</f>
        <v>2.3642640223096985E-2</v>
      </c>
      <c r="K20" s="2">
        <f t="shared" si="7"/>
        <v>0.36832567644538661</v>
      </c>
      <c r="L20" s="8"/>
      <c r="M20" s="8"/>
      <c r="N20" s="8">
        <f>alpha!$I$1*B20/H20-'capital stock data'!$P$8</f>
        <v>9.3613616442798087E-2</v>
      </c>
      <c r="O20">
        <f t="shared" si="5"/>
        <v>0.94854036166242472</v>
      </c>
      <c r="R20">
        <f t="shared" si="2"/>
        <v>0.37389509807119192</v>
      </c>
      <c r="S20">
        <f t="shared" si="6"/>
        <v>0.94880528773035366</v>
      </c>
      <c r="T20">
        <f t="shared" si="3"/>
        <v>0.63671388341773261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data'!C55/1000</f>
        <v>6776.58</v>
      </c>
      <c r="C21" s="15">
        <f>'capital stock data'!I32</f>
        <v>1701.6751523559626</v>
      </c>
      <c r="D21" s="7">
        <f t="shared" si="1"/>
        <v>5074.9048476440375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16804.509223286805</v>
      </c>
      <c r="I21" s="16"/>
      <c r="J21" s="8">
        <f>(1-alpha!$I$1)*B21/E21</f>
        <v>2.370393646086634E-2</v>
      </c>
      <c r="K21" s="2">
        <f t="shared" si="7"/>
        <v>0.36564970477321052</v>
      </c>
      <c r="L21" s="8"/>
      <c r="M21" s="8"/>
      <c r="N21" s="8">
        <f>alpha!$I$1*B21/H21-'capital stock data'!$P$8</f>
        <v>9.1494997390814042E-2</v>
      </c>
      <c r="O21">
        <f t="shared" si="5"/>
        <v>0.941669643098898</v>
      </c>
      <c r="R21">
        <f t="shared" si="2"/>
        <v>0.37389509807119192</v>
      </c>
      <c r="S21">
        <f t="shared" si="6"/>
        <v>0.94880528773035366</v>
      </c>
      <c r="T21">
        <f t="shared" si="3"/>
        <v>0.63671388341773261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data'!C56/1000</f>
        <v>6759.1809999999996</v>
      </c>
      <c r="C22" s="15">
        <f>'capital stock data'!I33</f>
        <v>1575.5833966479627</v>
      </c>
      <c r="D22" s="7">
        <f t="shared" si="1"/>
        <v>5183.5976033520365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17581.87547127224</v>
      </c>
      <c r="I22" s="16"/>
      <c r="J22" s="8">
        <f>(1-alpha!$I$1)*B22/E22</f>
        <v>2.3737919029745192E-2</v>
      </c>
      <c r="K22" s="2">
        <f t="shared" si="7"/>
        <v>0.36786146805452907</v>
      </c>
      <c r="L22" s="8"/>
      <c r="M22" s="8"/>
      <c r="N22" s="8">
        <f>alpha!$I$1*B22/H22-'capital stock data'!$P$8</f>
        <v>8.4658189857338778E-2</v>
      </c>
      <c r="O22">
        <f t="shared" si="5"/>
        <v>0.94169546026733308</v>
      </c>
      <c r="R22">
        <f t="shared" si="2"/>
        <v>0.37389509807119192</v>
      </c>
      <c r="S22">
        <f t="shared" si="6"/>
        <v>0.94880528773035366</v>
      </c>
      <c r="T22">
        <f t="shared" si="3"/>
        <v>0.63671388341773261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data'!C57/1000</f>
        <v>6930.71</v>
      </c>
      <c r="C23" s="15">
        <f>'capital stock data'!I34</f>
        <v>1682.5585552013347</v>
      </c>
      <c r="D23" s="7">
        <f t="shared" si="1"/>
        <v>5248.1514447986656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18190.39200284861</v>
      </c>
      <c r="I23" s="16"/>
      <c r="J23" s="8">
        <f>(1-alpha!$I$1)*B23/E23</f>
        <v>2.4171373919857561E-2</v>
      </c>
      <c r="K23" s="2">
        <f t="shared" si="7"/>
        <v>0.36427407523101751</v>
      </c>
      <c r="L23" s="8"/>
      <c r="M23" s="8"/>
      <c r="N23" s="8">
        <f>alpha!$I$1*B23/H23-'capital stock data'!$P$8</f>
        <v>8.3411794607661738E-2</v>
      </c>
      <c r="O23">
        <f t="shared" si="5"/>
        <v>0.93450476303158247</v>
      </c>
      <c r="R23">
        <f t="shared" si="2"/>
        <v>0.37389509807119192</v>
      </c>
      <c r="S23">
        <f t="shared" si="6"/>
        <v>0.94880528773035366</v>
      </c>
      <c r="T23">
        <f t="shared" si="3"/>
        <v>0.63671388341773261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data'!C58/1000</f>
        <v>6805.7579999999998</v>
      </c>
      <c r="C24" s="15">
        <f>'capital stock data'!I35</f>
        <v>1502.036423819206</v>
      </c>
      <c r="D24" s="7">
        <f t="shared" si="1"/>
        <v>5303.7215761807938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18872.413078566522</v>
      </c>
      <c r="I24" s="16"/>
      <c r="J24" s="8">
        <f>(1-alpha!$I$1)*B24/E24</f>
        <v>2.423587807580346E-2</v>
      </c>
      <c r="K24" s="2">
        <f t="shared" si="7"/>
        <v>0.36939264995039456</v>
      </c>
      <c r="L24" s="8"/>
      <c r="M24" s="8"/>
      <c r="N24" s="8">
        <f>alpha!$I$1*B24/H24-'capital stock data'!$P$8</f>
        <v>7.6004392128050186E-2</v>
      </c>
      <c r="O24">
        <f t="shared" si="5"/>
        <v>0.93920482351226331</v>
      </c>
      <c r="R24">
        <f t="shared" si="2"/>
        <v>0.37389509807119192</v>
      </c>
      <c r="S24">
        <f t="shared" si="6"/>
        <v>0.94880528773035366</v>
      </c>
      <c r="T24">
        <f t="shared" si="3"/>
        <v>0.63671388341773261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data'!C59/1000</f>
        <v>7117.7290000000003</v>
      </c>
      <c r="C25" s="15">
        <f>'capital stock data'!I36</f>
        <v>1583.907301788809</v>
      </c>
      <c r="D25" s="7">
        <f t="shared" si="1"/>
        <v>5533.8216982111917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19336.398392192939</v>
      </c>
      <c r="I25" s="16"/>
      <c r="J25" s="8">
        <f>(1-alpha!$I$1)*B25/E25</f>
        <v>2.494425350117906E-2</v>
      </c>
      <c r="K25" s="2">
        <f t="shared" si="7"/>
        <v>0.3710539220435129</v>
      </c>
      <c r="L25" s="8"/>
      <c r="M25" s="8"/>
      <c r="N25" s="8">
        <f>alpha!$I$1*B25/H25-'capital stock data'!$P$8</f>
        <v>7.8722009785040931E-2</v>
      </c>
      <c r="O25">
        <f t="shared" si="5"/>
        <v>0.96724146154641744</v>
      </c>
      <c r="R25">
        <f t="shared" si="2"/>
        <v>0.37389509807119192</v>
      </c>
      <c r="S25">
        <f t="shared" si="6"/>
        <v>0.94880528773035366</v>
      </c>
      <c r="T25">
        <f t="shared" si="3"/>
        <v>0.63671388341773261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data'!C60/1000</f>
        <v>7632.8119999999999</v>
      </c>
      <c r="C26" s="15">
        <f>'capital stock data'!I37</f>
        <v>1915.5165888518789</v>
      </c>
      <c r="D26" s="7">
        <f t="shared" si="1"/>
        <v>5717.2954111481213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19856.733710124423</v>
      </c>
      <c r="I26" s="16"/>
      <c r="J26" s="8">
        <f>(1-alpha!$I$1)*B26/E26</f>
        <v>2.5549684853950514E-2</v>
      </c>
      <c r="K26" s="2">
        <f t="shared" si="7"/>
        <v>0.3636900169235755</v>
      </c>
      <c r="L26" s="8"/>
      <c r="M26" s="8"/>
      <c r="N26" s="8">
        <f>alpha!$I$1*B26/H26-'capital stock data'!$P$8</f>
        <v>8.4641429081699915E-2</v>
      </c>
      <c r="O26">
        <f t="shared" si="5"/>
        <v>0.95253135830130076</v>
      </c>
      <c r="R26">
        <f t="shared" si="2"/>
        <v>0.37389509807119192</v>
      </c>
      <c r="S26">
        <f t="shared" si="6"/>
        <v>0.94880528773035366</v>
      </c>
      <c r="T26">
        <f t="shared" si="3"/>
        <v>0.63671388341773261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data'!C61/1000</f>
        <v>7951.0739999999996</v>
      </c>
      <c r="C27" s="15">
        <f>'capital stock data'!I38</f>
        <v>1923.2328255098719</v>
      </c>
      <c r="D27" s="7">
        <f t="shared" si="1"/>
        <v>6027.8411744901277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20680.057987013468</v>
      </c>
      <c r="I27" s="16"/>
      <c r="J27" s="8">
        <f>(1-alpha!$I$1)*B27/E27</f>
        <v>2.617843594485178E-2</v>
      </c>
      <c r="K27" s="2">
        <f t="shared" si="7"/>
        <v>0.36473564428928185</v>
      </c>
      <c r="L27" s="8"/>
      <c r="M27" s="8"/>
      <c r="N27" s="8">
        <f>alpha!$I$1*B27/H27-'capital stock data'!$P$8</f>
        <v>8.4672715444949309E-2</v>
      </c>
      <c r="O27">
        <f t="shared" si="5"/>
        <v>0.97201384807279867</v>
      </c>
      <c r="R27">
        <f t="shared" si="2"/>
        <v>0.37389509807119192</v>
      </c>
      <c r="S27">
        <f t="shared" si="6"/>
        <v>0.94880528773035366</v>
      </c>
      <c r="T27">
        <f t="shared" si="3"/>
        <v>0.63671388341773261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data'!C62/1000</f>
        <v>8226.3919999999998</v>
      </c>
      <c r="C28" s="15">
        <f>'capital stock data'!I39</f>
        <v>1952.9968360629925</v>
      </c>
      <c r="D28" s="7">
        <f t="shared" si="1"/>
        <v>6273.3951639370071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21465.812681724547</v>
      </c>
      <c r="I28" s="16"/>
      <c r="J28" s="8">
        <f>(1-alpha!$I$1)*B28/E28</f>
        <v>2.6817159307240081E-2</v>
      </c>
      <c r="K28" s="2">
        <f t="shared" si="7"/>
        <v>0.36377220652101988</v>
      </c>
      <c r="L28" s="8"/>
      <c r="M28" s="8"/>
      <c r="N28" s="8">
        <f>alpha!$I$1*B28/H28-'capital stock data'!$P$8</f>
        <v>8.4219337208430028E-2</v>
      </c>
      <c r="O28">
        <f t="shared" si="5"/>
        <v>0.95989492459031966</v>
      </c>
      <c r="R28">
        <f t="shared" si="2"/>
        <v>0.37389509807119192</v>
      </c>
      <c r="S28">
        <f t="shared" si="6"/>
        <v>0.94880528773035366</v>
      </c>
      <c r="T28">
        <f t="shared" si="3"/>
        <v>0.63671388341773261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data'!C63/1000</f>
        <v>8510.99</v>
      </c>
      <c r="C29" s="15">
        <f>'capital stock data'!I40</f>
        <v>2010.3155009345621</v>
      </c>
      <c r="D29" s="7">
        <f t="shared" si="1"/>
        <v>6500.6744990654379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22238.112031319262</v>
      </c>
      <c r="I29" s="16"/>
      <c r="J29" s="8">
        <f>(1-alpha!$I$1)*B29/E29</f>
        <v>2.6952844928796179E-2</v>
      </c>
      <c r="K29" s="2">
        <f t="shared" si="7"/>
        <v>0.36482205140881602</v>
      </c>
      <c r="L29" s="8"/>
      <c r="M29" s="8"/>
      <c r="N29" s="8">
        <f>alpha!$I$1*B29/H29-'capital stock data'!$P$8</f>
        <v>8.4033561542566443E-2</v>
      </c>
      <c r="O29">
        <f t="shared" si="5"/>
        <v>0.95590129008879376</v>
      </c>
      <c r="R29">
        <f t="shared" si="2"/>
        <v>0.37389509807119192</v>
      </c>
      <c r="S29">
        <f t="shared" si="6"/>
        <v>0.94880528773035366</v>
      </c>
      <c r="T29">
        <f t="shared" si="3"/>
        <v>0.63671388341773261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data'!C64/1000</f>
        <v>8866.4979999999996</v>
      </c>
      <c r="C30" s="15">
        <f>'capital stock data'!I41</f>
        <v>2024.027118295299</v>
      </c>
      <c r="D30" s="7">
        <f t="shared" si="1"/>
        <v>6842.4708817047003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23025.250782857667</v>
      </c>
      <c r="I30" s="16"/>
      <c r="J30" s="8">
        <f>(1-alpha!$I$1)*B30/E30</f>
        <v>2.7351688442261515E-2</v>
      </c>
      <c r="K30" s="2">
        <f t="shared" si="7"/>
        <v>0.36658213793064526</v>
      </c>
      <c r="L30" s="8"/>
      <c r="M30" s="8"/>
      <c r="N30" s="8">
        <f>alpha!$I$1*B30/H30-'capital stock data'!$P$8</f>
        <v>8.4889559350766308E-2</v>
      </c>
      <c r="O30">
        <f t="shared" si="5"/>
        <v>0.97021728503301763</v>
      </c>
      <c r="R30">
        <f t="shared" si="2"/>
        <v>0.37389509807119192</v>
      </c>
      <c r="S30">
        <f t="shared" si="6"/>
        <v>0.94880528773035366</v>
      </c>
      <c r="T30">
        <f t="shared" si="3"/>
        <v>0.63671388341773261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data'!C65/1000</f>
        <v>9192.134</v>
      </c>
      <c r="C31" s="15">
        <f>'capital stock data'!I42</f>
        <v>2069.4986025113531</v>
      </c>
      <c r="D31" s="7">
        <f t="shared" si="1"/>
        <v>7122.635397488647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23782.805667946199</v>
      </c>
      <c r="I31" s="16"/>
      <c r="J31" s="8">
        <f>(1-alpha!$I$1)*B31/E31</f>
        <v>2.7617827647988435E-2</v>
      </c>
      <c r="K31" s="2">
        <f t="shared" si="7"/>
        <v>0.36898218539545774</v>
      </c>
      <c r="L31" s="8"/>
      <c r="M31" s="8"/>
      <c r="N31" s="8">
        <f>alpha!$I$1*B31/H31-'capital stock data'!$P$8</f>
        <v>8.5407676250176312E-2</v>
      </c>
      <c r="O31">
        <f t="shared" si="5"/>
        <v>0.95903590545591011</v>
      </c>
      <c r="R31">
        <f t="shared" si="2"/>
        <v>0.37389509807119192</v>
      </c>
      <c r="S31">
        <f t="shared" si="6"/>
        <v>0.94880528773035366</v>
      </c>
      <c r="T31">
        <f t="shared" si="3"/>
        <v>0.63671388341773261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data'!C66/1000</f>
        <v>9365.4940000000006</v>
      </c>
      <c r="C32" s="15">
        <f>'capital stock data'!I43</f>
        <v>2016.3171937642289</v>
      </c>
      <c r="D32" s="7">
        <f t="shared" si="1"/>
        <v>7349.1768062357714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24544.163773302535</v>
      </c>
      <c r="I32" s="16"/>
      <c r="J32" s="8">
        <f>(1-alpha!$I$1)*B32/E32</f>
        <v>2.7935792237568032E-2</v>
      </c>
      <c r="K32" s="2">
        <f t="shared" si="7"/>
        <v>0.37025837326652589</v>
      </c>
      <c r="L32" s="8"/>
      <c r="M32" s="8"/>
      <c r="N32" s="8">
        <f>alpha!$I$1*B32/H32-'capital stock data'!$P$8</f>
        <v>8.361808583458874E-2</v>
      </c>
      <c r="O32">
        <f t="shared" si="5"/>
        <v>0.95218588030149243</v>
      </c>
      <c r="R32">
        <f t="shared" si="2"/>
        <v>0.37389509807119192</v>
      </c>
      <c r="S32">
        <f t="shared" si="6"/>
        <v>0.94880528773035366</v>
      </c>
      <c r="T32">
        <f t="shared" si="3"/>
        <v>0.63671388341773261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data'!C67/1000</f>
        <v>9355.3549999999996</v>
      </c>
      <c r="C33" s="15">
        <f>'capital stock data'!I44</f>
        <v>1881.4184925543132</v>
      </c>
      <c r="D33" s="7">
        <f t="shared" si="1"/>
        <v>7473.9365074456864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25210.463015066452</v>
      </c>
      <c r="I33" s="16"/>
      <c r="J33" s="8">
        <f>(1-alpha!$I$1)*B33/E33</f>
        <v>2.8425890099414847E-2</v>
      </c>
      <c r="K33" s="2">
        <f t="shared" si="7"/>
        <v>0.37134217812196624</v>
      </c>
      <c r="L33" s="8"/>
      <c r="M33" s="8"/>
      <c r="N33" s="8">
        <f>alpha!$I$1*B33/H33-'capital stock data'!$P$8</f>
        <v>7.9808282820014065E-2</v>
      </c>
      <c r="O33">
        <f t="shared" si="5"/>
        <v>0.94181164053583821</v>
      </c>
      <c r="R33">
        <f t="shared" si="2"/>
        <v>0.37389509807119192</v>
      </c>
      <c r="S33">
        <f t="shared" si="6"/>
        <v>0.94880528773035366</v>
      </c>
      <c r="T33">
        <f t="shared" si="3"/>
        <v>0.63671388341773261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data'!C68/1000</f>
        <v>9684.8919999999998</v>
      </c>
      <c r="C34" s="15">
        <f>'capital stock data'!I45</f>
        <v>1944.4921327730954</v>
      </c>
      <c r="D34" s="7">
        <f t="shared" si="1"/>
        <v>7740.3998672269045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25705.214682752194</v>
      </c>
      <c r="I34" s="16"/>
      <c r="J34" s="8">
        <f>(1-alpha!$I$1)*B34/E34</f>
        <v>2.9356978193690143E-2</v>
      </c>
      <c r="K34" s="2">
        <f t="shared" si="7"/>
        <v>0.37195921531312998</v>
      </c>
      <c r="L34" s="8"/>
      <c r="M34" s="8"/>
      <c r="N34" s="8">
        <f>alpha!$I$1*B34/H34-'capital stock data'!$P$8</f>
        <v>8.1870813789064079E-2</v>
      </c>
      <c r="O34">
        <f t="shared" si="5"/>
        <v>0.95727912370547019</v>
      </c>
      <c r="R34">
        <f t="shared" si="2"/>
        <v>0.37389509807119192</v>
      </c>
      <c r="S34">
        <f t="shared" si="6"/>
        <v>0.94880528773035366</v>
      </c>
      <c r="T34">
        <f t="shared" si="3"/>
        <v>0.63671388341773261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data'!C69/1000</f>
        <v>9951.5020000000004</v>
      </c>
      <c r="C35" s="15">
        <f>'capital stock data'!I46</f>
        <v>2029.4722857845211</v>
      </c>
      <c r="D35" s="7">
        <f t="shared" si="1"/>
        <v>7922.0297142154795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26235.826856026139</v>
      </c>
      <c r="I35" s="16"/>
      <c r="J35" s="8">
        <f>(1-alpha!$I$1)*B35/E35</f>
        <v>2.9571493195368094E-2</v>
      </c>
      <c r="K35" s="2">
        <f t="shared" si="7"/>
        <v>0.37218283529289153</v>
      </c>
      <c r="L35" s="8"/>
      <c r="M35" s="8"/>
      <c r="N35" s="8">
        <f>alpha!$I$1*B35/H35-'capital stock data'!$P$8</f>
        <v>8.2794301691750172E-2</v>
      </c>
      <c r="O35">
        <f t="shared" si="5"/>
        <v>0.94520739039047397</v>
      </c>
      <c r="R35">
        <f t="shared" si="2"/>
        <v>0.37389509807119192</v>
      </c>
      <c r="S35">
        <f t="shared" si="6"/>
        <v>0.94880528773035366</v>
      </c>
      <c r="T35">
        <f t="shared" si="3"/>
        <v>0.63671388341773261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data'!C70/1000</f>
        <v>10352.432000000001</v>
      </c>
      <c r="C36" s="15">
        <f>'capital stock data'!I47</f>
        <v>2202.9040229047059</v>
      </c>
      <c r="D36" s="7">
        <f t="shared" si="1"/>
        <v>8149.5279770952948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26822.233589920343</v>
      </c>
      <c r="I36" s="16"/>
      <c r="J36" s="8">
        <f>(1-alpha!$I$1)*B36/E36</f>
        <v>2.9988846208746145E-2</v>
      </c>
      <c r="K36" s="2">
        <f t="shared" si="7"/>
        <v>0.3708122599170065</v>
      </c>
      <c r="L36" s="8"/>
      <c r="M36" s="8"/>
      <c r="N36" s="8">
        <f>alpha!$I$1*B36/H36-'capital stock data'!$P$8</f>
        <v>8.5211947897357559E-2</v>
      </c>
      <c r="O36">
        <f t="shared" si="5"/>
        <v>0.94794124832793814</v>
      </c>
      <c r="R36">
        <f t="shared" si="2"/>
        <v>0.37389509807119192</v>
      </c>
      <c r="S36">
        <f t="shared" si="6"/>
        <v>0.94880528773035366</v>
      </c>
      <c r="T36">
        <f t="shared" si="3"/>
        <v>0.63671388341773261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data'!C71/1000</f>
        <v>10630.321</v>
      </c>
      <c r="C37" s="15">
        <f>'capital stock data'!I48</f>
        <v>2261.3508888599613</v>
      </c>
      <c r="D37" s="7">
        <f t="shared" si="1"/>
        <v>8368.9701111400391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27549.817565518097</v>
      </c>
      <c r="I37" s="16"/>
      <c r="J37" s="8">
        <f>(1-alpha!$I$1)*B37/E37</f>
        <v>3.0060337187892108E-2</v>
      </c>
      <c r="K37" s="2">
        <f t="shared" si="7"/>
        <v>0.37183091713200617</v>
      </c>
      <c r="L37" s="8"/>
      <c r="M37" s="8"/>
      <c r="N37" s="8">
        <f>alpha!$I$1*B37/H37-'capital stock data'!$P$8</f>
        <v>8.5173276589201735E-2</v>
      </c>
      <c r="O37">
        <f t="shared" si="5"/>
        <v>0.9463253444421369</v>
      </c>
      <c r="R37">
        <f t="shared" si="2"/>
        <v>0.37389509807119192</v>
      </c>
      <c r="S37">
        <f t="shared" si="6"/>
        <v>0.94880528773035366</v>
      </c>
      <c r="T37">
        <f t="shared" si="3"/>
        <v>0.63671388341773261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data'!C72/1000</f>
        <v>11031.35</v>
      </c>
      <c r="C38" s="15">
        <f>'capital stock data'!I49</f>
        <v>2394.0031674115662</v>
      </c>
      <c r="D38" s="7">
        <f t="shared" si="1"/>
        <v>8637.3468325884351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28295.828651755051</v>
      </c>
      <c r="I38" s="16"/>
      <c r="J38" s="8">
        <f>(1-alpha!$I$1)*B38/E38</f>
        <v>3.0834619713906847E-2</v>
      </c>
      <c r="K38" s="2">
        <f t="shared" si="7"/>
        <v>0.36884357330922968</v>
      </c>
      <c r="L38" s="8"/>
      <c r="M38" s="8"/>
      <c r="N38" s="8">
        <f>alpha!$I$1*B38/H38-'capital stock data'!$P$8</f>
        <v>8.6626308652260925E-2</v>
      </c>
      <c r="O38">
        <f t="shared" si="5"/>
        <v>0.94979116742587744</v>
      </c>
      <c r="R38">
        <f t="shared" si="2"/>
        <v>0.37389509807119192</v>
      </c>
      <c r="S38">
        <f t="shared" si="6"/>
        <v>0.94880528773035366</v>
      </c>
      <c r="T38">
        <f t="shared" si="3"/>
        <v>0.63671388341773261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data'!C73/1000</f>
        <v>11521.938</v>
      </c>
      <c r="C39" s="15">
        <f>'capital stock data'!I50</f>
        <v>2582.033525799669</v>
      </c>
      <c r="D39" s="7">
        <f t="shared" si="1"/>
        <v>8939.9044742003316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29133.458703365242</v>
      </c>
      <c r="I39" s="16"/>
      <c r="J39" s="8">
        <f>(1-alpha!$I$1)*B39/E39</f>
        <v>3.1298467522534033E-2</v>
      </c>
      <c r="K39" s="2">
        <f t="shared" si="7"/>
        <v>0.36936452230375688</v>
      </c>
      <c r="L39" s="8"/>
      <c r="M39" s="8"/>
      <c r="N39" s="8">
        <f>alpha!$I$1*B39/H39-'capital stock data'!$P$8</f>
        <v>8.8671734232990934E-2</v>
      </c>
      <c r="O39">
        <f t="shared" si="5"/>
        <v>0.9507264400290496</v>
      </c>
      <c r="R39">
        <f t="shared" si="2"/>
        <v>0.37389509807119192</v>
      </c>
      <c r="S39">
        <f t="shared" si="6"/>
        <v>0.94880528773035366</v>
      </c>
      <c r="T39">
        <f t="shared" si="3"/>
        <v>0.63671388341773261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data'!C74/1000</f>
        <v>12038.282999999999</v>
      </c>
      <c r="C40" s="15">
        <f>'capital stock data'!I51</f>
        <v>2763.7894890932921</v>
      </c>
      <c r="D40" s="7">
        <f t="shared" si="1"/>
        <v>9274.4935109067083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30113.046425075874</v>
      </c>
      <c r="I40" s="16"/>
      <c r="J40" s="8">
        <f>(1-alpha!$I$1)*B40/E40</f>
        <v>3.1960876274356717E-2</v>
      </c>
      <c r="K40" s="2">
        <f t="shared" si="7"/>
        <v>0.368130297608532</v>
      </c>
      <c r="L40" s="8"/>
      <c r="M40" s="8"/>
      <c r="N40" s="8">
        <f>alpha!$I$1*B40/H40-'capital stock data'!$P$8</f>
        <v>9.0227151526578647E-2</v>
      </c>
      <c r="O40">
        <f t="shared" si="5"/>
        <v>0.9515690975066835</v>
      </c>
      <c r="R40">
        <f t="shared" si="2"/>
        <v>0.37389509807119192</v>
      </c>
      <c r="S40">
        <f t="shared" si="6"/>
        <v>0.94880528773035366</v>
      </c>
      <c r="T40">
        <f t="shared" si="3"/>
        <v>0.63671388341773261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data'!C75/1000</f>
        <v>12610.491</v>
      </c>
      <c r="C41" s="15">
        <f>'capital stock data'!I52</f>
        <v>2953.4237714129331</v>
      </c>
      <c r="D41" s="7">
        <f t="shared" si="1"/>
        <v>9657.0672285870678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31220.509235503054</v>
      </c>
      <c r="I41" s="16"/>
      <c r="J41" s="8">
        <f>(1-alpha!$I$1)*B41/E41</f>
        <v>3.2908667412110779E-2</v>
      </c>
      <c r="K41" s="2">
        <f t="shared" si="7"/>
        <v>0.36648651543202287</v>
      </c>
      <c r="L41" s="8"/>
      <c r="M41" s="8"/>
      <c r="N41" s="8">
        <f>alpha!$I$1*B41/H41-'capital stock data'!$P$8</f>
        <v>9.1733774598575346E-2</v>
      </c>
      <c r="O41">
        <f t="shared" si="5"/>
        <v>0.9537582485699172</v>
      </c>
      <c r="R41">
        <f t="shared" ref="R41:R60" si="8">R40</f>
        <v>0.37389509807119192</v>
      </c>
      <c r="S41">
        <f t="shared" ref="S41:S60" si="9">S40</f>
        <v>0.94880528773035366</v>
      </c>
      <c r="T41">
        <f t="shared" ref="T41:T60" si="10">T40</f>
        <v>0.63671388341773261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data'!C76/1000</f>
        <v>13130.986999999999</v>
      </c>
      <c r="C42" s="15">
        <f>'capital stock data'!I53</f>
        <v>3108.7801889309826</v>
      </c>
      <c r="D42" s="7">
        <f t="shared" si="1"/>
        <v>10022.206811069016</v>
      </c>
      <c r="E42" s="14">
        <f>'hours data'!D54</f>
        <v>247803.67811233859</v>
      </c>
      <c r="F42" s="14">
        <f>'hours data'!J54*52/10</f>
        <v>766792</v>
      </c>
      <c r="G42" s="14">
        <f t="shared" si="0"/>
        <v>518988.32188766141</v>
      </c>
      <c r="H42" s="16">
        <f>'capital stock data'!M53</f>
        <v>32456.69186039273</v>
      </c>
      <c r="I42" s="16"/>
      <c r="J42" s="8">
        <f>(1-alpha!$I$1)*B42/E42</f>
        <v>3.3739134905364704E-2</v>
      </c>
      <c r="K42" s="2">
        <f t="shared" si="7"/>
        <v>0.36401469327528424</v>
      </c>
      <c r="L42" s="8"/>
      <c r="M42" s="8"/>
      <c r="N42" s="8">
        <f>alpha!$I$1*B42/H42-'capital stock data'!$P$8</f>
        <v>9.1970851999469527E-2</v>
      </c>
      <c r="O42">
        <f t="shared" si="5"/>
        <v>0.95040138297064092</v>
      </c>
      <c r="R42">
        <f t="shared" si="8"/>
        <v>0.37389509807119192</v>
      </c>
      <c r="S42">
        <f t="shared" si="9"/>
        <v>0.94880528773035366</v>
      </c>
      <c r="T42">
        <f t="shared" si="10"/>
        <v>0.63671388341773261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data'!C77/1000</f>
        <v>13262.079</v>
      </c>
      <c r="C43" s="15">
        <f>'capital stock data'!I54</f>
        <v>2941.1241600241433</v>
      </c>
      <c r="D43" s="7">
        <f t="shared" si="1"/>
        <v>10320.954839975857</v>
      </c>
      <c r="E43" s="14">
        <f>'hours data'!D55</f>
        <v>244584.09042755276</v>
      </c>
      <c r="F43" s="14">
        <f>'hours data'!J55*52/10</f>
        <v>764426</v>
      </c>
      <c r="G43" s="14">
        <f t="shared" si="0"/>
        <v>519841.90957244724</v>
      </c>
      <c r="H43" s="16">
        <f>'capital stock data'!M54</f>
        <v>33780.236378686044</v>
      </c>
      <c r="I43" s="16"/>
      <c r="J43" s="8">
        <f>(1-alpha!$I$1)*B43/E43</f>
        <v>3.4524526135455924E-2</v>
      </c>
      <c r="K43" s="2">
        <f t="shared" si="7"/>
        <v>0.36510766254611388</v>
      </c>
      <c r="L43" s="8"/>
      <c r="M43" s="8"/>
      <c r="N43" s="8">
        <f>alpha!$I$1*B43/H43-'capital stock data'!$P$8</f>
        <v>8.7622055957807699E-2</v>
      </c>
      <c r="O43">
        <f t="shared" si="5"/>
        <v>0.94684417425898659</v>
      </c>
      <c r="R43">
        <f t="shared" si="8"/>
        <v>0.37389509807119192</v>
      </c>
      <c r="S43">
        <f t="shared" si="9"/>
        <v>0.94880528773035366</v>
      </c>
      <c r="T43">
        <f t="shared" si="10"/>
        <v>0.63671388341773261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data'!C78/1000</f>
        <v>13493.064</v>
      </c>
      <c r="C44" s="15">
        <f>'capital stock data'!I55</f>
        <v>2929.0933092491523</v>
      </c>
      <c r="D44" s="7">
        <f t="shared" si="1"/>
        <v>10563.970690750848</v>
      </c>
      <c r="E44" s="14">
        <f>'hours data'!D56</f>
        <v>242192.47886484099</v>
      </c>
      <c r="F44" s="14">
        <f>'hours data'!J56*52/10</f>
        <v>758175.6</v>
      </c>
      <c r="G44" s="14">
        <f t="shared" si="0"/>
        <v>515983.12113515899</v>
      </c>
      <c r="H44" s="16">
        <f>'capital stock data'!M55</f>
        <v>34863.325123234143</v>
      </c>
      <c r="I44" s="16"/>
      <c r="J44" s="8">
        <f>(1-alpha!$I$1)*B44/E44</f>
        <v>3.5472700138795228E-2</v>
      </c>
      <c r="K44" s="2">
        <f t="shared" si="7"/>
        <v>0.3659495726382474</v>
      </c>
      <c r="L44" s="8"/>
      <c r="M44" s="8"/>
      <c r="N44" s="8">
        <f>alpha!$I$1*B44/H44-'capital stock data'!$P$8</f>
        <v>8.5598077332715988E-2</v>
      </c>
      <c r="O44">
        <f t="shared" si="5"/>
        <v>0.94284053222545527</v>
      </c>
      <c r="R44">
        <f t="shared" si="8"/>
        <v>0.37389509807119192</v>
      </c>
      <c r="S44">
        <f t="shared" si="9"/>
        <v>0.94880528773035366</v>
      </c>
      <c r="T44">
        <f t="shared" si="10"/>
        <v>0.63671388341773261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data'!C79/1000</f>
        <v>13879.129000000001</v>
      </c>
      <c r="C45" s="15">
        <f>'capital stock data'!I56</f>
        <v>3017.6306965073891</v>
      </c>
      <c r="D45" s="7">
        <f t="shared" si="1"/>
        <v>10861.498303492612</v>
      </c>
      <c r="E45" s="14">
        <f>'hours data'!D57</f>
        <v>241508.86693289439</v>
      </c>
      <c r="F45" s="14">
        <f>'hours data'!J57*52/10</f>
        <v>758004</v>
      </c>
      <c r="G45" s="14">
        <f t="shared" si="0"/>
        <v>516495.13306710561</v>
      </c>
      <c r="H45" s="16">
        <f>'capital stock data'!M56</f>
        <v>35874.809211101514</v>
      </c>
      <c r="I45" s="16"/>
      <c r="J45" s="8">
        <f>(1-alpha!$I$1)*B45/E45</f>
        <v>3.6590930330111356E-2</v>
      </c>
      <c r="K45" s="2">
        <f t="shared" si="7"/>
        <v>0.36496313106707684</v>
      </c>
      <c r="L45" s="8"/>
      <c r="M45" s="8"/>
      <c r="N45" s="8">
        <f>alpha!$I$1*B45/H45-'capital stock data'!$P$8</f>
        <v>8.554332222955538E-2</v>
      </c>
      <c r="O45">
        <f t="shared" si="5"/>
        <v>0.9471426447201341</v>
      </c>
      <c r="R45">
        <f t="shared" si="8"/>
        <v>0.37389509807119192</v>
      </c>
      <c r="S45">
        <f t="shared" si="9"/>
        <v>0.94880528773035366</v>
      </c>
      <c r="T45">
        <f t="shared" si="10"/>
        <v>0.63671388341773261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data'!C80/1000</f>
        <v>14406.382</v>
      </c>
      <c r="C46" s="15">
        <f>'capital stock data'!I57</f>
        <v>3264.2806669685674</v>
      </c>
      <c r="D46" s="7">
        <f t="shared" si="1"/>
        <v>11142.101333031433</v>
      </c>
      <c r="E46" s="14">
        <f>'hours data'!D58</f>
        <v>244436.73659673659</v>
      </c>
      <c r="F46" s="14">
        <f>'hours data'!J58*52/10</f>
        <v>765856</v>
      </c>
      <c r="G46" s="14">
        <f t="shared" si="0"/>
        <v>521419.26340326341</v>
      </c>
      <c r="H46" s="16">
        <f>'capital stock data'!M57</f>
        <v>36919.195395923649</v>
      </c>
      <c r="I46" s="16"/>
      <c r="J46" s="8">
        <f>(1-alpha!$I$1)*B46/E46</f>
        <v>3.752604275826265E-2</v>
      </c>
      <c r="K46" s="2">
        <f t="shared" si="7"/>
        <v>0.36282967734020888</v>
      </c>
      <c r="L46" s="8"/>
      <c r="M46" s="8"/>
      <c r="N46" s="8">
        <f>alpha!$I$1*B46/H46-'capital stock data'!$P$8</f>
        <v>8.6755656505469042E-2</v>
      </c>
      <c r="O46">
        <f t="shared" si="5"/>
        <v>0.94394231667519024</v>
      </c>
      <c r="R46">
        <f t="shared" si="8"/>
        <v>0.37389509807119192</v>
      </c>
      <c r="S46">
        <f t="shared" si="9"/>
        <v>0.94880528773035366</v>
      </c>
      <c r="T46">
        <f t="shared" si="10"/>
        <v>0.63671388341773261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data'!C81/1000</f>
        <v>14912.509</v>
      </c>
      <c r="C47" s="15">
        <f>'capital stock data'!I58</f>
        <v>3486.5906680575667</v>
      </c>
      <c r="D47" s="7">
        <f t="shared" si="1"/>
        <v>11425.918331942434</v>
      </c>
      <c r="E47" s="14">
        <f>'hours data'!D59</f>
        <v>247756.87970249934</v>
      </c>
      <c r="F47" s="14">
        <f>'hours data'!J59*52/10</f>
        <v>775886.8</v>
      </c>
      <c r="G47" s="14">
        <f t="shared" si="0"/>
        <v>528129.92029750068</v>
      </c>
      <c r="H47" s="16">
        <f>'capital stock data'!M58</f>
        <v>38152.786526338583</v>
      </c>
      <c r="I47" s="16"/>
      <c r="J47" s="8">
        <f>(1-alpha!$I$1)*B47/E47</f>
        <v>3.8323866236502753E-2</v>
      </c>
      <c r="K47" s="2">
        <f t="shared" si="7"/>
        <v>0.36082722366720393</v>
      </c>
      <c r="N47" s="8">
        <f>alpha!$I$1*B47/H47-'capital stock data'!$P$8</f>
        <v>8.6991443252412093E-2</v>
      </c>
      <c r="O47">
        <f t="shared" si="5"/>
        <v>0.94340437586106773</v>
      </c>
      <c r="R47">
        <f t="shared" si="8"/>
        <v>0.37389509807119192</v>
      </c>
      <c r="S47">
        <f t="shared" si="9"/>
        <v>0.94880528773035366</v>
      </c>
      <c r="T47">
        <f t="shared" si="10"/>
        <v>0.63671388341773261</v>
      </c>
    </row>
    <row r="48" spans="1:34" x14ac:dyDescent="0.25">
      <c r="A48">
        <f t="shared" si="4"/>
        <v>2006</v>
      </c>
      <c r="B48" s="7">
        <f>'raw data'!C82/1000</f>
        <v>15338.257</v>
      </c>
      <c r="C48" s="15">
        <f>'capital stock data'!I59</f>
        <v>3610.5013910041898</v>
      </c>
      <c r="D48" s="7">
        <f t="shared" si="1"/>
        <v>11727.755608995809</v>
      </c>
      <c r="E48" s="14">
        <f>'hours data'!D60</f>
        <v>252341.09897770506</v>
      </c>
      <c r="F48" s="14">
        <f>'hours data'!J60*52/10</f>
        <v>789058.4</v>
      </c>
      <c r="G48" s="14">
        <f t="shared" si="0"/>
        <v>536717.30102229491</v>
      </c>
      <c r="H48" s="16">
        <f>'capital stock data'!M59</f>
        <v>39540.835675315408</v>
      </c>
      <c r="I48" s="16"/>
      <c r="J48" s="8">
        <f>(1-alpha!$I$1)*B48/E48</f>
        <v>3.8701904758653989E-2</v>
      </c>
      <c r="K48" s="2">
        <f t="shared" si="7"/>
        <v>0.36085693362425231</v>
      </c>
      <c r="N48" s="8">
        <f>alpha!$I$1*B48/H48-'capital stock data'!$P$8</f>
        <v>8.5918431168352127E-2</v>
      </c>
      <c r="O48">
        <f t="shared" si="5"/>
        <v>0.94520625569730587</v>
      </c>
      <c r="R48">
        <f t="shared" si="8"/>
        <v>0.37389509807119192</v>
      </c>
      <c r="S48">
        <f t="shared" si="9"/>
        <v>0.94880528773035366</v>
      </c>
      <c r="T48">
        <f t="shared" si="10"/>
        <v>0.63671388341773261</v>
      </c>
    </row>
    <row r="49" spans="1:20" x14ac:dyDescent="0.25">
      <c r="A49">
        <f t="shared" si="4"/>
        <v>2007</v>
      </c>
      <c r="B49" s="7">
        <f>'raw data'!C83/1000</f>
        <v>15626.029</v>
      </c>
      <c r="C49" s="15">
        <f>'capital stock data'!I60</f>
        <v>3530.3090118514156</v>
      </c>
      <c r="D49" s="7">
        <f t="shared" si="1"/>
        <v>12095.719988148585</v>
      </c>
      <c r="E49" s="14">
        <f>'hours data'!D61</f>
        <v>253898.28010603384</v>
      </c>
      <c r="F49" s="14">
        <f>'hours data'!J61*52/10</f>
        <v>795678</v>
      </c>
      <c r="G49" s="14">
        <f t="shared" si="0"/>
        <v>541779.7198939661</v>
      </c>
      <c r="H49" s="16">
        <f>'capital stock data'!M60</f>
        <v>40976.447813957522</v>
      </c>
      <c r="I49" s="16"/>
      <c r="J49" s="8">
        <f>(1-alpha!$I$1)*B49/E49</f>
        <v>3.9186203241837816E-2</v>
      </c>
      <c r="K49" s="2">
        <f t="shared" si="7"/>
        <v>0.36295133782972644</v>
      </c>
      <c r="N49" s="8">
        <f>alpha!$I$1*B49/H49-'capital stock data'!$P$8</f>
        <v>8.3532527907644899E-2</v>
      </c>
      <c r="O49">
        <f t="shared" si="5"/>
        <v>0.95186391644308954</v>
      </c>
      <c r="R49">
        <f t="shared" si="8"/>
        <v>0.37389509807119192</v>
      </c>
      <c r="S49">
        <f t="shared" si="9"/>
        <v>0.94880528773035366</v>
      </c>
      <c r="T49">
        <f t="shared" si="10"/>
        <v>0.63671388341773261</v>
      </c>
    </row>
    <row r="50" spans="1:20" x14ac:dyDescent="0.25">
      <c r="A50">
        <f t="shared" si="4"/>
        <v>2008</v>
      </c>
      <c r="B50" s="7">
        <f>'raw data'!C84/1000</f>
        <v>15604.687</v>
      </c>
      <c r="C50" s="15">
        <f>'capital stock data'!I61</f>
        <v>3295.5562492431609</v>
      </c>
      <c r="D50" s="7">
        <f t="shared" si="1"/>
        <v>12309.130750756838</v>
      </c>
      <c r="E50" s="14">
        <f>'hours data'!D62</f>
        <v>250674.125</v>
      </c>
      <c r="F50" s="14">
        <f>'hours data'!J62*52/10</f>
        <v>788522.8</v>
      </c>
      <c r="G50" s="14">
        <f t="shared" si="0"/>
        <v>537848.67500000005</v>
      </c>
      <c r="H50" s="16">
        <f>'capital stock data'!M61</f>
        <v>42252.903703372605</v>
      </c>
      <c r="I50" s="16"/>
      <c r="J50" s="8">
        <f>(1-alpha!$I$1)*B50/E50</f>
        <v>3.9636004949805674E-2</v>
      </c>
      <c r="K50" s="2">
        <f t="shared" si="7"/>
        <v>0.36604572687417708</v>
      </c>
      <c r="N50" s="8">
        <f>alpha!$I$1*B50/H50-'capital stock data'!$P$8</f>
        <v>7.9163868645570235E-2</v>
      </c>
      <c r="O50">
        <f t="shared" si="5"/>
        <v>0.94299255519164649</v>
      </c>
      <c r="R50">
        <f t="shared" si="8"/>
        <v>0.37389509807119192</v>
      </c>
      <c r="S50">
        <f t="shared" si="9"/>
        <v>0.94880528773035366</v>
      </c>
      <c r="T50">
        <f t="shared" si="10"/>
        <v>0.63671388341773261</v>
      </c>
    </row>
    <row r="51" spans="1:20" x14ac:dyDescent="0.25">
      <c r="A51">
        <f t="shared" si="4"/>
        <v>2009</v>
      </c>
      <c r="B51" s="7">
        <f>'raw data'!C85/1000</f>
        <v>15208.834000000001</v>
      </c>
      <c r="C51" s="15">
        <f>'capital stock data'!I62</f>
        <v>2707.8693775462439</v>
      </c>
      <c r="D51" s="7">
        <f>B51-C51</f>
        <v>12500.964622453757</v>
      </c>
      <c r="E51" s="14">
        <f>'hours data'!D63</f>
        <v>237636.85455175771</v>
      </c>
      <c r="F51" s="14">
        <f>'hours data'!J63*52/10</f>
        <v>756095.6</v>
      </c>
      <c r="G51" s="14">
        <f>F51-E51</f>
        <v>518458.74544824229</v>
      </c>
      <c r="H51" s="16">
        <f>'capital stock data'!M62</f>
        <v>43224.397130571691</v>
      </c>
      <c r="J51" s="8">
        <f>(1-alpha!$I$1)*B51/E51</f>
        <v>4.0749890317566574E-2</v>
      </c>
      <c r="K51" s="2">
        <f>D51/(D51+J51*G51)</f>
        <v>0.37174160940276246</v>
      </c>
      <c r="N51" s="8">
        <f>alpha!$I$1*B51/H51-'capital stock data'!$P$8</f>
        <v>7.2821368705397377E-2</v>
      </c>
      <c r="O51">
        <f>D51/D50/(1+N51)</f>
        <v>0.94664844517848412</v>
      </c>
      <c r="R51">
        <f t="shared" si="8"/>
        <v>0.37389509807119192</v>
      </c>
      <c r="S51">
        <f t="shared" si="9"/>
        <v>0.94880528773035366</v>
      </c>
      <c r="T51">
        <f t="shared" si="10"/>
        <v>0.63671388341773261</v>
      </c>
    </row>
    <row r="52" spans="1:20" x14ac:dyDescent="0.25">
      <c r="A52">
        <f t="shared" si="4"/>
        <v>2010</v>
      </c>
      <c r="B52" s="7">
        <f>'raw data'!C86/1000</f>
        <v>15598.753000000001</v>
      </c>
      <c r="C52" s="15">
        <f>'capital stock data'!I63</f>
        <v>2923.6906035229872</v>
      </c>
      <c r="D52" s="7">
        <f t="shared" ref="D52:D58" si="11">B52-C52</f>
        <v>12675.062396477013</v>
      </c>
      <c r="E52" s="14">
        <f>'hours data'!D64</f>
        <v>238010.47355879864</v>
      </c>
      <c r="F52" s="14">
        <f>'hours data'!J64*52/10</f>
        <v>750854</v>
      </c>
      <c r="G52" s="14">
        <f t="shared" ref="G52:G58" si="12">F52-E52</f>
        <v>512843.52644120133</v>
      </c>
      <c r="H52" s="16">
        <f>'capital stock data'!M63</f>
        <v>43554.768027027465</v>
      </c>
      <c r="J52" s="8">
        <f>(1-alpha!$I$1)*B52/E52</f>
        <v>4.1729014906776357E-2</v>
      </c>
      <c r="K52" s="2">
        <f t="shared" ref="K52:K58" si="13">D52/(D52+J52*G52)</f>
        <v>0.37196976907475127</v>
      </c>
      <c r="N52" s="8">
        <f>alpha!$I$1*B52/H52-'capital stock data'!$P$8</f>
        <v>7.5104069461571998E-2</v>
      </c>
      <c r="O52">
        <f t="shared" ref="O52:O58" si="14">D52/D51/(1+N52)</f>
        <v>0.94309637178232009</v>
      </c>
      <c r="R52">
        <f t="shared" si="8"/>
        <v>0.37389509807119192</v>
      </c>
      <c r="S52">
        <f t="shared" si="9"/>
        <v>0.94880528773035366</v>
      </c>
      <c r="T52">
        <f t="shared" si="10"/>
        <v>0.63671388341773261</v>
      </c>
    </row>
    <row r="53" spans="1:20" x14ac:dyDescent="0.25">
      <c r="A53">
        <f t="shared" si="4"/>
        <v>2011</v>
      </c>
      <c r="B53" s="7">
        <f>'raw data'!C87/1000</f>
        <v>15840.664000000001</v>
      </c>
      <c r="C53" s="15">
        <f>'capital stock data'!I64</f>
        <v>3026.1251686614232</v>
      </c>
      <c r="D53" s="7">
        <f t="shared" si="11"/>
        <v>12814.538831338577</v>
      </c>
      <c r="E53" s="14">
        <f>'hours data'!D65</f>
        <v>241687.25431167343</v>
      </c>
      <c r="F53" s="14">
        <f>'hours data'!J65*52/10</f>
        <v>757676.4</v>
      </c>
      <c r="G53" s="14">
        <f t="shared" si="12"/>
        <v>515989.14568832656</v>
      </c>
      <c r="H53" s="16">
        <f>'capital stock data'!M64</f>
        <v>44082.788552938982</v>
      </c>
      <c r="J53" s="8">
        <f>(1-alpha!$I$1)*B53/E53</f>
        <v>4.1731496019847519E-2</v>
      </c>
      <c r="K53" s="2">
        <f t="shared" si="13"/>
        <v>0.37308464152170384</v>
      </c>
      <c r="N53" s="8">
        <f>alpha!$I$1*B53/H53-'capital stock data'!$P$8</f>
        <v>7.5539236467302956E-2</v>
      </c>
      <c r="O53">
        <f t="shared" si="14"/>
        <v>0.93999732369362088</v>
      </c>
      <c r="R53">
        <f t="shared" si="8"/>
        <v>0.37389509807119192</v>
      </c>
      <c r="S53">
        <f t="shared" si="9"/>
        <v>0.94880528773035366</v>
      </c>
      <c r="T53">
        <f t="shared" si="10"/>
        <v>0.63671388341773261</v>
      </c>
    </row>
    <row r="54" spans="1:20" x14ac:dyDescent="0.25">
      <c r="A54">
        <f t="shared" si="4"/>
        <v>2012</v>
      </c>
      <c r="B54" s="7">
        <f>'raw data'!C88/1000</f>
        <v>16197.007</v>
      </c>
      <c r="C54" s="15">
        <f>'capital stock data'!I65</f>
        <v>3242.7849999999999</v>
      </c>
      <c r="D54" s="7">
        <f t="shared" si="11"/>
        <v>12954.222</v>
      </c>
      <c r="E54" s="14">
        <f>'hours data'!D66</f>
        <v>246130.97016956474</v>
      </c>
      <c r="F54" s="14">
        <f>'hours data'!J66*52/10</f>
        <v>771752.8</v>
      </c>
      <c r="G54" s="14">
        <f t="shared" si="12"/>
        <v>525621.82983043534</v>
      </c>
      <c r="H54" s="16">
        <f>'capital stock data'!M65</f>
        <v>44684.20060159445</v>
      </c>
      <c r="J54" s="8">
        <f>(1-alpha!$I$1)*B54/E54</f>
        <v>4.1899884519243785E-2</v>
      </c>
      <c r="K54" s="2">
        <f t="shared" si="13"/>
        <v>0.37035642952946307</v>
      </c>
      <c r="N54" s="8">
        <f>alpha!$I$1*B54/H54-'capital stock data'!$P$8</f>
        <v>7.6679335537939902E-2</v>
      </c>
      <c r="O54">
        <f t="shared" si="14"/>
        <v>0.93890570111745431</v>
      </c>
      <c r="R54">
        <f t="shared" si="8"/>
        <v>0.37389509807119192</v>
      </c>
      <c r="S54">
        <f t="shared" si="9"/>
        <v>0.94880528773035366</v>
      </c>
      <c r="T54">
        <f t="shared" si="10"/>
        <v>0.63671388341773261</v>
      </c>
    </row>
    <row r="55" spans="1:20" x14ac:dyDescent="0.25">
      <c r="A55">
        <f t="shared" si="4"/>
        <v>2013</v>
      </c>
      <c r="B55" s="7">
        <f>'raw data'!C89/1000</f>
        <v>16495.368999999999</v>
      </c>
      <c r="C55" s="15">
        <f>'capital stock data'!I66</f>
        <v>3367.3218944573291</v>
      </c>
      <c r="D55" s="7">
        <f t="shared" si="11"/>
        <v>13128.04710554267</v>
      </c>
      <c r="E55" s="14">
        <f>'hours data'!D67</f>
        <v>249463.21176729057</v>
      </c>
      <c r="F55" s="14">
        <f>'hours data'!J67*52/10</f>
        <v>782657.2</v>
      </c>
      <c r="G55" s="14">
        <f t="shared" si="12"/>
        <v>533193.98823270935</v>
      </c>
      <c r="H55" s="16">
        <f>'capital stock data'!M66</f>
        <v>45469.192639482921</v>
      </c>
      <c r="J55" s="8">
        <f>(1-alpha!$I$1)*B55/E55</f>
        <v>4.2101720650481914E-2</v>
      </c>
      <c r="K55" s="2">
        <f t="shared" si="13"/>
        <v>0.36900966651924433</v>
      </c>
      <c r="N55" s="8">
        <f>alpha!$I$1*B55/H55-'capital stock data'!$P$8</f>
        <v>7.6789755305169516E-2</v>
      </c>
      <c r="O55">
        <f t="shared" si="14"/>
        <v>0.94114789666807053</v>
      </c>
      <c r="R55">
        <f t="shared" si="8"/>
        <v>0.37389509807119192</v>
      </c>
      <c r="S55">
        <f t="shared" si="9"/>
        <v>0.94880528773035366</v>
      </c>
      <c r="T55">
        <f t="shared" si="10"/>
        <v>0.63671388341773261</v>
      </c>
    </row>
    <row r="56" spans="1:20" x14ac:dyDescent="0.25">
      <c r="A56">
        <f t="shared" si="4"/>
        <v>2014</v>
      </c>
      <c r="B56" s="7">
        <f>'raw data'!C90/1000</f>
        <v>16912.038</v>
      </c>
      <c r="C56" s="15">
        <f>'capital stock data'!I67</f>
        <v>3518.741494893839</v>
      </c>
      <c r="D56" s="7">
        <f t="shared" si="11"/>
        <v>13393.296505106162</v>
      </c>
      <c r="E56" s="14">
        <f>'hours data'!D68</f>
        <v>254141.37400353371</v>
      </c>
      <c r="F56" s="14">
        <f>'hours data'!J68*52/10</f>
        <v>796203.2</v>
      </c>
      <c r="G56" s="14">
        <f t="shared" si="12"/>
        <v>542061.82599646621</v>
      </c>
      <c r="H56" s="16">
        <f>'capital stock data'!M67</f>
        <v>46335.544165048239</v>
      </c>
      <c r="J56" s="8">
        <f>(1-alpha!$I$1)*B56/E56</f>
        <v>4.2370627111422393E-2</v>
      </c>
      <c r="K56" s="2">
        <f t="shared" si="13"/>
        <v>0.36834442521533833</v>
      </c>
      <c r="N56" s="8">
        <f>alpha!$I$1*B56/H56-'capital stock data'!$P$8</f>
        <v>7.7592393290464273E-2</v>
      </c>
      <c r="O56">
        <f t="shared" si="14"/>
        <v>0.94674460738795363</v>
      </c>
      <c r="R56">
        <f t="shared" si="8"/>
        <v>0.37389509807119192</v>
      </c>
      <c r="S56">
        <f t="shared" si="9"/>
        <v>0.94880528773035366</v>
      </c>
      <c r="T56">
        <f t="shared" si="10"/>
        <v>0.63671388341773261</v>
      </c>
    </row>
    <row r="57" spans="1:20" x14ac:dyDescent="0.25">
      <c r="A57">
        <f t="shared" si="4"/>
        <v>2015</v>
      </c>
      <c r="B57" s="7">
        <f>'raw data'!C91/1000</f>
        <v>17403.843000000001</v>
      </c>
      <c r="C57" s="15">
        <f>'capital stock data'!I68</f>
        <v>3670.941184061317</v>
      </c>
      <c r="D57" s="7">
        <f t="shared" si="11"/>
        <v>13732.901815938683</v>
      </c>
      <c r="E57" s="14">
        <f>'hours data'!D69</f>
        <v>259218.39042474097</v>
      </c>
      <c r="F57" s="14">
        <f>'hours data'!J69*52/10</f>
        <v>811798</v>
      </c>
      <c r="G57" s="14">
        <f t="shared" si="12"/>
        <v>552579.60957525903</v>
      </c>
      <c r="H57" s="16">
        <f>'capital stock data'!M68</f>
        <v>47305.662817612443</v>
      </c>
      <c r="J57" s="8">
        <f>(1-alpha!$I$1)*B57/E57</f>
        <v>4.274877428551796E-2</v>
      </c>
      <c r="K57" s="2">
        <f t="shared" si="13"/>
        <v>0.36763219860929069</v>
      </c>
      <c r="N57" s="8">
        <f>alpha!$I$1*B57/H57-'capital stock data'!$P$8</f>
        <v>7.8650026903399173E-2</v>
      </c>
      <c r="O57">
        <f t="shared" si="14"/>
        <v>0.95059225803952607</v>
      </c>
      <c r="R57">
        <f t="shared" si="8"/>
        <v>0.37389509807119192</v>
      </c>
      <c r="S57">
        <f t="shared" si="9"/>
        <v>0.94880528773035366</v>
      </c>
      <c r="T57">
        <f t="shared" si="10"/>
        <v>0.63671388341773261</v>
      </c>
    </row>
    <row r="58" spans="1:20" x14ac:dyDescent="0.25">
      <c r="A58">
        <f t="shared" si="4"/>
        <v>2016</v>
      </c>
      <c r="B58" s="7">
        <f>'raw data'!C92/1000</f>
        <v>17688.89</v>
      </c>
      <c r="C58" s="15">
        <f>'capital stock data'!I69</f>
        <v>3604.8217270970299</v>
      </c>
      <c r="D58" s="7">
        <f t="shared" si="11"/>
        <v>14084.068272902969</v>
      </c>
      <c r="E58" s="14">
        <f>'hours data'!D70</f>
        <v>262573.40410397085</v>
      </c>
      <c r="F58" s="14">
        <f>'hours data'!J70*52/10</f>
        <v>823357.6</v>
      </c>
      <c r="G58" s="14">
        <f t="shared" si="12"/>
        <v>560784.19589602912</v>
      </c>
      <c r="H58" s="16">
        <f>'capital stock data'!M69</f>
        <v>48374.621117884628</v>
      </c>
      <c r="J58" s="8">
        <f>(1-alpha!$I$1)*B58/E58</f>
        <v>4.2893764826194634E-2</v>
      </c>
      <c r="K58" s="2">
        <f t="shared" si="13"/>
        <v>0.3692901924409655</v>
      </c>
      <c r="N58" s="8">
        <f>alpha!$I$1*B58/H58-'capital stock data'!$P$8</f>
        <v>7.7837275076988399E-2</v>
      </c>
      <c r="O58">
        <f t="shared" si="14"/>
        <v>0.95150835870186601</v>
      </c>
      <c r="R58">
        <f t="shared" si="8"/>
        <v>0.37389509807119192</v>
      </c>
      <c r="S58">
        <f t="shared" si="9"/>
        <v>0.94880528773035366</v>
      </c>
      <c r="T58">
        <f t="shared" si="10"/>
        <v>0.63671388341773261</v>
      </c>
    </row>
    <row r="59" spans="1:20" x14ac:dyDescent="0.25">
      <c r="A59">
        <f t="shared" si="4"/>
        <v>2017</v>
      </c>
      <c r="B59" s="7">
        <f>'raw data'!C93/1000</f>
        <v>18108.081999999999</v>
      </c>
      <c r="C59" s="15">
        <f>'capital stock data'!I70</f>
        <v>3734.4243595389903</v>
      </c>
      <c r="D59" s="7">
        <f t="shared" ref="D59" si="15">B59-C59</f>
        <v>14373.657640461008</v>
      </c>
      <c r="E59" s="14">
        <f>'hours data'!D71</f>
        <v>265901.53859635146</v>
      </c>
      <c r="F59" s="14">
        <f>'hours data'!J71*52/10</f>
        <v>832837.2</v>
      </c>
      <c r="G59" s="14">
        <f t="shared" ref="G59" si="16">F59-E59</f>
        <v>566935.66140364856</v>
      </c>
      <c r="H59" s="16">
        <f>'capital stock data'!M70</f>
        <v>49318.663380928629</v>
      </c>
      <c r="J59" s="8">
        <f>(1-alpha!$I$1)*B59/E59</f>
        <v>4.3360663771747521E-2</v>
      </c>
      <c r="K59" s="2">
        <f t="shared" ref="K59" si="17">D59/(D59+J59*G59)</f>
        <v>0.36896814994921129</v>
      </c>
      <c r="N59" s="8">
        <f>alpha!$I$1*B59/H59-'capital stock data'!$P$8</f>
        <v>7.8382286013781888E-2</v>
      </c>
      <c r="O59">
        <f t="shared" ref="O59" si="18">D59/D58/(1+N59)</f>
        <v>0.94638190823157364</v>
      </c>
      <c r="R59">
        <f t="shared" si="8"/>
        <v>0.37389509807119192</v>
      </c>
      <c r="S59">
        <f t="shared" si="9"/>
        <v>0.94880528773035366</v>
      </c>
      <c r="T59">
        <f t="shared" si="10"/>
        <v>0.63671388341773261</v>
      </c>
    </row>
    <row r="60" spans="1:20" x14ac:dyDescent="0.25">
      <c r="A60">
        <v>2018</v>
      </c>
      <c r="B60" s="7">
        <f>'raw data'!C94/1000</f>
        <v>18638.164000000001</v>
      </c>
      <c r="C60" s="15">
        <f>'capital stock data'!I71</f>
        <v>3908.2275882505255</v>
      </c>
      <c r="D60" s="7">
        <f t="shared" ref="D60" si="19">B60-C60</f>
        <v>14729.936411749475</v>
      </c>
      <c r="E60" s="14">
        <f>'hours data'!D72</f>
        <v>270700.64427654393</v>
      </c>
      <c r="F60" s="14">
        <f>'hours data'!J72*52/10</f>
        <v>846768</v>
      </c>
      <c r="G60" s="14">
        <f t="shared" ref="G60" si="20">F60-E60</f>
        <v>576067.35572345601</v>
      </c>
      <c r="H60" s="16">
        <f>'capital stock data'!M71</f>
        <v>50340.382530875744</v>
      </c>
      <c r="J60" s="8">
        <f>(1-alpha!$I$1)*B60/E60</f>
        <v>4.3838749670995394E-2</v>
      </c>
      <c r="K60" s="2">
        <f t="shared" ref="K60" si="21">D60/(D60+J60*G60)</f>
        <v>0.36839568555973418</v>
      </c>
      <c r="N60" s="8">
        <f>alpha!$I$1*B60/H60-'capital stock data'!$P$8</f>
        <v>7.950044384205221E-2</v>
      </c>
      <c r="O60">
        <f t="shared" ref="O60" si="22">D60/D59/(1+N60)</f>
        <v>0.94931589020038687</v>
      </c>
      <c r="R60">
        <f t="shared" si="8"/>
        <v>0.37389509807119192</v>
      </c>
      <c r="S60">
        <f t="shared" si="9"/>
        <v>0.94880528773035366</v>
      </c>
      <c r="T60">
        <f t="shared" si="10"/>
        <v>0.63671388341773261</v>
      </c>
    </row>
  </sheetData>
  <phoneticPr fontId="2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3" workbookViewId="0">
      <selection activeCell="B61" sqref="B61:Q61"/>
    </sheetView>
  </sheetViews>
  <sheetFormatPr defaultRowHeight="12.5" x14ac:dyDescent="0.25"/>
  <cols>
    <col min="14" max="14" width="10" customWidth="1"/>
  </cols>
  <sheetData>
    <row r="1" spans="1:17" x14ac:dyDescent="0.25">
      <c r="B1" t="s">
        <v>0</v>
      </c>
      <c r="C1">
        <f>alpha!I1</f>
        <v>0.36328611658226739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86</v>
      </c>
      <c r="I2" t="s">
        <v>30</v>
      </c>
      <c r="J2" s="22" t="s">
        <v>82</v>
      </c>
      <c r="K2" t="s">
        <v>31</v>
      </c>
      <c r="L2" t="s">
        <v>32</v>
      </c>
      <c r="N2" t="s">
        <v>30</v>
      </c>
      <c r="O2" s="22" t="s">
        <v>86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data'!C36/100</f>
        <v>32599.71</v>
      </c>
      <c r="C3" s="17">
        <f>'capital stock data'!M13</f>
        <v>8109.9199814939411</v>
      </c>
      <c r="D3" s="17">
        <f>'hours data'!D14</f>
        <v>129921.34947351627</v>
      </c>
      <c r="E3" s="17">
        <f>'hours data'!K14</f>
        <v>108740.72829233736</v>
      </c>
      <c r="G3">
        <f>(B3/(C3^$C$1*D3^(1-$C$1)))^(1/(1-$C$1))</f>
        <v>0.55496610366115917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data'!C37/100</f>
        <v>33435.46</v>
      </c>
      <c r="C4" s="17">
        <f>'capital stock data'!M14</f>
        <v>8400.0134282321687</v>
      </c>
      <c r="D4" s="17">
        <f>'hours data'!D15</f>
        <v>129510.41182551168</v>
      </c>
      <c r="E4" s="17">
        <f>'hours data'!K15</f>
        <v>110217.84465560234</v>
      </c>
      <c r="G4">
        <f t="shared" ref="G4:G49" si="3">(B4/(C4^$C$1*D4^(1-$C$1)))^(1/(1-$C$1))</f>
        <v>0.56780556105151825</v>
      </c>
      <c r="I4">
        <f>B4/E4/$B$3*$E$3*100</f>
        <v>101.18913634568074</v>
      </c>
      <c r="J4">
        <f>G4/$G$3*100</f>
        <v>102.31355704531431</v>
      </c>
      <c r="K4">
        <f>(C4/B4/$C$3*$B$3)^($C$1/(1-$C$1))*100</f>
        <v>100.56253687056136</v>
      </c>
      <c r="L4">
        <f>D4/E4/$D$3*$E$3*100</f>
        <v>98.347762745805312</v>
      </c>
      <c r="N4">
        <f t="shared" ref="N4:N51" si="4">LOG(I4/100,2)</f>
        <v>1.7054410768341952E-2</v>
      </c>
      <c r="O4">
        <f t="shared" si="0"/>
        <v>3.2997321878710219E-2</v>
      </c>
      <c r="P4">
        <f t="shared" si="1"/>
        <v>8.0929499030164311E-3</v>
      </c>
      <c r="Q4">
        <f t="shared" si="2"/>
        <v>-2.4035861013387366E-2</v>
      </c>
    </row>
    <row r="5" spans="1:17" x14ac:dyDescent="0.25">
      <c r="A5">
        <f t="shared" ref="A5:A10" si="5">A4+1</f>
        <v>1962</v>
      </c>
      <c r="B5" s="17">
        <f>'raw data'!C38/100</f>
        <v>35484.089999999997</v>
      </c>
      <c r="C5" s="17">
        <f>'capital stock data'!M15</f>
        <v>8690.1834581034727</v>
      </c>
      <c r="D5" s="17">
        <f>'hours data'!D16</f>
        <v>132744.5906803153</v>
      </c>
      <c r="E5" s="17">
        <f>'hours data'!K16</f>
        <v>111900.4136259064</v>
      </c>
      <c r="G5">
        <f t="shared" si="3"/>
        <v>0.59653266950212769</v>
      </c>
      <c r="I5">
        <f>B5/E5/$B$3*$E$3*100</f>
        <v>105.77437818406206</v>
      </c>
      <c r="J5">
        <f>G5/$G$3*100</f>
        <v>107.4899287662346</v>
      </c>
      <c r="K5">
        <f>(C5/B5/$C$3*$B$3)^($C$1/(1-$C$1))*100</f>
        <v>99.109629017303092</v>
      </c>
      <c r="L5">
        <f>D5/E5/$D$3*$E$3*100</f>
        <v>99.288021199708083</v>
      </c>
      <c r="N5">
        <f t="shared" si="4"/>
        <v>8.0990204546479108E-2</v>
      </c>
      <c r="O5">
        <f t="shared" si="0"/>
        <v>0.10420149330621133</v>
      </c>
      <c r="P5">
        <f t="shared" si="1"/>
        <v>-1.2902865319567846E-2</v>
      </c>
      <c r="Q5">
        <f t="shared" si="2"/>
        <v>-1.0308423440167087E-2</v>
      </c>
    </row>
    <row r="6" spans="1:17" x14ac:dyDescent="0.25">
      <c r="A6">
        <f t="shared" si="5"/>
        <v>1963</v>
      </c>
      <c r="B6" s="17">
        <f>'raw data'!C39/100</f>
        <v>37029.440000000002</v>
      </c>
      <c r="C6" s="17">
        <f>'capital stock data'!M16</f>
        <v>9032.27535999256</v>
      </c>
      <c r="D6" s="17">
        <f>'hours data'!D17</f>
        <v>134225.46385955287</v>
      </c>
      <c r="E6" s="17">
        <f>'hours data'!K17</f>
        <v>113730.08609765275</v>
      </c>
      <c r="G6">
        <f t="shared" si="3"/>
        <v>0.61705716611853512</v>
      </c>
      <c r="I6">
        <f t="shared" ref="I6:I49" si="6">B6/E6/$B$3*$E$3*100</f>
        <v>108.60511429197828</v>
      </c>
      <c r="J6">
        <f t="shared" ref="J6:J49" si="7">G6/$G$3*100</f>
        <v>111.18826213849024</v>
      </c>
      <c r="K6">
        <f t="shared" ref="K6:K49" si="8">(C6/B6/$C$3*$B$3)^($C$1/(1-$C$1))*100</f>
        <v>98.882644958604331</v>
      </c>
      <c r="L6">
        <f t="shared" ref="L6:L49" si="9">D6/E6/$D$3*$E$3*100</f>
        <v>98.780509085550705</v>
      </c>
      <c r="N6">
        <f t="shared" si="4"/>
        <v>0.11909204227621371</v>
      </c>
      <c r="O6">
        <f t="shared" si="0"/>
        <v>0.15300449446063724</v>
      </c>
      <c r="P6">
        <f t="shared" si="1"/>
        <v>-1.621076125645169E-2</v>
      </c>
      <c r="Q6">
        <f t="shared" si="2"/>
        <v>-1.7701690927972143E-2</v>
      </c>
    </row>
    <row r="7" spans="1:17" x14ac:dyDescent="0.25">
      <c r="A7">
        <f t="shared" si="5"/>
        <v>1964</v>
      </c>
      <c r="B7" s="17">
        <f>'raw data'!C40/100</f>
        <v>39162.800000000003</v>
      </c>
      <c r="C7" s="17">
        <f>'capital stock data'!M17</f>
        <v>9393.5825285725932</v>
      </c>
      <c r="D7" s="17">
        <f>'hours data'!D18</f>
        <v>136866.65333333332</v>
      </c>
      <c r="E7" s="17">
        <f>'hours data'!K18</f>
        <v>115646.32017242699</v>
      </c>
      <c r="G7">
        <f t="shared" si="3"/>
        <v>0.64617492020907885</v>
      </c>
      <c r="I7">
        <f t="shared" si="6"/>
        <v>112.95889028539862</v>
      </c>
      <c r="J7">
        <f t="shared" si="7"/>
        <v>116.43502476028846</v>
      </c>
      <c r="K7">
        <f t="shared" si="8"/>
        <v>97.93980456023165</v>
      </c>
      <c r="L7">
        <f t="shared" si="9"/>
        <v>99.055260463511615</v>
      </c>
      <c r="N7">
        <f t="shared" si="4"/>
        <v>0.17579782067272032</v>
      </c>
      <c r="O7">
        <f t="shared" si="0"/>
        <v>0.21952509988928426</v>
      </c>
      <c r="P7">
        <f t="shared" si="1"/>
        <v>-3.0032777748850849E-2</v>
      </c>
      <c r="Q7">
        <f t="shared" si="2"/>
        <v>-1.3694501467715461E-2</v>
      </c>
    </row>
    <row r="8" spans="1:17" x14ac:dyDescent="0.25">
      <c r="A8">
        <f t="shared" si="5"/>
        <v>1965</v>
      </c>
      <c r="B8" s="17">
        <f>'raw data'!C41/100</f>
        <v>41707.5</v>
      </c>
      <c r="C8" s="17">
        <f>'capital stock data'!M18</f>
        <v>9784.0324185778645</v>
      </c>
      <c r="D8" s="17">
        <f>'hours data'!D19</f>
        <v>141383.88440567066</v>
      </c>
      <c r="E8" s="17">
        <f>'hours data'!K19</f>
        <v>117490.50526515598</v>
      </c>
      <c r="G8">
        <f t="shared" si="3"/>
        <v>0.674677722373765</v>
      </c>
      <c r="I8">
        <f t="shared" si="6"/>
        <v>118.41041075936258</v>
      </c>
      <c r="J8">
        <f t="shared" si="7"/>
        <v>121.5709784656861</v>
      </c>
      <c r="K8">
        <f t="shared" si="8"/>
        <v>96.705488513587682</v>
      </c>
      <c r="L8">
        <f t="shared" si="9"/>
        <v>100.71840797364051</v>
      </c>
      <c r="N8">
        <f t="shared" si="4"/>
        <v>0.24379592970519146</v>
      </c>
      <c r="O8">
        <f t="shared" si="0"/>
        <v>0.28179886841336055</v>
      </c>
      <c r="P8">
        <f t="shared" si="1"/>
        <v>-4.8330322800234166E-2</v>
      </c>
      <c r="Q8">
        <f t="shared" si="2"/>
        <v>1.0327384092063232E-2</v>
      </c>
    </row>
    <row r="9" spans="1:17" x14ac:dyDescent="0.25">
      <c r="A9">
        <f t="shared" si="5"/>
        <v>1966</v>
      </c>
      <c r="B9" s="17">
        <f>'raw data'!C42/100</f>
        <v>44458.53</v>
      </c>
      <c r="C9" s="17">
        <f>'capital stock data'!M19</f>
        <v>10243.251526329017</v>
      </c>
      <c r="D9" s="17">
        <f>'hours data'!D20</f>
        <v>147222.31846128733</v>
      </c>
      <c r="E9" s="17">
        <f>'hours data'!K20</f>
        <v>119244.91522549231</v>
      </c>
      <c r="G9">
        <f t="shared" si="3"/>
        <v>0.69779192855211225</v>
      </c>
      <c r="I9">
        <f t="shared" si="6"/>
        <v>124.36372746618179</v>
      </c>
      <c r="J9">
        <f t="shared" si="7"/>
        <v>125.73595467339696</v>
      </c>
      <c r="K9">
        <f t="shared" si="8"/>
        <v>95.716927353091762</v>
      </c>
      <c r="L9">
        <f t="shared" si="9"/>
        <v>103.3345370346636</v>
      </c>
      <c r="N9">
        <f t="shared" si="4"/>
        <v>0.31456576331931879</v>
      </c>
      <c r="O9">
        <f t="shared" si="0"/>
        <v>0.33039725287580313</v>
      </c>
      <c r="P9">
        <f t="shared" si="1"/>
        <v>-6.315400979121763E-2</v>
      </c>
      <c r="Q9">
        <f t="shared" si="2"/>
        <v>4.7322520234732768E-2</v>
      </c>
    </row>
    <row r="10" spans="1:17" x14ac:dyDescent="0.25">
      <c r="A10">
        <f t="shared" si="5"/>
        <v>1967</v>
      </c>
      <c r="B10" s="17">
        <f>'raw data'!C43/100</f>
        <v>45677.81</v>
      </c>
      <c r="C10" s="17">
        <f>'capital stock data'!M20</f>
        <v>10760.699265377425</v>
      </c>
      <c r="D10" s="17">
        <f>'hours data'!D21</f>
        <v>149146.2628244214</v>
      </c>
      <c r="E10" s="17">
        <f>'hours data'!K21</f>
        <v>121001.9227857871</v>
      </c>
      <c r="G10">
        <f t="shared" si="3"/>
        <v>0.69876321315765799</v>
      </c>
      <c r="I10">
        <f t="shared" si="6"/>
        <v>125.91906865799804</v>
      </c>
      <c r="J10">
        <f t="shared" si="7"/>
        <v>125.91097159769885</v>
      </c>
      <c r="K10">
        <f t="shared" si="8"/>
        <v>96.938458423459323</v>
      </c>
      <c r="L10">
        <f t="shared" si="9"/>
        <v>103.16486604862123</v>
      </c>
      <c r="N10">
        <f t="shared" si="4"/>
        <v>0.33249677531432187</v>
      </c>
      <c r="O10">
        <f t="shared" si="0"/>
        <v>0.33240400172200857</v>
      </c>
      <c r="P10">
        <f t="shared" si="1"/>
        <v>-4.4858954847606866E-2</v>
      </c>
      <c r="Q10">
        <f t="shared" si="2"/>
        <v>4.4951728439920575E-2</v>
      </c>
    </row>
    <row r="11" spans="1:17" x14ac:dyDescent="0.25">
      <c r="A11">
        <f t="shared" ref="A11:A60" si="10">A10+1</f>
        <v>1968</v>
      </c>
      <c r="B11" s="17">
        <f>'raw data'!C44/100</f>
        <v>47923.15</v>
      </c>
      <c r="C11" s="17">
        <f>'capital stock data'!M21</f>
        <v>11233.108335255398</v>
      </c>
      <c r="D11" s="17">
        <f>'hours data'!D22</f>
        <v>151900.4346666323</v>
      </c>
      <c r="E11" s="17">
        <f>'hours data'!K22</f>
        <v>122832.072</v>
      </c>
      <c r="G11">
        <f t="shared" si="3"/>
        <v>0.72188441246008805</v>
      </c>
      <c r="I11">
        <f t="shared" si="6"/>
        <v>130.14038267703128</v>
      </c>
      <c r="J11">
        <f t="shared" si="7"/>
        <v>130.07720790472689</v>
      </c>
      <c r="K11">
        <f t="shared" si="8"/>
        <v>96.661141580842383</v>
      </c>
      <c r="L11">
        <f t="shared" si="9"/>
        <v>103.5044336308206</v>
      </c>
      <c r="N11">
        <f t="shared" si="4"/>
        <v>0.38006870108651636</v>
      </c>
      <c r="O11">
        <f t="shared" si="0"/>
        <v>0.37936819554190881</v>
      </c>
      <c r="P11">
        <f t="shared" si="1"/>
        <v>-4.899206160222648E-2</v>
      </c>
      <c r="Q11">
        <f t="shared" si="2"/>
        <v>4.9692567146833219E-2</v>
      </c>
    </row>
    <row r="12" spans="1:17" x14ac:dyDescent="0.25">
      <c r="A12">
        <f t="shared" si="10"/>
        <v>1969</v>
      </c>
      <c r="B12" s="17">
        <f>'raw data'!C45/100</f>
        <v>49420.67</v>
      </c>
      <c r="C12" s="17">
        <f>'capital stock data'!M22</f>
        <v>11716.558358314938</v>
      </c>
      <c r="D12" s="17">
        <f>'hours data'!D23</f>
        <v>155918.54948027551</v>
      </c>
      <c r="E12" s="17">
        <f>'hours data'!K23</f>
        <v>124646.355</v>
      </c>
      <c r="G12">
        <f t="shared" si="3"/>
        <v>0.72056868305282118</v>
      </c>
      <c r="I12">
        <f t="shared" si="6"/>
        <v>132.25361337624807</v>
      </c>
      <c r="J12">
        <f t="shared" si="7"/>
        <v>129.84012506334486</v>
      </c>
      <c r="K12">
        <f t="shared" si="8"/>
        <v>97.290112157144506</v>
      </c>
      <c r="L12">
        <f t="shared" si="9"/>
        <v>104.69595850766498</v>
      </c>
      <c r="N12">
        <f t="shared" si="4"/>
        <v>0.40330713957014885</v>
      </c>
      <c r="O12">
        <f t="shared" si="0"/>
        <v>0.37673629461790381</v>
      </c>
      <c r="P12">
        <f t="shared" si="1"/>
        <v>-3.9634907216325732E-2</v>
      </c>
      <c r="Q12">
        <f t="shared" si="2"/>
        <v>6.6205752168570373E-2</v>
      </c>
    </row>
    <row r="13" spans="1:17" x14ac:dyDescent="0.25">
      <c r="A13">
        <f t="shared" si="10"/>
        <v>1970</v>
      </c>
      <c r="B13" s="17">
        <f>'raw data'!C46/100</f>
        <v>49512.62</v>
      </c>
      <c r="C13" s="17">
        <f>'capital stock data'!M23</f>
        <v>12204.198716271585</v>
      </c>
      <c r="D13" s="17">
        <f>'hours data'!D24</f>
        <v>153354.92264576803</v>
      </c>
      <c r="E13" s="17">
        <f>'hours data'!K24</f>
        <v>126722.136</v>
      </c>
      <c r="G13">
        <f t="shared" si="3"/>
        <v>0.71785890264562624</v>
      </c>
      <c r="I13">
        <f t="shared" si="6"/>
        <v>130.32925838022433</v>
      </c>
      <c r="J13">
        <f t="shared" si="7"/>
        <v>129.35184651996747</v>
      </c>
      <c r="K13">
        <f t="shared" si="8"/>
        <v>99.474631769485555</v>
      </c>
      <c r="L13">
        <f t="shared" si="9"/>
        <v>101.2877563508122</v>
      </c>
      <c r="N13">
        <f t="shared" si="4"/>
        <v>0.38216099934435049</v>
      </c>
      <c r="O13">
        <f t="shared" si="0"/>
        <v>0.37130064889072978</v>
      </c>
      <c r="P13">
        <f t="shared" si="1"/>
        <v>-7.5994414591297327E-3</v>
      </c>
      <c r="Q13">
        <f t="shared" si="2"/>
        <v>1.845979191274771E-2</v>
      </c>
    </row>
    <row r="14" spans="1:17" x14ac:dyDescent="0.25">
      <c r="A14">
        <f t="shared" si="10"/>
        <v>1971</v>
      </c>
      <c r="B14" s="17">
        <f>'raw data'!C47/100</f>
        <v>51143.25</v>
      </c>
      <c r="C14" s="17">
        <f>'capital stock data'!M24</f>
        <v>12593.223228479455</v>
      </c>
      <c r="D14" s="17">
        <f>'hours data'!D25</f>
        <v>152615.43012293536</v>
      </c>
      <c r="E14" s="17">
        <f>'hours data'!K25</f>
        <v>129372.803</v>
      </c>
      <c r="G14">
        <f t="shared" si="3"/>
        <v>0.74552903020845385</v>
      </c>
      <c r="I14">
        <f t="shared" si="6"/>
        <v>131.86326826639706</v>
      </c>
      <c r="J14">
        <f t="shared" si="7"/>
        <v>134.33775960191704</v>
      </c>
      <c r="K14">
        <f t="shared" si="8"/>
        <v>99.416521323781453</v>
      </c>
      <c r="L14">
        <f t="shared" si="9"/>
        <v>98.734100009796222</v>
      </c>
      <c r="N14">
        <f t="shared" si="4"/>
        <v>0.39904274449825927</v>
      </c>
      <c r="O14">
        <f t="shared" si="0"/>
        <v>0.42586487389213146</v>
      </c>
      <c r="P14">
        <f t="shared" si="1"/>
        <v>-8.4424719602137072E-3</v>
      </c>
      <c r="Q14">
        <f t="shared" si="2"/>
        <v>-1.8379657433660462E-2</v>
      </c>
    </row>
    <row r="15" spans="1:17" x14ac:dyDescent="0.25">
      <c r="A15">
        <f t="shared" si="10"/>
        <v>1972</v>
      </c>
      <c r="B15" s="17">
        <f>'raw data'!C48/100</f>
        <v>53832.82</v>
      </c>
      <c r="C15" s="17">
        <f>'capital stock data'!M25</f>
        <v>13021.601046956423</v>
      </c>
      <c r="D15" s="17">
        <f>'hours data'!D26</f>
        <v>156906.80361104643</v>
      </c>
      <c r="E15" s="17">
        <f>'hours data'!K26</f>
        <v>131814.68799999999</v>
      </c>
      <c r="G15">
        <f t="shared" si="3"/>
        <v>0.77106546715270907</v>
      </c>
      <c r="I15">
        <f t="shared" si="6"/>
        <v>136.22657109901678</v>
      </c>
      <c r="J15">
        <f t="shared" si="7"/>
        <v>138.93920044231959</v>
      </c>
      <c r="K15">
        <f t="shared" si="8"/>
        <v>98.411838712452706</v>
      </c>
      <c r="L15">
        <f t="shared" si="9"/>
        <v>99.629897575419918</v>
      </c>
      <c r="N15">
        <f t="shared" si="4"/>
        <v>0.44600812959081965</v>
      </c>
      <c r="O15">
        <f t="shared" si="0"/>
        <v>0.47445370014611737</v>
      </c>
      <c r="P15">
        <f t="shared" si="1"/>
        <v>-2.3096216066913363E-2</v>
      </c>
      <c r="Q15">
        <f t="shared" si="2"/>
        <v>-5.3493544883842876E-3</v>
      </c>
    </row>
    <row r="16" spans="1:17" x14ac:dyDescent="0.25">
      <c r="A16">
        <f t="shared" si="10"/>
        <v>1973</v>
      </c>
      <c r="B16" s="17">
        <f>'raw data'!C49/100</f>
        <v>56872.07</v>
      </c>
      <c r="C16" s="17">
        <f>'capital stock data'!M26</f>
        <v>13520.944385586936</v>
      </c>
      <c r="D16" s="17">
        <f>'hours data'!D27</f>
        <v>163220.94143329968</v>
      </c>
      <c r="E16" s="17">
        <f>'hours data'!K27</f>
        <v>134138.397</v>
      </c>
      <c r="G16">
        <f t="shared" si="3"/>
        <v>0.79084900427412719</v>
      </c>
      <c r="I16">
        <f t="shared" si="6"/>
        <v>141.42442587863042</v>
      </c>
      <c r="J16">
        <f t="shared" si="7"/>
        <v>142.50401944494055</v>
      </c>
      <c r="K16">
        <f t="shared" si="8"/>
        <v>97.445733569308729</v>
      </c>
      <c r="L16">
        <f t="shared" si="9"/>
        <v>101.84377315832431</v>
      </c>
      <c r="N16">
        <f t="shared" si="4"/>
        <v>0.50003131428213665</v>
      </c>
      <c r="O16">
        <f t="shared" si="0"/>
        <v>0.51100261227037325</v>
      </c>
      <c r="P16">
        <f t="shared" si="1"/>
        <v>-3.7329073007513154E-2</v>
      </c>
      <c r="Q16">
        <f t="shared" si="2"/>
        <v>2.6357775019275814E-2</v>
      </c>
    </row>
    <row r="17" spans="1:17" x14ac:dyDescent="0.25">
      <c r="A17">
        <f t="shared" si="10"/>
        <v>1974</v>
      </c>
      <c r="B17" s="17">
        <f>'raw data'!C50/100</f>
        <v>56564.65</v>
      </c>
      <c r="C17" s="17">
        <f>'capital stock data'!M27</f>
        <v>14104.17169777579</v>
      </c>
      <c r="D17" s="17">
        <f>'hours data'!D28</f>
        <v>163636.15330414794</v>
      </c>
      <c r="E17" s="17">
        <f>'hours data'!K28</f>
        <v>136224.99799999999</v>
      </c>
      <c r="G17">
        <f t="shared" si="3"/>
        <v>0.76353460062787282</v>
      </c>
      <c r="I17">
        <f t="shared" si="6"/>
        <v>138.50542833483544</v>
      </c>
      <c r="J17">
        <f t="shared" si="7"/>
        <v>137.582204677145</v>
      </c>
      <c r="K17">
        <f t="shared" si="8"/>
        <v>100.13141748537227</v>
      </c>
      <c r="L17">
        <f t="shared" si="9"/>
        <v>100.53890850276024</v>
      </c>
      <c r="N17">
        <f t="shared" si="4"/>
        <v>0.46994251979994939</v>
      </c>
      <c r="O17">
        <f t="shared" si="0"/>
        <v>0.46029387931115295</v>
      </c>
      <c r="P17">
        <f t="shared" si="1"/>
        <v>1.894708827488457E-3</v>
      </c>
      <c r="Q17">
        <f t="shared" si="2"/>
        <v>7.7539316613070277E-3</v>
      </c>
    </row>
    <row r="18" spans="1:17" x14ac:dyDescent="0.25">
      <c r="A18">
        <f t="shared" si="10"/>
        <v>1975</v>
      </c>
      <c r="B18" s="17">
        <f>'raw data'!C51/100</f>
        <v>56448.43</v>
      </c>
      <c r="C18" s="17">
        <f>'capital stock data'!M28</f>
        <v>14612.122584387262</v>
      </c>
      <c r="D18" s="17">
        <f>'hours data'!D29</f>
        <v>159389.85289967546</v>
      </c>
      <c r="E18" s="17">
        <f>'hours data'!K29</f>
        <v>138870.639</v>
      </c>
      <c r="G18">
        <f t="shared" si="3"/>
        <v>0.76573288612223511</v>
      </c>
      <c r="I18">
        <f t="shared" si="6"/>
        <v>135.587587739463</v>
      </c>
      <c r="J18">
        <f t="shared" si="7"/>
        <v>137.97831634592262</v>
      </c>
      <c r="K18">
        <f t="shared" si="8"/>
        <v>102.2932889898029</v>
      </c>
      <c r="L18">
        <f t="shared" si="9"/>
        <v>96.064284063676254</v>
      </c>
      <c r="N18">
        <f t="shared" si="4"/>
        <v>0.43922511412068727</v>
      </c>
      <c r="O18">
        <f t="shared" si="0"/>
        <v>0.46444156150944493</v>
      </c>
      <c r="P18">
        <f t="shared" si="1"/>
        <v>3.2711499347968569E-2</v>
      </c>
      <c r="Q18">
        <f t="shared" si="2"/>
        <v>-5.7927946736727208E-2</v>
      </c>
    </row>
    <row r="19" spans="1:17" x14ac:dyDescent="0.25">
      <c r="A19">
        <f t="shared" si="10"/>
        <v>1976</v>
      </c>
      <c r="B19" s="17">
        <f>'raw data'!C52/100</f>
        <v>59489.95</v>
      </c>
      <c r="C19" s="17">
        <f>'capital stock data'!M29</f>
        <v>14953.034560459992</v>
      </c>
      <c r="D19" s="17">
        <f>'hours data'!D30</f>
        <v>163608.8904029656</v>
      </c>
      <c r="E19" s="17">
        <f>'hours data'!K30</f>
        <v>140850.60999999999</v>
      </c>
      <c r="G19">
        <f t="shared" si="3"/>
        <v>0.79948839918817205</v>
      </c>
      <c r="I19">
        <f t="shared" si="6"/>
        <v>140.88455105897987</v>
      </c>
      <c r="J19">
        <f t="shared" si="7"/>
        <v>144.06076225446532</v>
      </c>
      <c r="K19">
        <f t="shared" si="8"/>
        <v>100.59068889865142</v>
      </c>
      <c r="L19">
        <f t="shared" si="9"/>
        <v>97.220954719988612</v>
      </c>
      <c r="N19">
        <f t="shared" si="4"/>
        <v>0.4945134190813828</v>
      </c>
      <c r="O19">
        <f t="shared" si="0"/>
        <v>0.5266774430119221</v>
      </c>
      <c r="P19">
        <f t="shared" si="1"/>
        <v>8.4967693439063456E-3</v>
      </c>
      <c r="Q19">
        <f t="shared" si="2"/>
        <v>-4.0660793274444905E-2</v>
      </c>
    </row>
    <row r="20" spans="1:17" x14ac:dyDescent="0.25">
      <c r="A20">
        <f t="shared" si="10"/>
        <v>1977</v>
      </c>
      <c r="B20" s="17">
        <f>'raw data'!C53/100</f>
        <v>62240.86</v>
      </c>
      <c r="C20" s="17">
        <f>'capital stock data'!M30</f>
        <v>15441.626690173896</v>
      </c>
      <c r="D20" s="17">
        <f>'hours data'!D31</f>
        <v>169145.71415932139</v>
      </c>
      <c r="E20" s="17">
        <f>'hours data'!K31</f>
        <v>142935.11100000003</v>
      </c>
      <c r="G20">
        <f t="shared" si="3"/>
        <v>0.81512489937672572</v>
      </c>
      <c r="I20">
        <f t="shared" si="6"/>
        <v>145.24967262014678</v>
      </c>
      <c r="J20">
        <f t="shared" si="7"/>
        <v>146.87832175682021</v>
      </c>
      <c r="K20">
        <f t="shared" si="8"/>
        <v>99.844390765202235</v>
      </c>
      <c r="L20">
        <f t="shared" si="9"/>
        <v>99.045281184665512</v>
      </c>
      <c r="N20">
        <f t="shared" si="4"/>
        <v>0.53853491192706415</v>
      </c>
      <c r="O20">
        <f t="shared" si="0"/>
        <v>0.55462147961228059</v>
      </c>
      <c r="P20">
        <f t="shared" si="1"/>
        <v>-2.2467152154771351E-3</v>
      </c>
      <c r="Q20">
        <f t="shared" si="2"/>
        <v>-1.3839852469740207E-2</v>
      </c>
    </row>
    <row r="21" spans="1:17" x14ac:dyDescent="0.25">
      <c r="A21">
        <f t="shared" si="10"/>
        <v>1978</v>
      </c>
      <c r="B21" s="17">
        <f>'raw data'!C54/100</f>
        <v>65686.080000000002</v>
      </c>
      <c r="C21" s="17">
        <f>'capital stock data'!M31</f>
        <v>16056.576524392114</v>
      </c>
      <c r="D21" s="17">
        <f>'hours data'!D32</f>
        <v>176897.49828544899</v>
      </c>
      <c r="E21" s="17">
        <f>'hours data'!K32</f>
        <v>145125.42000000001</v>
      </c>
      <c r="G21">
        <f t="shared" si="3"/>
        <v>0.82953446832693278</v>
      </c>
      <c r="I21">
        <f t="shared" si="6"/>
        <v>150.97615333933712</v>
      </c>
      <c r="J21">
        <f t="shared" si="7"/>
        <v>149.47479906510011</v>
      </c>
      <c r="K21">
        <f t="shared" si="8"/>
        <v>99.003480291012551</v>
      </c>
      <c r="L21">
        <f t="shared" si="9"/>
        <v>102.02107983164524</v>
      </c>
      <c r="N21">
        <f t="shared" si="4"/>
        <v>0.59432069408050225</v>
      </c>
      <c r="O21">
        <f t="shared" si="0"/>
        <v>0.57990227152379392</v>
      </c>
      <c r="P21">
        <f t="shared" si="1"/>
        <v>-1.4448853429140469E-2</v>
      </c>
      <c r="Q21">
        <f t="shared" si="2"/>
        <v>2.8867275985848651E-2</v>
      </c>
    </row>
    <row r="22" spans="1:17" x14ac:dyDescent="0.25">
      <c r="A22">
        <f t="shared" si="10"/>
        <v>1979</v>
      </c>
      <c r="B22" s="17">
        <f>'raw data'!C55/100</f>
        <v>67765.8</v>
      </c>
      <c r="C22" s="17">
        <f>'capital stock data'!M32</f>
        <v>16804.509223286805</v>
      </c>
      <c r="D22" s="17">
        <f>'hours data'!D33</f>
        <v>182026.41469336953</v>
      </c>
      <c r="E22" s="17">
        <f>'hours data'!K33</f>
        <v>147411.02499999999</v>
      </c>
      <c r="G22">
        <f t="shared" si="3"/>
        <v>0.8248996053705977</v>
      </c>
      <c r="I22">
        <f t="shared" si="6"/>
        <v>153.34128713435803</v>
      </c>
      <c r="J22">
        <f t="shared" si="7"/>
        <v>148.63963761546228</v>
      </c>
      <c r="K22">
        <f t="shared" si="8"/>
        <v>99.817871085907655</v>
      </c>
      <c r="L22">
        <f t="shared" si="9"/>
        <v>103.35135230110328</v>
      </c>
      <c r="N22">
        <f t="shared" si="4"/>
        <v>0.61674619487254678</v>
      </c>
      <c r="O22">
        <f t="shared" si="0"/>
        <v>0.57181888953629312</v>
      </c>
      <c r="P22">
        <f t="shared" si="1"/>
        <v>-2.6299604985321047E-3</v>
      </c>
      <c r="Q22">
        <f t="shared" si="2"/>
        <v>4.7557265834785548E-2</v>
      </c>
    </row>
    <row r="23" spans="1:17" x14ac:dyDescent="0.25">
      <c r="A23">
        <f t="shared" si="10"/>
        <v>1980</v>
      </c>
      <c r="B23" s="17">
        <f>'raw data'!C56/100</f>
        <v>67591.81</v>
      </c>
      <c r="C23" s="17">
        <f>'capital stock data'!M33</f>
        <v>17581.87547127224</v>
      </c>
      <c r="D23" s="17">
        <f>'hours data'!D34</f>
        <v>181299.14327538884</v>
      </c>
      <c r="E23" s="17">
        <f>'hours data'!K34</f>
        <v>149286.82500000001</v>
      </c>
      <c r="G23">
        <f t="shared" si="3"/>
        <v>0.80386055047754001</v>
      </c>
      <c r="I23">
        <f t="shared" si="6"/>
        <v>151.02578275610023</v>
      </c>
      <c r="J23">
        <f t="shared" si="7"/>
        <v>144.84858537744967</v>
      </c>
      <c r="K23">
        <f t="shared" si="8"/>
        <v>102.57720290962216</v>
      </c>
      <c r="L23">
        <f t="shared" si="9"/>
        <v>101.64499168948824</v>
      </c>
      <c r="N23">
        <f t="shared" si="4"/>
        <v>0.59479486398164005</v>
      </c>
      <c r="O23">
        <f t="shared" si="0"/>
        <v>0.53454559500594256</v>
      </c>
      <c r="P23">
        <f t="shared" si="1"/>
        <v>3.6710137341937496E-2</v>
      </c>
      <c r="Q23">
        <f t="shared" si="2"/>
        <v>2.3539131633759491E-2</v>
      </c>
    </row>
    <row r="24" spans="1:17" x14ac:dyDescent="0.25">
      <c r="A24">
        <f t="shared" si="10"/>
        <v>1981</v>
      </c>
      <c r="B24" s="17">
        <f>'raw data'!C57/100</f>
        <v>69307.100000000006</v>
      </c>
      <c r="C24" s="17">
        <f>'capital stock data'!M34</f>
        <v>18190.39200284861</v>
      </c>
      <c r="D24" s="17">
        <f>'hours data'!D35</f>
        <v>182566.34039808516</v>
      </c>
      <c r="E24" s="17">
        <f>'hours data'!K35</f>
        <v>151218.09400000001</v>
      </c>
      <c r="G24">
        <f t="shared" si="3"/>
        <v>0.8143630946352467</v>
      </c>
      <c r="I24">
        <f t="shared" si="6"/>
        <v>152.88063152309863</v>
      </c>
      <c r="J24">
        <f t="shared" si="7"/>
        <v>146.74105125751342</v>
      </c>
      <c r="K24">
        <f t="shared" si="8"/>
        <v>103.10320773320474</v>
      </c>
      <c r="L24">
        <f t="shared" si="9"/>
        <v>101.04821933034876</v>
      </c>
      <c r="N24">
        <f t="shared" si="4"/>
        <v>0.61240564296071787</v>
      </c>
      <c r="O24">
        <f t="shared" si="0"/>
        <v>0.55327252582217157</v>
      </c>
      <c r="P24">
        <f t="shared" si="1"/>
        <v>4.4089218339355724E-2</v>
      </c>
      <c r="Q24">
        <f t="shared" si="2"/>
        <v>1.5043898799189189E-2</v>
      </c>
    </row>
    <row r="25" spans="1:17" x14ac:dyDescent="0.25">
      <c r="A25">
        <f t="shared" si="10"/>
        <v>1982</v>
      </c>
      <c r="B25" s="17">
        <f>'raw data'!C58/100</f>
        <v>68057.58</v>
      </c>
      <c r="C25" s="17">
        <f>'capital stock data'!M35</f>
        <v>18872.413078566522</v>
      </c>
      <c r="D25" s="17">
        <f>'hours data'!D36</f>
        <v>178797.75563434561</v>
      </c>
      <c r="E25" s="17">
        <f>'hours data'!K36</f>
        <v>153129.90399999998</v>
      </c>
      <c r="G25">
        <f t="shared" si="3"/>
        <v>0.79131002616965729</v>
      </c>
      <c r="I25">
        <f t="shared" si="6"/>
        <v>148.2500992393721</v>
      </c>
      <c r="J25">
        <f t="shared" si="7"/>
        <v>142.58709152672873</v>
      </c>
      <c r="K25">
        <f t="shared" si="8"/>
        <v>106.39005051466259</v>
      </c>
      <c r="L25">
        <f t="shared" si="9"/>
        <v>97.726820009802722</v>
      </c>
      <c r="N25">
        <f t="shared" si="4"/>
        <v>0.56803307051901653</v>
      </c>
      <c r="O25">
        <f t="shared" si="0"/>
        <v>0.51184337986509487</v>
      </c>
      <c r="P25">
        <f t="shared" si="1"/>
        <v>8.9363237828541983E-2</v>
      </c>
      <c r="Q25">
        <f t="shared" si="2"/>
        <v>-3.3173547174621551E-2</v>
      </c>
    </row>
    <row r="26" spans="1:17" x14ac:dyDescent="0.25">
      <c r="A26">
        <f t="shared" si="10"/>
        <v>1983</v>
      </c>
      <c r="B26" s="17">
        <f>'raw data'!C59/100</f>
        <v>71177.289999999994</v>
      </c>
      <c r="C26" s="17">
        <f>'capital stock data'!M36</f>
        <v>19336.398392192939</v>
      </c>
      <c r="D26" s="17">
        <f>'hours data'!D37</f>
        <v>181683.40345365714</v>
      </c>
      <c r="E26" s="17">
        <f>'hours data'!K37</f>
        <v>154770.304</v>
      </c>
      <c r="G26">
        <f t="shared" si="3"/>
        <v>0.824035694560317</v>
      </c>
      <c r="I26">
        <f t="shared" si="6"/>
        <v>153.402456324421</v>
      </c>
      <c r="J26">
        <f t="shared" si="7"/>
        <v>148.48396850259547</v>
      </c>
      <c r="K26">
        <f t="shared" si="8"/>
        <v>105.15100106683495</v>
      </c>
      <c r="L26">
        <f t="shared" si="9"/>
        <v>98.251533095193139</v>
      </c>
      <c r="N26">
        <f t="shared" si="4"/>
        <v>0.61732158387532654</v>
      </c>
      <c r="O26">
        <f t="shared" si="0"/>
        <v>0.5703071747275269</v>
      </c>
      <c r="P26">
        <f t="shared" si="1"/>
        <v>7.2462584993930074E-2</v>
      </c>
      <c r="Q26">
        <f t="shared" si="2"/>
        <v>-2.5448175846132098E-2</v>
      </c>
    </row>
    <row r="27" spans="1:17" x14ac:dyDescent="0.25">
      <c r="A27">
        <f t="shared" si="10"/>
        <v>1984</v>
      </c>
      <c r="B27" s="17">
        <f>'raw data'!C60/100</f>
        <v>76328.12</v>
      </c>
      <c r="C27" s="17">
        <f>'capital stock data'!M37</f>
        <v>19856.733710124423</v>
      </c>
      <c r="D27" s="17">
        <f>'hours data'!D38</f>
        <v>190214.37632981318</v>
      </c>
      <c r="E27" s="17">
        <f>'hours data'!K38</f>
        <v>156116.15</v>
      </c>
      <c r="G27">
        <f t="shared" si="3"/>
        <v>0.86515491688413781</v>
      </c>
      <c r="I27">
        <f t="shared" si="6"/>
        <v>163.08545654936796</v>
      </c>
      <c r="J27">
        <f t="shared" si="7"/>
        <v>155.89328991025513</v>
      </c>
      <c r="K27">
        <f t="shared" si="8"/>
        <v>102.5842273656735</v>
      </c>
      <c r="L27">
        <f t="shared" si="9"/>
        <v>101.97817124890524</v>
      </c>
      <c r="N27">
        <f t="shared" si="4"/>
        <v>0.70562813275721326</v>
      </c>
      <c r="O27">
        <f t="shared" si="0"/>
        <v>0.64055883168203254</v>
      </c>
      <c r="P27">
        <f t="shared" si="1"/>
        <v>3.6808929282513989E-2</v>
      </c>
      <c r="Q27">
        <f t="shared" si="2"/>
        <v>2.8260371792665894E-2</v>
      </c>
    </row>
    <row r="28" spans="1:17" x14ac:dyDescent="0.25">
      <c r="A28">
        <f t="shared" si="10"/>
        <v>1985</v>
      </c>
      <c r="B28" s="17">
        <f>'raw data'!C61/100</f>
        <v>79510.740000000005</v>
      </c>
      <c r="C28" s="17">
        <f>'capital stock data'!M38</f>
        <v>20680.057987013468</v>
      </c>
      <c r="D28" s="17">
        <f>'hours data'!D39</f>
        <v>193386.61845752332</v>
      </c>
      <c r="E28" s="17">
        <f>'hours data'!K39</f>
        <v>157743.61199999999</v>
      </c>
      <c r="G28">
        <f t="shared" si="3"/>
        <v>0.88655878605498306</v>
      </c>
      <c r="I28">
        <f t="shared" si="6"/>
        <v>168.13282690261644</v>
      </c>
      <c r="J28">
        <f t="shared" si="7"/>
        <v>159.75007846538344</v>
      </c>
      <c r="K28">
        <f t="shared" si="8"/>
        <v>102.57111629370105</v>
      </c>
      <c r="L28">
        <f t="shared" si="9"/>
        <v>102.60921211323151</v>
      </c>
      <c r="N28">
        <f t="shared" si="4"/>
        <v>0.74960142942841734</v>
      </c>
      <c r="O28">
        <f t="shared" si="0"/>
        <v>0.67581663978943274</v>
      </c>
      <c r="P28">
        <f t="shared" si="1"/>
        <v>3.6624529712863667E-2</v>
      </c>
      <c r="Q28">
        <f t="shared" si="2"/>
        <v>3.7160259926120119E-2</v>
      </c>
    </row>
    <row r="29" spans="1:17" x14ac:dyDescent="0.25">
      <c r="A29">
        <f t="shared" si="10"/>
        <v>1986</v>
      </c>
      <c r="B29" s="17">
        <f>'raw data'!C62/100</f>
        <v>82263.92</v>
      </c>
      <c r="C29" s="17">
        <f>'capital stock data'!M39</f>
        <v>21465.812681724547</v>
      </c>
      <c r="D29" s="17">
        <f>'hours data'!D40</f>
        <v>195317.40617368277</v>
      </c>
      <c r="E29" s="17">
        <f>'hours data'!K40</f>
        <v>158968.046</v>
      </c>
      <c r="G29">
        <f t="shared" si="3"/>
        <v>0.90650664168587658</v>
      </c>
      <c r="I29">
        <f t="shared" si="6"/>
        <v>172.61481419314896</v>
      </c>
      <c r="J29">
        <f t="shared" si="7"/>
        <v>163.3445062149876</v>
      </c>
      <c r="K29">
        <f t="shared" si="8"/>
        <v>102.76156413748481</v>
      </c>
      <c r="L29">
        <f t="shared" si="9"/>
        <v>102.83544380356136</v>
      </c>
      <c r="N29">
        <f t="shared" si="4"/>
        <v>0.78755628517649912</v>
      </c>
      <c r="O29">
        <f t="shared" si="0"/>
        <v>0.70791793325973951</v>
      </c>
      <c r="P29">
        <f t="shared" si="1"/>
        <v>3.9300754831893173E-2</v>
      </c>
      <c r="Q29">
        <f t="shared" si="2"/>
        <v>4.0337597084864348E-2</v>
      </c>
    </row>
    <row r="30" spans="1:17" x14ac:dyDescent="0.25">
      <c r="A30">
        <f t="shared" si="10"/>
        <v>1987</v>
      </c>
      <c r="B30" s="17">
        <f>'raw data'!C63/100</f>
        <v>85109.9</v>
      </c>
      <c r="C30" s="17">
        <f>'capital stock data'!M40</f>
        <v>22238.112031319262</v>
      </c>
      <c r="D30" s="17">
        <f>'hours data'!D41</f>
        <v>201057.27276454616</v>
      </c>
      <c r="E30" s="17">
        <f>'hours data'!K41</f>
        <v>159910.74</v>
      </c>
      <c r="G30">
        <f t="shared" si="3"/>
        <v>0.91039939748255261</v>
      </c>
      <c r="I30">
        <f t="shared" si="6"/>
        <v>177.53375868160433</v>
      </c>
      <c r="J30">
        <f t="shared" si="7"/>
        <v>164.04594649593361</v>
      </c>
      <c r="K30">
        <f t="shared" si="8"/>
        <v>102.83988338571415</v>
      </c>
      <c r="L30">
        <f t="shared" si="9"/>
        <v>105.23346456597491</v>
      </c>
      <c r="N30">
        <f t="shared" si="4"/>
        <v>0.82809338434505464</v>
      </c>
      <c r="O30">
        <f t="shared" si="0"/>
        <v>0.71409994592908732</v>
      </c>
      <c r="P30">
        <f t="shared" si="1"/>
        <v>4.0399879355119878E-2</v>
      </c>
      <c r="Q30">
        <f t="shared" si="2"/>
        <v>7.3593559060845609E-2</v>
      </c>
    </row>
    <row r="31" spans="1:17" x14ac:dyDescent="0.25">
      <c r="A31">
        <f t="shared" si="10"/>
        <v>1988</v>
      </c>
      <c r="B31" s="17">
        <f>'raw data'!C64/100</f>
        <v>88664.98</v>
      </c>
      <c r="C31" s="17">
        <f>'capital stock data'!M41</f>
        <v>23025.250782857667</v>
      </c>
      <c r="D31" s="17">
        <f>'hours data'!D42</f>
        <v>206401.23865891693</v>
      </c>
      <c r="E31" s="17">
        <f>'hours data'!K42</f>
        <v>161124.84100000001</v>
      </c>
      <c r="G31">
        <f t="shared" si="3"/>
        <v>0.92711237290090553</v>
      </c>
      <c r="I31">
        <f t="shared" si="6"/>
        <v>183.55580313489503</v>
      </c>
      <c r="J31">
        <f t="shared" si="7"/>
        <v>167.05747734585324</v>
      </c>
      <c r="K31">
        <f t="shared" si="8"/>
        <v>102.48037084339829</v>
      </c>
      <c r="L31">
        <f t="shared" si="9"/>
        <v>107.21647186820469</v>
      </c>
      <c r="N31">
        <f t="shared" si="4"/>
        <v>0.87621872610507157</v>
      </c>
      <c r="O31">
        <f t="shared" si="0"/>
        <v>0.74034455788005293</v>
      </c>
      <c r="P31">
        <f t="shared" si="1"/>
        <v>3.534760144953171E-2</v>
      </c>
      <c r="Q31">
        <f t="shared" si="2"/>
        <v>0.10052656677548583</v>
      </c>
    </row>
    <row r="32" spans="1:17" x14ac:dyDescent="0.25">
      <c r="A32">
        <f t="shared" si="10"/>
        <v>1989</v>
      </c>
      <c r="B32" s="17">
        <f>'raw data'!C65/100</f>
        <v>91921.34</v>
      </c>
      <c r="C32" s="17">
        <f>'capital stock data'!M42</f>
        <v>23782.805667946199</v>
      </c>
      <c r="D32" s="17">
        <f>'hours data'!D43</f>
        <v>211919.61260075669</v>
      </c>
      <c r="E32" s="17">
        <f>'hours data'!K43</f>
        <v>162406.902</v>
      </c>
      <c r="G32">
        <f t="shared" si="3"/>
        <v>0.93811006732698743</v>
      </c>
      <c r="I32">
        <f t="shared" si="6"/>
        <v>188.794946534487</v>
      </c>
      <c r="J32">
        <f t="shared" si="7"/>
        <v>169.03916493965929</v>
      </c>
      <c r="K32">
        <f t="shared" si="8"/>
        <v>102.26443962683274</v>
      </c>
      <c r="L32">
        <f t="shared" si="9"/>
        <v>109.21401767027091</v>
      </c>
      <c r="N32">
        <f t="shared" si="4"/>
        <v>0.91682014866581507</v>
      </c>
      <c r="O32">
        <f t="shared" si="0"/>
        <v>0.75735754543099465</v>
      </c>
      <c r="P32">
        <f t="shared" si="1"/>
        <v>3.2304564509111303E-2</v>
      </c>
      <c r="Q32">
        <f t="shared" si="2"/>
        <v>0.12715803872570519</v>
      </c>
    </row>
    <row r="33" spans="1:17" x14ac:dyDescent="0.25">
      <c r="A33">
        <f t="shared" si="10"/>
        <v>1990</v>
      </c>
      <c r="B33" s="17">
        <f>'raw data'!C66/100</f>
        <v>93654.94</v>
      </c>
      <c r="C33" s="17">
        <f>'capital stock data'!M43</f>
        <v>24544.163773302535</v>
      </c>
      <c r="D33" s="17">
        <f>'hours data'!D44</f>
        <v>213458.77733319654</v>
      </c>
      <c r="E33" s="17">
        <f>'hours data'!K44</f>
        <v>164002.31099999999</v>
      </c>
      <c r="G33">
        <f t="shared" si="3"/>
        <v>0.94199103459250999</v>
      </c>
      <c r="I33">
        <f t="shared" si="6"/>
        <v>190.48431601031646</v>
      </c>
      <c r="J33">
        <f t="shared" si="7"/>
        <v>169.73848103120426</v>
      </c>
      <c r="K33">
        <f t="shared" si="8"/>
        <v>103.01563578430788</v>
      </c>
      <c r="L33">
        <f t="shared" si="9"/>
        <v>108.93708855196034</v>
      </c>
      <c r="N33">
        <f t="shared" si="4"/>
        <v>0.92967221480182261</v>
      </c>
      <c r="O33">
        <f t="shared" si="0"/>
        <v>0.76331367212519907</v>
      </c>
      <c r="P33">
        <f t="shared" si="1"/>
        <v>4.2863327277285167E-2</v>
      </c>
      <c r="Q33">
        <f t="shared" si="2"/>
        <v>0.12349521539933776</v>
      </c>
    </row>
    <row r="34" spans="1:17" x14ac:dyDescent="0.25">
      <c r="A34">
        <f t="shared" si="10"/>
        <v>1991</v>
      </c>
      <c r="B34" s="17">
        <f>'raw data'!C67/100</f>
        <v>93553.55</v>
      </c>
      <c r="C34" s="17">
        <f>'capital stock data'!M44</f>
        <v>25210.463015066452</v>
      </c>
      <c r="D34" s="17">
        <f>'hours data'!D45</f>
        <v>209551.3770006492</v>
      </c>
      <c r="E34" s="17">
        <f>'hours data'!K45</f>
        <v>165702.55499999999</v>
      </c>
      <c r="G34">
        <f t="shared" si="3"/>
        <v>0.94339661163925448</v>
      </c>
      <c r="I34">
        <f t="shared" si="6"/>
        <v>188.32569017027191</v>
      </c>
      <c r="J34">
        <f t="shared" si="7"/>
        <v>169.9917536252369</v>
      </c>
      <c r="K34">
        <f t="shared" si="8"/>
        <v>104.66673696957014</v>
      </c>
      <c r="L34">
        <f t="shared" si="9"/>
        <v>105.84565348313883</v>
      </c>
      <c r="N34">
        <f t="shared" si="4"/>
        <v>0.91322981648524404</v>
      </c>
      <c r="O34">
        <f t="shared" si="0"/>
        <v>0.76546476228923677</v>
      </c>
      <c r="P34">
        <f t="shared" si="1"/>
        <v>6.5803027430295216E-2</v>
      </c>
      <c r="Q34">
        <f t="shared" si="2"/>
        <v>8.1962026765709586E-2</v>
      </c>
    </row>
    <row r="35" spans="1:17" x14ac:dyDescent="0.25">
      <c r="A35">
        <f t="shared" si="10"/>
        <v>1992</v>
      </c>
      <c r="B35" s="17">
        <f>'raw data'!C68/100</f>
        <v>96848.92</v>
      </c>
      <c r="C35" s="17">
        <f>'capital stock data'!M45</f>
        <v>25705.214682752194</v>
      </c>
      <c r="D35" s="17">
        <f>'hours data'!D46</f>
        <v>210052.45005518763</v>
      </c>
      <c r="E35" s="17">
        <f>'hours data'!K46</f>
        <v>167760.15600000002</v>
      </c>
      <c r="G35">
        <f t="shared" si="3"/>
        <v>0.98277464844536655</v>
      </c>
      <c r="I35">
        <f t="shared" si="6"/>
        <v>192.5681514627872</v>
      </c>
      <c r="J35">
        <f t="shared" si="7"/>
        <v>177.0873287506962</v>
      </c>
      <c r="K35">
        <f t="shared" si="8"/>
        <v>103.76391035341061</v>
      </c>
      <c r="L35">
        <f t="shared" si="9"/>
        <v>104.79743298091111</v>
      </c>
      <c r="N35">
        <f t="shared" si="4"/>
        <v>0.94536911789530087</v>
      </c>
      <c r="O35">
        <f t="shared" si="0"/>
        <v>0.82446098564971293</v>
      </c>
      <c r="P35">
        <f t="shared" si="1"/>
        <v>5.330475383460382E-2</v>
      </c>
      <c r="Q35">
        <f t="shared" si="2"/>
        <v>6.7603378410984891E-2</v>
      </c>
    </row>
    <row r="36" spans="1:17" x14ac:dyDescent="0.25">
      <c r="A36">
        <f t="shared" si="10"/>
        <v>1993</v>
      </c>
      <c r="B36" s="17">
        <f>'raw data'!C69/100</f>
        <v>99515.02</v>
      </c>
      <c r="C36" s="17">
        <f>'capital stock data'!M46</f>
        <v>26235.826856026139</v>
      </c>
      <c r="D36" s="17">
        <f>'hours data'!D47</f>
        <v>214269.17614196797</v>
      </c>
      <c r="E36" s="17">
        <f>'hours data'!K47</f>
        <v>169727.10699999999</v>
      </c>
      <c r="G36">
        <f t="shared" si="3"/>
        <v>0.9937613132639519</v>
      </c>
      <c r="I36">
        <f t="shared" si="6"/>
        <v>195.57616529357716</v>
      </c>
      <c r="J36">
        <f t="shared" si="7"/>
        <v>179.06702890645445</v>
      </c>
      <c r="K36">
        <f t="shared" si="8"/>
        <v>103.36656710489012</v>
      </c>
      <c r="L36">
        <f t="shared" si="9"/>
        <v>105.66233542135429</v>
      </c>
      <c r="N36">
        <f t="shared" si="4"/>
        <v>0.96773056094463605</v>
      </c>
      <c r="O36">
        <f t="shared" si="0"/>
        <v>0.84049972251599836</v>
      </c>
      <c r="P36">
        <f t="shared" si="1"/>
        <v>4.7769635638758759E-2</v>
      </c>
      <c r="Q36">
        <f t="shared" si="2"/>
        <v>7.9461202789879337E-2</v>
      </c>
    </row>
    <row r="37" spans="1:17" x14ac:dyDescent="0.25">
      <c r="A37">
        <f t="shared" si="10"/>
        <v>1994</v>
      </c>
      <c r="B37" s="17">
        <f>'raw data'!C70/100</f>
        <v>103524.32</v>
      </c>
      <c r="C37" s="17">
        <f>'capital stock data'!M47</f>
        <v>26822.233589920343</v>
      </c>
      <c r="D37" s="17">
        <f>'hours data'!D48</f>
        <v>219799.62602281128</v>
      </c>
      <c r="E37" s="17">
        <f>'hours data'!K48</f>
        <v>171821.27799999999</v>
      </c>
      <c r="G37">
        <f t="shared" si="3"/>
        <v>1.0178373494435322</v>
      </c>
      <c r="I37">
        <f t="shared" si="6"/>
        <v>200.97588150808718</v>
      </c>
      <c r="J37">
        <f t="shared" si="7"/>
        <v>183.40531840210988</v>
      </c>
      <c r="K37">
        <f t="shared" si="8"/>
        <v>102.34586439216898</v>
      </c>
      <c r="L37">
        <f t="shared" si="9"/>
        <v>107.06850007538495</v>
      </c>
      <c r="N37">
        <f t="shared" si="4"/>
        <v>1.0070223784367884</v>
      </c>
      <c r="O37">
        <f t="shared" si="0"/>
        <v>0.87503547492587674</v>
      </c>
      <c r="P37">
        <f t="shared" si="1"/>
        <v>3.3452806890358275E-2</v>
      </c>
      <c r="Q37">
        <f t="shared" si="2"/>
        <v>9.8534096620551487E-2</v>
      </c>
    </row>
    <row r="38" spans="1:17" x14ac:dyDescent="0.25">
      <c r="A38">
        <f t="shared" si="10"/>
        <v>1995</v>
      </c>
      <c r="B38" s="17">
        <f>'raw data'!C71/100</f>
        <v>106303.21</v>
      </c>
      <c r="C38" s="17">
        <f>'capital stock data'!M48</f>
        <v>27549.817565518097</v>
      </c>
      <c r="D38" s="17">
        <f>'hours data'!D49</f>
        <v>225162.90897140445</v>
      </c>
      <c r="E38" s="17">
        <f>'hours data'!K49</f>
        <v>173879.53400000001</v>
      </c>
      <c r="G38">
        <f t="shared" si="3"/>
        <v>1.0201032319658883</v>
      </c>
      <c r="I38">
        <f t="shared" si="6"/>
        <v>203.92778966503201</v>
      </c>
      <c r="J38">
        <f t="shared" si="7"/>
        <v>183.81361045948202</v>
      </c>
      <c r="K38">
        <f t="shared" si="8"/>
        <v>102.36197312829502</v>
      </c>
      <c r="L38">
        <f t="shared" si="9"/>
        <v>108.38273291902108</v>
      </c>
      <c r="N38">
        <f t="shared" si="4"/>
        <v>1.0280583878120597</v>
      </c>
      <c r="O38">
        <f t="shared" si="0"/>
        <v>0.87824359478482417</v>
      </c>
      <c r="P38">
        <f t="shared" si="1"/>
        <v>3.3679862132145889E-2</v>
      </c>
      <c r="Q38">
        <f t="shared" si="2"/>
        <v>0.11613493089508777</v>
      </c>
    </row>
    <row r="39" spans="1:17" x14ac:dyDescent="0.25">
      <c r="A39">
        <f t="shared" si="10"/>
        <v>1996</v>
      </c>
      <c r="B39" s="17">
        <f>'raw data'!C72/100</f>
        <v>110313.5</v>
      </c>
      <c r="C39" s="17">
        <f>'capital stock data'!M49</f>
        <v>28295.828651755051</v>
      </c>
      <c r="D39" s="17">
        <f>'hours data'!D50</f>
        <v>227789.85967750935</v>
      </c>
      <c r="E39" s="17">
        <f>'hours data'!K50</f>
        <v>175914.28200000001</v>
      </c>
      <c r="G39">
        <f t="shared" si="3"/>
        <v>1.0525535451902563</v>
      </c>
      <c r="I39">
        <f t="shared" si="6"/>
        <v>209.1732116379153</v>
      </c>
      <c r="J39">
        <f t="shared" si="7"/>
        <v>189.66087086156614</v>
      </c>
      <c r="K39">
        <f t="shared" si="8"/>
        <v>101.76145846491198</v>
      </c>
      <c r="L39">
        <f t="shared" si="9"/>
        <v>108.37896555620357</v>
      </c>
      <c r="N39">
        <f t="shared" si="4"/>
        <v>1.064698100572548</v>
      </c>
      <c r="O39">
        <f t="shared" si="0"/>
        <v>0.92342206548186967</v>
      </c>
      <c r="P39">
        <f t="shared" si="1"/>
        <v>2.5191252867545751E-2</v>
      </c>
      <c r="Q39">
        <f t="shared" si="2"/>
        <v>0.11608478222313301</v>
      </c>
    </row>
    <row r="40" spans="1:17" x14ac:dyDescent="0.25">
      <c r="A40">
        <f t="shared" si="10"/>
        <v>1997</v>
      </c>
      <c r="B40" s="17">
        <f>'raw data'!C73/100</f>
        <v>115219.38</v>
      </c>
      <c r="C40" s="17">
        <f>'capital stock data'!M50</f>
        <v>29133.458703365242</v>
      </c>
      <c r="D40" s="17">
        <f>'hours data'!D51</f>
        <v>234394.15630163034</v>
      </c>
      <c r="E40" s="17">
        <f>'hours data'!K51</f>
        <v>178590.33499999999</v>
      </c>
      <c r="G40">
        <f t="shared" si="3"/>
        <v>1.0771637144259956</v>
      </c>
      <c r="I40">
        <f t="shared" si="6"/>
        <v>215.20189074863856</v>
      </c>
      <c r="J40">
        <f t="shared" si="7"/>
        <v>194.09540642569948</v>
      </c>
      <c r="K40">
        <f t="shared" si="8"/>
        <v>100.93232624934775</v>
      </c>
      <c r="L40">
        <f t="shared" si="9"/>
        <v>109.85012175720759</v>
      </c>
      <c r="N40">
        <f t="shared" si="4"/>
        <v>1.105690753367127</v>
      </c>
      <c r="O40">
        <f t="shared" si="0"/>
        <v>0.9567659747992151</v>
      </c>
      <c r="P40">
        <f t="shared" si="1"/>
        <v>1.3388309731416618E-2</v>
      </c>
      <c r="Q40">
        <f t="shared" si="2"/>
        <v>0.1355364688364942</v>
      </c>
    </row>
    <row r="41" spans="1:17" x14ac:dyDescent="0.25">
      <c r="A41">
        <f t="shared" si="10"/>
        <v>1998</v>
      </c>
      <c r="B41" s="17">
        <f>'raw data'!C74/100</f>
        <v>120382.83</v>
      </c>
      <c r="C41" s="17">
        <f>'capital stock data'!M51</f>
        <v>30113.046425075874</v>
      </c>
      <c r="D41" s="17">
        <f>'hours data'!D52</f>
        <v>239822.64606310285</v>
      </c>
      <c r="E41" s="17">
        <f>'hours data'!K52</f>
        <v>180960.22399999999</v>
      </c>
      <c r="G41">
        <f t="shared" si="3"/>
        <v>1.106739696356382</v>
      </c>
      <c r="I41">
        <f t="shared" si="6"/>
        <v>221.90133965791833</v>
      </c>
      <c r="J41">
        <f t="shared" si="7"/>
        <v>199.42473766507987</v>
      </c>
      <c r="K41">
        <f t="shared" si="8"/>
        <v>100.31413092444872</v>
      </c>
      <c r="L41">
        <f t="shared" si="9"/>
        <v>110.9222779202893</v>
      </c>
      <c r="N41">
        <f t="shared" si="4"/>
        <v>1.1499183773681878</v>
      </c>
      <c r="O41">
        <f t="shared" si="0"/>
        <v>0.99584438011286447</v>
      </c>
      <c r="P41">
        <f t="shared" si="1"/>
        <v>4.5248480105119643E-3</v>
      </c>
      <c r="Q41">
        <f t="shared" si="2"/>
        <v>0.14954914924480928</v>
      </c>
    </row>
    <row r="42" spans="1:17" x14ac:dyDescent="0.25">
      <c r="A42">
        <f t="shared" si="10"/>
        <v>1999</v>
      </c>
      <c r="B42" s="17">
        <f>'raw data'!C75/100</f>
        <v>126104.91</v>
      </c>
      <c r="C42" s="17">
        <f>'capital stock data'!M52</f>
        <v>31220.509235503054</v>
      </c>
      <c r="D42" s="17">
        <f>'hours data'!D53</f>
        <v>243986.62503907704</v>
      </c>
      <c r="E42" s="17">
        <f>'hours data'!K53</f>
        <v>183608.32000000001</v>
      </c>
      <c r="G42">
        <f t="shared" si="3"/>
        <v>1.146289898661665</v>
      </c>
      <c r="I42">
        <f t="shared" si="6"/>
        <v>229.09633434998011</v>
      </c>
      <c r="J42">
        <f t="shared" si="7"/>
        <v>206.55133549589638</v>
      </c>
      <c r="K42">
        <f t="shared" si="8"/>
        <v>99.725163201315624</v>
      </c>
      <c r="L42">
        <f t="shared" si="9"/>
        <v>111.2206367894173</v>
      </c>
      <c r="N42">
        <f t="shared" si="4"/>
        <v>1.1959543750222752</v>
      </c>
      <c r="O42">
        <f t="shared" si="0"/>
        <v>1.0465003882360477</v>
      </c>
      <c r="P42">
        <f t="shared" si="1"/>
        <v>-3.9705155868459208E-3</v>
      </c>
      <c r="Q42">
        <f t="shared" si="2"/>
        <v>0.15342450237307231</v>
      </c>
    </row>
    <row r="43" spans="1:17" x14ac:dyDescent="0.25">
      <c r="A43">
        <f t="shared" si="10"/>
        <v>2000</v>
      </c>
      <c r="B43" s="17">
        <f>'raw data'!C76/100</f>
        <v>131309.87</v>
      </c>
      <c r="C43" s="17">
        <f>'capital stock data'!M53</f>
        <v>32456.69186039273</v>
      </c>
      <c r="D43" s="17">
        <f>'hours data'!D54</f>
        <v>247803.67811233859</v>
      </c>
      <c r="E43" s="17">
        <f>'hours data'!K54</f>
        <v>186227.19125999999</v>
      </c>
      <c r="G43">
        <f t="shared" si="3"/>
        <v>1.1763001081621247</v>
      </c>
      <c r="I43">
        <f t="shared" si="6"/>
        <v>235.19754210421286</v>
      </c>
      <c r="J43">
        <f t="shared" si="7"/>
        <v>211.95891071580255</v>
      </c>
      <c r="K43">
        <f t="shared" si="8"/>
        <v>99.633349397077481</v>
      </c>
      <c r="L43">
        <f t="shared" si="9"/>
        <v>111.37208998287814</v>
      </c>
      <c r="N43">
        <f t="shared" si="4"/>
        <v>1.2338729835901299</v>
      </c>
      <c r="O43">
        <f t="shared" si="0"/>
        <v>1.0837846183169293</v>
      </c>
      <c r="P43">
        <f t="shared" si="1"/>
        <v>-5.2993711014468993E-3</v>
      </c>
      <c r="Q43">
        <f t="shared" si="2"/>
        <v>0.15538773637464554</v>
      </c>
    </row>
    <row r="44" spans="1:17" x14ac:dyDescent="0.25">
      <c r="A44">
        <f t="shared" si="10"/>
        <v>2001</v>
      </c>
      <c r="B44" s="17">
        <f>'raw data'!C77/100</f>
        <v>132620.79</v>
      </c>
      <c r="C44" s="17">
        <f>'capital stock data'!M54</f>
        <v>33780.236378686044</v>
      </c>
      <c r="D44" s="17">
        <f>'hours data'!D55</f>
        <v>244584.09042755276</v>
      </c>
      <c r="E44" s="17">
        <f>'hours data'!K55</f>
        <v>188649.44821</v>
      </c>
      <c r="G44">
        <f t="shared" si="3"/>
        <v>1.1832305435711763</v>
      </c>
      <c r="I44">
        <f t="shared" si="6"/>
        <v>234.49553189199253</v>
      </c>
      <c r="J44">
        <f t="shared" si="7"/>
        <v>213.20771408655457</v>
      </c>
      <c r="K44">
        <f t="shared" si="8"/>
        <v>101.35549034039838</v>
      </c>
      <c r="L44">
        <f t="shared" si="9"/>
        <v>108.51365182876431</v>
      </c>
      <c r="N44">
        <f t="shared" si="4"/>
        <v>1.2295604337057833</v>
      </c>
      <c r="O44">
        <f t="shared" si="0"/>
        <v>1.09225963731418</v>
      </c>
      <c r="P44">
        <f t="shared" si="1"/>
        <v>1.942424048046856E-2</v>
      </c>
      <c r="Q44">
        <f t="shared" si="2"/>
        <v>0.11787655591113227</v>
      </c>
    </row>
    <row r="45" spans="1:17" x14ac:dyDescent="0.25">
      <c r="A45">
        <f t="shared" si="10"/>
        <v>2002</v>
      </c>
      <c r="B45" s="17">
        <f>'raw data'!C78/100</f>
        <v>134930.64000000001</v>
      </c>
      <c r="C45" s="17">
        <f>'capital stock data'!M55</f>
        <v>34863.325123234143</v>
      </c>
      <c r="D45" s="17">
        <f>'hours data'!D56</f>
        <v>242192.47886484099</v>
      </c>
      <c r="E45" s="17">
        <f>'hours data'!K56</f>
        <v>190695.50295899998</v>
      </c>
      <c r="G45">
        <f t="shared" si="3"/>
        <v>1.2058528515674352</v>
      </c>
      <c r="I45">
        <f t="shared" si="6"/>
        <v>236.01990405202523</v>
      </c>
      <c r="J45">
        <f t="shared" si="7"/>
        <v>217.28405457780576</v>
      </c>
      <c r="K45">
        <f t="shared" si="8"/>
        <v>102.18540192488589</v>
      </c>
      <c r="L45">
        <f t="shared" si="9"/>
        <v>106.29966975126462</v>
      </c>
      <c r="N45">
        <f t="shared" si="4"/>
        <v>1.2389085302070244</v>
      </c>
      <c r="O45">
        <f t="shared" si="0"/>
        <v>1.1195823060166934</v>
      </c>
      <c r="P45">
        <f t="shared" si="1"/>
        <v>3.1189109437520384E-2</v>
      </c>
      <c r="Q45">
        <f t="shared" si="2"/>
        <v>8.813711475280965E-2</v>
      </c>
    </row>
    <row r="46" spans="1:17" x14ac:dyDescent="0.25">
      <c r="A46">
        <f t="shared" si="10"/>
        <v>2003</v>
      </c>
      <c r="B46" s="17">
        <f>'raw data'!C79/100</f>
        <v>138791.29</v>
      </c>
      <c r="C46" s="17">
        <f>'capital stock data'!M56</f>
        <v>35874.809211101514</v>
      </c>
      <c r="D46" s="17">
        <f>'hours data'!D57</f>
        <v>241508.86693289439</v>
      </c>
      <c r="E46" s="17">
        <f>'hours data'!K57</f>
        <v>192921.77544500001</v>
      </c>
      <c r="G46">
        <f t="shared" si="3"/>
        <v>1.2435893693019056</v>
      </c>
      <c r="I46">
        <f t="shared" si="6"/>
        <v>239.97138771601749</v>
      </c>
      <c r="J46">
        <f t="shared" si="7"/>
        <v>224.08384243611269</v>
      </c>
      <c r="K46">
        <f t="shared" si="8"/>
        <v>102.20811417714299</v>
      </c>
      <c r="L46">
        <f t="shared" si="9"/>
        <v>104.77641745179535</v>
      </c>
      <c r="N46">
        <f t="shared" si="4"/>
        <v>1.2628624005796667</v>
      </c>
      <c r="O46">
        <f t="shared" si="0"/>
        <v>1.1640386270827001</v>
      </c>
      <c r="P46">
        <f t="shared" si="1"/>
        <v>3.1509734616425172E-2</v>
      </c>
      <c r="Q46">
        <f t="shared" si="2"/>
        <v>6.7314038880542701E-2</v>
      </c>
    </row>
    <row r="47" spans="1:17" x14ac:dyDescent="0.25">
      <c r="A47">
        <f t="shared" si="10"/>
        <v>2004</v>
      </c>
      <c r="B47" s="17">
        <f>'raw data'!C80/100</f>
        <v>144063.82</v>
      </c>
      <c r="C47" s="17">
        <f>'capital stock data'!M57</f>
        <v>36919.195395923649</v>
      </c>
      <c r="D47" s="17">
        <f>'hours data'!D58</f>
        <v>244436.73659673659</v>
      </c>
      <c r="E47" s="17">
        <f>'hours data'!K58</f>
        <v>195008.32846799999</v>
      </c>
      <c r="G47">
        <f t="shared" si="3"/>
        <v>1.2816356284658577</v>
      </c>
      <c r="I47">
        <f t="shared" si="6"/>
        <v>246.42244782794654</v>
      </c>
      <c r="J47">
        <f t="shared" si="7"/>
        <v>230.93944296972322</v>
      </c>
      <c r="K47">
        <f t="shared" si="8"/>
        <v>101.70847008462157</v>
      </c>
      <c r="L47">
        <f t="shared" si="9"/>
        <v>104.91196748430825</v>
      </c>
      <c r="N47">
        <f t="shared" si="4"/>
        <v>1.3011336841778689</v>
      </c>
      <c r="O47">
        <f t="shared" si="0"/>
        <v>1.2075145971791892</v>
      </c>
      <c r="P47">
        <f t="shared" si="1"/>
        <v>2.4439829050346942E-2</v>
      </c>
      <c r="Q47">
        <f t="shared" si="2"/>
        <v>6.9179257948332712E-2</v>
      </c>
    </row>
    <row r="48" spans="1:17" x14ac:dyDescent="0.25">
      <c r="A48">
        <f t="shared" si="10"/>
        <v>2005</v>
      </c>
      <c r="B48" s="17">
        <f>'raw data'!C81/100</f>
        <v>149125.09</v>
      </c>
      <c r="C48" s="17">
        <f>'capital stock data'!M58</f>
        <v>38152.786526338583</v>
      </c>
      <c r="D48" s="17">
        <f>'hours data'!D59</f>
        <v>247756.87970249934</v>
      </c>
      <c r="E48" s="17">
        <f>'hours data'!K59</f>
        <v>197405.088132</v>
      </c>
      <c r="G48">
        <f t="shared" si="3"/>
        <v>1.3101255836265413</v>
      </c>
      <c r="I48">
        <f t="shared" si="6"/>
        <v>251.98278813805223</v>
      </c>
      <c r="J48">
        <f t="shared" si="7"/>
        <v>236.07308175824255</v>
      </c>
      <c r="K48">
        <f t="shared" si="8"/>
        <v>101.61207327135739</v>
      </c>
      <c r="L48">
        <f t="shared" si="9"/>
        <v>105.04589722354251</v>
      </c>
      <c r="N48">
        <f t="shared" si="4"/>
        <v>1.3333251927889906</v>
      </c>
      <c r="O48">
        <f t="shared" si="0"/>
        <v>1.2392335475899385</v>
      </c>
      <c r="P48">
        <f t="shared" si="1"/>
        <v>2.3071829412155059E-2</v>
      </c>
      <c r="Q48">
        <f t="shared" si="2"/>
        <v>7.1019815786895882E-2</v>
      </c>
    </row>
    <row r="49" spans="1:17" x14ac:dyDescent="0.25">
      <c r="A49">
        <f t="shared" si="10"/>
        <v>2006</v>
      </c>
      <c r="B49" s="17">
        <f>'raw data'!C82/100</f>
        <v>153382.57</v>
      </c>
      <c r="C49" s="17">
        <f>'capital stock data'!M59</f>
        <v>39540.835675315408</v>
      </c>
      <c r="D49" s="17">
        <f>'hours data'!D60</f>
        <v>252341.09897770506</v>
      </c>
      <c r="E49" s="17">
        <f>'hours data'!K60</f>
        <v>199317.78121599997</v>
      </c>
      <c r="G49">
        <f t="shared" si="3"/>
        <v>1.3173353562847963</v>
      </c>
      <c r="I49">
        <f t="shared" si="6"/>
        <v>256.68971452424978</v>
      </c>
      <c r="J49">
        <f t="shared" si="7"/>
        <v>237.37221923901686</v>
      </c>
      <c r="K49">
        <f t="shared" si="8"/>
        <v>102.05279797466662</v>
      </c>
      <c r="L49">
        <f t="shared" si="9"/>
        <v>105.9628573106486</v>
      </c>
      <c r="N49">
        <f t="shared" si="4"/>
        <v>1.3600254887370666</v>
      </c>
      <c r="O49">
        <f t="shared" si="0"/>
        <v>1.2471510996329982</v>
      </c>
      <c r="P49">
        <f t="shared" si="1"/>
        <v>2.9315737185327217E-2</v>
      </c>
      <c r="Q49">
        <f t="shared" si="2"/>
        <v>8.3558651918739749E-2</v>
      </c>
    </row>
    <row r="50" spans="1:17" x14ac:dyDescent="0.25">
      <c r="A50">
        <f t="shared" si="10"/>
        <v>2007</v>
      </c>
      <c r="B50" s="17">
        <f>'raw data'!C83/100</f>
        <v>156260.29</v>
      </c>
      <c r="C50" s="17">
        <f>'capital stock data'!M60</f>
        <v>40976.447813957522</v>
      </c>
      <c r="D50" s="17">
        <f>'hours data'!D61</f>
        <v>253898.28010603384</v>
      </c>
      <c r="E50" s="17">
        <f>'hours data'!K61</f>
        <v>201523.67748300004</v>
      </c>
      <c r="G50">
        <f>(B50/(C50^$C$1*D50^(1-$C$1)))^(1/(1-$C$1))</f>
        <v>1.3208879487605156</v>
      </c>
      <c r="I50">
        <f>B50/E50/$B$3*$E$3*100</f>
        <v>258.64318932014561</v>
      </c>
      <c r="J50">
        <f>G50/$G$3*100</f>
        <v>238.01236508797638</v>
      </c>
      <c r="K50">
        <f>(C50/B50/$C$3*$B$3)^($C$1/(1-$C$1))*100</f>
        <v>103.05193081640931</v>
      </c>
      <c r="L50">
        <f>D50/E50/$D$3*$E$3*100</f>
        <v>105.44971098101325</v>
      </c>
      <c r="N50">
        <f t="shared" si="4"/>
        <v>1.3709632025085454</v>
      </c>
      <c r="O50">
        <f t="shared" si="0"/>
        <v>1.2510365255824345</v>
      </c>
      <c r="P50">
        <f t="shared" si="1"/>
        <v>4.337153596074645E-2</v>
      </c>
      <c r="Q50">
        <f t="shared" si="2"/>
        <v>7.6555140965361521E-2</v>
      </c>
    </row>
    <row r="51" spans="1:17" x14ac:dyDescent="0.25">
      <c r="A51">
        <f t="shared" si="10"/>
        <v>2008</v>
      </c>
      <c r="B51" s="17">
        <f>'raw data'!C84/100</f>
        <v>156046.87</v>
      </c>
      <c r="C51" s="17">
        <f>'capital stock data'!M61</f>
        <v>42252.903703372605</v>
      </c>
      <c r="D51" s="17">
        <f>'hours data'!D62</f>
        <v>250674.125</v>
      </c>
      <c r="E51" s="17">
        <f>'hours data'!K62</f>
        <v>203438.86325400003</v>
      </c>
      <c r="G51">
        <f>(B51/(C51^$C$1*D51^(1-$C$1)))^(1/(1-$C$1))</f>
        <v>1.3118458300858309</v>
      </c>
      <c r="I51">
        <f>B51/E51/$B$3*$E$3*100</f>
        <v>255.85837787585049</v>
      </c>
      <c r="J51">
        <f>G51/$G$3*100</f>
        <v>236.38305500668798</v>
      </c>
      <c r="K51">
        <f>(C51/B51/$C$3*$B$3)^($C$1/(1-$C$1))*100</f>
        <v>104.95327604209226</v>
      </c>
      <c r="L51">
        <f>D51/E51/$D$3*$E$3*100</f>
        <v>103.13054235678867</v>
      </c>
      <c r="N51">
        <f t="shared" si="4"/>
        <v>1.3553454740048065</v>
      </c>
      <c r="O51">
        <f t="shared" si="0"/>
        <v>1.2411266203969433</v>
      </c>
      <c r="P51">
        <f t="shared" si="1"/>
        <v>6.9747200035640985E-2</v>
      </c>
      <c r="Q51">
        <f t="shared" si="2"/>
        <v>4.4471653572219598E-2</v>
      </c>
    </row>
    <row r="52" spans="1:17" x14ac:dyDescent="0.25">
      <c r="A52">
        <f t="shared" si="10"/>
        <v>2009</v>
      </c>
      <c r="B52" s="17">
        <f>'raw data'!C85/100</f>
        <v>152088.34</v>
      </c>
      <c r="C52" s="17">
        <f>'capital stock data'!M62</f>
        <v>43224.397130571691</v>
      </c>
      <c r="D52" s="17">
        <f>'hours data'!D63</f>
        <v>237636.85455175771</v>
      </c>
      <c r="E52" s="17">
        <f>'hours data'!K63</f>
        <v>205230.15290100002</v>
      </c>
      <c r="G52">
        <f>(B52/(C52^$C$1*D52^(1-$C$1)))^(1/(1-$C$1))</f>
        <v>1.3119567971596293</v>
      </c>
      <c r="I52">
        <f>B52/E52/$B$3*$E$3*100</f>
        <v>247.19133994477914</v>
      </c>
      <c r="J52">
        <f>G52/$G$3*100</f>
        <v>236.403050295241</v>
      </c>
      <c r="K52">
        <f>(C52/B52/$C$3*$B$3)^($C$1/(1-$C$1))*100</f>
        <v>107.89363741820428</v>
      </c>
      <c r="L52">
        <f>D52/E52/$D$3*$E$3*100</f>
        <v>96.913514012875908</v>
      </c>
      <c r="N52">
        <f>LOG(I52/100,2)</f>
        <v>1.305628201019102</v>
      </c>
      <c r="O52">
        <f>LOG(J52/100,2)</f>
        <v>1.241248650648384</v>
      </c>
      <c r="P52">
        <f>LOG(K52/100,2)</f>
        <v>0.10960979035092293</v>
      </c>
      <c r="Q52">
        <f>LOG(L52/100,2)</f>
        <v>-4.5230239980204999E-2</v>
      </c>
    </row>
    <row r="53" spans="1:17" x14ac:dyDescent="0.25">
      <c r="A53">
        <f t="shared" si="10"/>
        <v>2010</v>
      </c>
      <c r="B53" s="17">
        <f>'raw data'!C86/100</f>
        <v>155987.53</v>
      </c>
      <c r="C53" s="17">
        <f>'capital stock data'!M63</f>
        <v>43554.768027027465</v>
      </c>
      <c r="D53" s="17">
        <f>'hours data'!D64</f>
        <v>238010.47355879864</v>
      </c>
      <c r="E53" s="17">
        <f>'hours data'!K64</f>
        <v>206947.40364900001</v>
      </c>
      <c r="G53">
        <f t="shared" ref="G53:G59" si="11">(B53/(C53^$C$1*D53^(1-$C$1)))^(1/(1-$C$1))</f>
        <v>1.3571169154944038</v>
      </c>
      <c r="I53">
        <f t="shared" ref="I53:I59" si="12">B53/E53/$B$3*$E$3*100</f>
        <v>251.4249658343802</v>
      </c>
      <c r="J53">
        <f t="shared" ref="J53:J59" si="13">G53/$G$3*100</f>
        <v>244.54050554464257</v>
      </c>
      <c r="K53">
        <f t="shared" ref="K53:K59" si="14">(C53/B53/$C$3*$B$3)^($C$1/(1-$C$1))*100</f>
        <v>106.80947817303419</v>
      </c>
      <c r="L53">
        <f t="shared" ref="L53:L59" si="15">D53/E53/$D$3*$E$3*100</f>
        <v>96.260430761966049</v>
      </c>
      <c r="N53">
        <f t="shared" ref="N53:N59" si="16">LOG(I53/100,2)</f>
        <v>1.3301279126746597</v>
      </c>
      <c r="O53">
        <f t="shared" ref="O53:O59" si="17">LOG(J53/100,2)</f>
        <v>1.2900734521238069</v>
      </c>
      <c r="P53">
        <f t="shared" ref="P53:P59" si="18">LOG(K53/100,2)</f>
        <v>9.5039676112556468E-2</v>
      </c>
      <c r="Q53">
        <f t="shared" ref="Q53:Q59" si="19">LOG(L53/100,2)</f>
        <v>-5.4985215561704381E-2</v>
      </c>
    </row>
    <row r="54" spans="1:17" x14ac:dyDescent="0.25">
      <c r="A54">
        <f t="shared" si="10"/>
        <v>2011</v>
      </c>
      <c r="B54" s="17">
        <f>'raw data'!C87/100</f>
        <v>158406.64000000001</v>
      </c>
      <c r="C54" s="17">
        <f>'capital stock data'!M64</f>
        <v>44082.788552938982</v>
      </c>
      <c r="D54" s="17">
        <f>'hours data'!D65</f>
        <v>241687.25431167343</v>
      </c>
      <c r="E54" s="17">
        <f>'hours data'!K65</f>
        <v>208178.37904</v>
      </c>
      <c r="G54">
        <f t="shared" si="11"/>
        <v>1.359785754205497</v>
      </c>
      <c r="I54">
        <f t="shared" si="12"/>
        <v>253.81440135251032</v>
      </c>
      <c r="J54">
        <f t="shared" si="13"/>
        <v>245.02140675527269</v>
      </c>
      <c r="K54">
        <f t="shared" si="14"/>
        <v>106.60618240096986</v>
      </c>
      <c r="L54">
        <f t="shared" si="15"/>
        <v>97.169471315705479</v>
      </c>
      <c r="N54">
        <f t="shared" si="16"/>
        <v>1.3437739295825022</v>
      </c>
      <c r="O54">
        <f t="shared" si="17"/>
        <v>1.2929077984953568</v>
      </c>
      <c r="P54">
        <f t="shared" si="18"/>
        <v>9.2291106582890345E-2</v>
      </c>
      <c r="Q54">
        <f t="shared" si="19"/>
        <v>-4.1424975495747793E-2</v>
      </c>
    </row>
    <row r="55" spans="1:17" x14ac:dyDescent="0.25">
      <c r="A55">
        <f t="shared" si="10"/>
        <v>2012</v>
      </c>
      <c r="B55" s="17">
        <f>'raw data'!C88/100</f>
        <v>161970.07</v>
      </c>
      <c r="C55" s="17">
        <f>'capital stock data'!M65</f>
        <v>44684.20060159445</v>
      </c>
      <c r="D55" s="17">
        <f>'hours data'!D66</f>
        <v>246130.97016956474</v>
      </c>
      <c r="E55" s="17">
        <f>'hours data'!K66</f>
        <v>209433.51242400002</v>
      </c>
      <c r="G55">
        <f t="shared" si="11"/>
        <v>1.3720630482901741</v>
      </c>
      <c r="I55">
        <f t="shared" si="12"/>
        <v>257.96874697523424</v>
      </c>
      <c r="J55">
        <f t="shared" si="13"/>
        <v>247.2336669282243</v>
      </c>
      <c r="K55">
        <f t="shared" si="14"/>
        <v>106.07857626722969</v>
      </c>
      <c r="L55">
        <f t="shared" si="15"/>
        <v>98.363008095095196</v>
      </c>
      <c r="N55">
        <f t="shared" si="16"/>
        <v>1.3671962931098367</v>
      </c>
      <c r="O55">
        <f t="shared" si="17"/>
        <v>1.3058752149379469</v>
      </c>
      <c r="P55">
        <f t="shared" si="18"/>
        <v>8.5133317573025613E-2</v>
      </c>
      <c r="Q55">
        <f t="shared" si="19"/>
        <v>-2.3812239401137584E-2</v>
      </c>
    </row>
    <row r="56" spans="1:17" x14ac:dyDescent="0.25">
      <c r="A56">
        <f t="shared" si="10"/>
        <v>2013</v>
      </c>
      <c r="B56" s="17">
        <f>'raw data'!C89/100</f>
        <v>164953.69</v>
      </c>
      <c r="C56" s="17">
        <f>'capital stock data'!M66</f>
        <v>45469.192639482921</v>
      </c>
      <c r="D56" s="17">
        <f>'hours data'!D67</f>
        <v>249463.21176729057</v>
      </c>
      <c r="E56" s="17">
        <f>'hours data'!K67</f>
        <v>210295.945825</v>
      </c>
      <c r="G56">
        <f t="shared" si="11"/>
        <v>1.3793319042536789</v>
      </c>
      <c r="I56">
        <f t="shared" si="12"/>
        <v>261.64331052353748</v>
      </c>
      <c r="J56">
        <f t="shared" si="13"/>
        <v>248.54345069980087</v>
      </c>
      <c r="K56">
        <f t="shared" si="14"/>
        <v>106.02785810020387</v>
      </c>
      <c r="L56">
        <f t="shared" si="15"/>
        <v>99.285842110183069</v>
      </c>
      <c r="N56">
        <f t="shared" si="16"/>
        <v>1.3876013738087707</v>
      </c>
      <c r="O56">
        <f t="shared" si="17"/>
        <v>1.3134980877206466</v>
      </c>
      <c r="P56">
        <f t="shared" si="18"/>
        <v>8.4443372926472055E-2</v>
      </c>
      <c r="Q56">
        <f t="shared" si="19"/>
        <v>-1.034008683835181E-2</v>
      </c>
    </row>
    <row r="57" spans="1:17" x14ac:dyDescent="0.25">
      <c r="A57">
        <f t="shared" si="10"/>
        <v>2014</v>
      </c>
      <c r="B57" s="17">
        <f>'raw data'!C90/100</f>
        <v>169120.38</v>
      </c>
      <c r="C57" s="17">
        <f>'capital stock data'!M67</f>
        <v>46335.544165048239</v>
      </c>
      <c r="D57" s="17">
        <f>'hours data'!D68</f>
        <v>254141.37400353371</v>
      </c>
      <c r="E57" s="17">
        <f>'hours data'!K68</f>
        <v>211565.3566</v>
      </c>
      <c r="G57">
        <f t="shared" si="11"/>
        <v>1.3929590224228663</v>
      </c>
      <c r="I57">
        <f t="shared" si="12"/>
        <v>266.64281899953386</v>
      </c>
      <c r="J57">
        <f t="shared" si="13"/>
        <v>250.99893727443816</v>
      </c>
      <c r="K57">
        <f t="shared" si="14"/>
        <v>105.66118467427627</v>
      </c>
      <c r="L57">
        <f t="shared" si="15"/>
        <v>100.54084564501447</v>
      </c>
      <c r="N57">
        <f t="shared" si="16"/>
        <v>1.414908475092862</v>
      </c>
      <c r="O57">
        <f t="shared" si="17"/>
        <v>1.3276812558408138</v>
      </c>
      <c r="P57">
        <f t="shared" si="18"/>
        <v>7.9445490605054667E-2</v>
      </c>
      <c r="Q57">
        <f t="shared" si="19"/>
        <v>7.7817286469916459E-3</v>
      </c>
    </row>
    <row r="58" spans="1:17" x14ac:dyDescent="0.25">
      <c r="A58">
        <f t="shared" si="10"/>
        <v>2015</v>
      </c>
      <c r="B58" s="17">
        <f>'raw data'!C91/100</f>
        <v>174038.43</v>
      </c>
      <c r="C58" s="17">
        <f>'capital stock data'!M68</f>
        <v>47305.662817612443</v>
      </c>
      <c r="D58" s="17">
        <f>'hours data'!D69</f>
        <v>259218.39042474097</v>
      </c>
      <c r="E58" s="17">
        <f>'hours data'!K69</f>
        <v>212207.33357899997</v>
      </c>
      <c r="G58">
        <f t="shared" si="11"/>
        <v>1.4117758872704702</v>
      </c>
      <c r="I58">
        <f t="shared" si="12"/>
        <v>273.56672362580298</v>
      </c>
      <c r="J58">
        <f t="shared" si="13"/>
        <v>254.38957045427878</v>
      </c>
      <c r="K58">
        <f t="shared" si="14"/>
        <v>105.18330951382005</v>
      </c>
      <c r="L58">
        <f t="shared" si="15"/>
        <v>102.23912775698707</v>
      </c>
      <c r="N58">
        <f t="shared" si="16"/>
        <v>1.4518927529587686</v>
      </c>
      <c r="O58">
        <f t="shared" si="17"/>
        <v>1.3470395237577624</v>
      </c>
      <c r="P58">
        <f t="shared" si="18"/>
        <v>7.2905795961100722E-2</v>
      </c>
      <c r="Q58">
        <f t="shared" si="19"/>
        <v>3.1947433239905509E-2</v>
      </c>
    </row>
    <row r="59" spans="1:17" x14ac:dyDescent="0.25">
      <c r="A59">
        <f t="shared" si="10"/>
        <v>2016</v>
      </c>
      <c r="B59" s="17">
        <f>'raw data'!C92/100</f>
        <v>176888.9</v>
      </c>
      <c r="C59" s="17">
        <f>'capital stock data'!M69</f>
        <v>48374.621117884628</v>
      </c>
      <c r="D59" s="17">
        <f>'hours data'!D70</f>
        <v>262573.40410397085</v>
      </c>
      <c r="E59" s="17">
        <f>'hours data'!K70</f>
        <v>213124.511165</v>
      </c>
      <c r="G59">
        <f t="shared" si="11"/>
        <v>1.4116428196455193</v>
      </c>
      <c r="I59">
        <f t="shared" si="12"/>
        <v>276.85073554845275</v>
      </c>
      <c r="J59">
        <f t="shared" si="13"/>
        <v>254.36559284121861</v>
      </c>
      <c r="K59">
        <f t="shared" si="14"/>
        <v>105.55000723829595</v>
      </c>
      <c r="L59">
        <f t="shared" si="15"/>
        <v>103.11671016709462</v>
      </c>
      <c r="N59">
        <f t="shared" si="16"/>
        <v>1.4691083548850885</v>
      </c>
      <c r="O59">
        <f t="shared" si="17"/>
        <v>1.34690353542398</v>
      </c>
      <c r="P59">
        <f t="shared" si="18"/>
        <v>7.7926677620675872E-2</v>
      </c>
      <c r="Q59">
        <f t="shared" si="19"/>
        <v>4.4278141840432175E-2</v>
      </c>
    </row>
    <row r="60" spans="1:17" x14ac:dyDescent="0.25">
      <c r="A60">
        <f t="shared" si="10"/>
        <v>2017</v>
      </c>
      <c r="B60" s="17">
        <f>'raw data'!C93/100</f>
        <v>181080.82</v>
      </c>
      <c r="C60" s="17">
        <f>'capital stock data'!M70</f>
        <v>49318.663380928629</v>
      </c>
      <c r="D60" s="17">
        <f>'hours data'!D71</f>
        <v>265901.53859635146</v>
      </c>
      <c r="E60" s="17">
        <f>'hours data'!K71</f>
        <v>213997.49994600003</v>
      </c>
      <c r="G60">
        <f t="shared" ref="G60" si="20">(B60/(C60^$C$1*D60^(1-$C$1)))^(1/(1-$C$1))</f>
        <v>1.4303460712808251</v>
      </c>
      <c r="I60">
        <f t="shared" ref="I60" si="21">B60/E60/$B$3*$E$3*100</f>
        <v>282.25539612612175</v>
      </c>
      <c r="J60">
        <f t="shared" ref="J60" si="22">G60/$G$3*100</f>
        <v>257.73575392167356</v>
      </c>
      <c r="K60">
        <f t="shared" ref="K60" si="23">(C60/B60/$C$3*$B$3)^($C$1/(1-$C$1))*100</f>
        <v>105.30372130555648</v>
      </c>
      <c r="L60">
        <f t="shared" ref="L60" si="24">D60/E60/$D$3*$E$3*100</f>
        <v>103.99773125727359</v>
      </c>
      <c r="N60">
        <f t="shared" ref="N60" si="25">LOG(I60/100,2)</f>
        <v>1.49700116253939</v>
      </c>
      <c r="O60">
        <f t="shared" ref="O60" si="26">LOG(J60/100,2)</f>
        <v>1.3658926863147838</v>
      </c>
      <c r="P60">
        <f t="shared" ref="P60" si="27">LOG(K60/100,2)</f>
        <v>7.4556420354218764E-2</v>
      </c>
      <c r="Q60">
        <f t="shared" ref="Q60" si="28">LOG(L60/100,2)</f>
        <v>5.6552055870385927E-2</v>
      </c>
    </row>
    <row r="61" spans="1:17" x14ac:dyDescent="0.25">
      <c r="A61">
        <v>2018</v>
      </c>
      <c r="B61" s="17">
        <f>'raw data'!C94/100</f>
        <v>186381.64</v>
      </c>
      <c r="C61" s="17">
        <f>'capital stock data'!M71</f>
        <v>50340.382530875744</v>
      </c>
      <c r="D61" s="17">
        <f>'hours data'!D72</f>
        <v>270700.64427654393</v>
      </c>
      <c r="E61" s="17">
        <f>'hours data'!K72</f>
        <v>214294.66927000001</v>
      </c>
      <c r="G61">
        <f t="shared" ref="G61" si="29">(B61/(C61^$C$1*D61^(1-$C$1)))^(1/(1-$C$1))</f>
        <v>1.453021109932076</v>
      </c>
      <c r="I61">
        <f t="shared" ref="I61" si="30">B61/E61/$B$3*$E$3*100</f>
        <v>290.11505192236859</v>
      </c>
      <c r="J61">
        <f t="shared" ref="J61" si="31">G61/$G$3*100</f>
        <v>261.82159601214755</v>
      </c>
      <c r="K61">
        <f t="shared" ref="K61" si="32">(C61/B61/$C$3*$B$3)^($C$1/(1-$C$1))*100</f>
        <v>104.80334873813048</v>
      </c>
      <c r="L61">
        <f t="shared" ref="L61" si="33">D61/E61/$D$3*$E$3*100</f>
        <v>105.72790728005953</v>
      </c>
      <c r="N61">
        <f t="shared" ref="N61" si="34">LOG(I61/100,2)</f>
        <v>1.5366251482433329</v>
      </c>
      <c r="O61">
        <f t="shared" ref="O61" si="35">LOG(J61/100,2)</f>
        <v>1.3885841010060069</v>
      </c>
      <c r="P61">
        <f t="shared" ref="P61" si="36">LOG(K61/100,2)</f>
        <v>6.7684815450825747E-2</v>
      </c>
      <c r="Q61">
        <f t="shared" ref="Q61" si="37">LOG(L61/100,2)</f>
        <v>8.0356231786498478E-2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" workbookViewId="0">
      <selection activeCell="K3" sqref="K3"/>
    </sheetView>
  </sheetViews>
  <sheetFormatPr defaultRowHeight="12.5" x14ac:dyDescent="0.25"/>
  <cols>
    <col min="6" max="6" width="9.08984375" style="12" customWidth="1"/>
  </cols>
  <sheetData>
    <row r="1" spans="1:11" x14ac:dyDescent="0.25">
      <c r="B1" s="22" t="s">
        <v>83</v>
      </c>
      <c r="C1" s="22" t="s">
        <v>84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0.16413597459176346</v>
      </c>
    </row>
    <row r="3" spans="1:11" x14ac:dyDescent="0.25">
      <c r="A3">
        <v>1960</v>
      </c>
      <c r="B3" s="22">
        <f>'raw data'!G36/'raw data'!C36</f>
        <v>0.16637632666057459</v>
      </c>
      <c r="C3" s="1">
        <f>(B3/B2-1)*100</f>
        <v>1.3649366474249858</v>
      </c>
      <c r="D3" s="18">
        <f>'raw data'!R36</f>
        <v>4.41</v>
      </c>
      <c r="F3" s="12">
        <f t="shared" ref="F3:F59" si="0">((1+D3/100)/(1+C3/100)-1)*100</f>
        <v>3.0040598389229789</v>
      </c>
      <c r="H3" s="17">
        <f>'capital stock data'!E13</f>
        <v>3259.971</v>
      </c>
      <c r="I3" s="17">
        <f>'capital stock data'!M13</f>
        <v>8109.9199814939411</v>
      </c>
      <c r="K3" s="12">
        <f>(alpha!$I$1*H3/I3-'capital stock data'!$P$8)*100</f>
        <v>9.1027681937230245</v>
      </c>
    </row>
    <row r="4" spans="1:11" x14ac:dyDescent="0.25">
      <c r="A4">
        <f t="shared" ref="A4:A60" si="1">A3+1</f>
        <v>1961</v>
      </c>
      <c r="B4" s="22">
        <f>'raw data'!G37/'raw data'!C37</f>
        <v>0.1681478286824826</v>
      </c>
      <c r="C4" s="1">
        <f t="shared" ref="C4:C59" si="2">(B4/B3-1)*100</f>
        <v>1.0647560608319395</v>
      </c>
      <c r="D4" s="18">
        <f>'raw data'!R37</f>
        <v>4.3499999999999996</v>
      </c>
      <c r="F4" s="12">
        <f t="shared" si="0"/>
        <v>3.2506326312118583</v>
      </c>
      <c r="H4" s="17">
        <f>'capital stock data'!E14</f>
        <v>3343.5459999999998</v>
      </c>
      <c r="I4" s="17">
        <f>'capital stock data'!M14</f>
        <v>8400.0134282321687</v>
      </c>
      <c r="K4" s="12">
        <f>(alpha!$I$1*H4/I4-'capital stock data'!$P$8)*100</f>
        <v>8.9598983312178664</v>
      </c>
    </row>
    <row r="5" spans="1:11" x14ac:dyDescent="0.25">
      <c r="A5">
        <f t="shared" si="1"/>
        <v>1962</v>
      </c>
      <c r="B5" s="22">
        <f>'raw data'!G38/'raw data'!C38</f>
        <v>0.17019486761531719</v>
      </c>
      <c r="C5" s="1">
        <f t="shared" si="2"/>
        <v>1.2174043214676633</v>
      </c>
      <c r="D5" s="18">
        <f>'raw data'!R38</f>
        <v>4.3250000000000002</v>
      </c>
      <c r="F5" s="12">
        <f t="shared" si="0"/>
        <v>3.0702187033591288</v>
      </c>
      <c r="H5" s="17">
        <f>'capital stock data'!E15</f>
        <v>3548.4090000000001</v>
      </c>
      <c r="I5" s="17">
        <f>'capital stock data'!M15</f>
        <v>8690.1834581034727</v>
      </c>
      <c r="K5" s="12">
        <f>(alpha!$I$1*H5/I5-'capital stock data'!$P$8)*100</f>
        <v>9.3334754946575096</v>
      </c>
    </row>
    <row r="6" spans="1:11" x14ac:dyDescent="0.25">
      <c r="A6">
        <f t="shared" si="1"/>
        <v>1963</v>
      </c>
      <c r="B6" s="22">
        <f>'raw data'!G39/'raw data'!C39</f>
        <v>0.17214708080921559</v>
      </c>
      <c r="C6" s="1">
        <f t="shared" si="2"/>
        <v>1.1470458664540217</v>
      </c>
      <c r="D6" s="18">
        <f>'raw data'!R39</f>
        <v>4.2591666666666663</v>
      </c>
      <c r="F6" s="12">
        <f t="shared" si="0"/>
        <v>3.0768281698722255</v>
      </c>
      <c r="H6" s="17">
        <f>'capital stock data'!E16</f>
        <v>3702.944</v>
      </c>
      <c r="I6" s="17">
        <f>'capital stock data'!M16</f>
        <v>9032.27535999256</v>
      </c>
      <c r="K6" s="12">
        <f>(alpha!$I$1*H6/I6-'capital stock data'!$P$8)*100</f>
        <v>9.3932064227342629</v>
      </c>
    </row>
    <row r="7" spans="1:11" x14ac:dyDescent="0.25">
      <c r="A7">
        <f t="shared" si="1"/>
        <v>1964</v>
      </c>
      <c r="B7" s="22">
        <f>'raw data'!G40/'raw data'!C40</f>
        <v>0.17477299886627104</v>
      </c>
      <c r="C7" s="1">
        <f t="shared" si="2"/>
        <v>1.5253921499637002</v>
      </c>
      <c r="D7" s="18">
        <f>'raw data'!R40</f>
        <v>4.4058333333333337</v>
      </c>
      <c r="F7" s="12">
        <f t="shared" si="0"/>
        <v>2.8371633168527088</v>
      </c>
      <c r="H7" s="17">
        <f>'capital stock data'!E17</f>
        <v>3916.28</v>
      </c>
      <c r="I7" s="17">
        <f>'capital stock data'!M17</f>
        <v>9393.5825285725932</v>
      </c>
      <c r="K7" s="12">
        <f>(alpha!$I$1*H7/I7-'capital stock data'!$P$8)*100</f>
        <v>9.6454049330886242</v>
      </c>
    </row>
    <row r="8" spans="1:11" x14ac:dyDescent="0.25">
      <c r="A8">
        <f t="shared" si="1"/>
        <v>1965</v>
      </c>
      <c r="B8" s="22">
        <f>'raw data'!G41/'raw data'!C41</f>
        <v>0.17797494455433674</v>
      </c>
      <c r="C8" s="1">
        <f t="shared" si="2"/>
        <v>1.8320597053528287</v>
      </c>
      <c r="D8" s="18">
        <f>'raw data'!R41</f>
        <v>4.4933333333333332</v>
      </c>
      <c r="F8" s="12">
        <f t="shared" si="0"/>
        <v>2.6133946771584426</v>
      </c>
      <c r="H8" s="17">
        <f>'capital stock data'!E18</f>
        <v>4170.75</v>
      </c>
      <c r="I8" s="17">
        <f>'capital stock data'!M18</f>
        <v>9784.0324185778645</v>
      </c>
      <c r="K8" s="12">
        <f>(alpha!$I$1*H8/I8-'capital stock data'!$P$8)*100</f>
        <v>9.9858452017441977</v>
      </c>
    </row>
    <row r="9" spans="1:11" x14ac:dyDescent="0.25">
      <c r="A9">
        <f t="shared" si="1"/>
        <v>1966</v>
      </c>
      <c r="B9" s="22">
        <f>'raw data'!G42/'raw data'!C42</f>
        <v>0.18296016534959658</v>
      </c>
      <c r="C9" s="1">
        <f t="shared" si="2"/>
        <v>2.8010801226786342</v>
      </c>
      <c r="D9" s="18">
        <f>'raw data'!R42</f>
        <v>5.13</v>
      </c>
      <c r="F9" s="12">
        <f t="shared" si="0"/>
        <v>2.2654624587038485</v>
      </c>
      <c r="H9" s="17">
        <f>'capital stock data'!E19</f>
        <v>4445.8530000000001</v>
      </c>
      <c r="I9" s="17">
        <f>'capital stock data'!M19</f>
        <v>10243.251526329017</v>
      </c>
      <c r="K9" s="12">
        <f>(alpha!$I$1*H9/I9-'capital stock data'!$P$8)*100</f>
        <v>10.267254636529778</v>
      </c>
    </row>
    <row r="10" spans="1:11" x14ac:dyDescent="0.25">
      <c r="A10">
        <f t="shared" si="1"/>
        <v>1967</v>
      </c>
      <c r="B10" s="22">
        <f>'raw data'!G43/'raw data'!C43</f>
        <v>0.18826603114291163</v>
      </c>
      <c r="C10" s="1">
        <f t="shared" si="2"/>
        <v>2.900011476911768</v>
      </c>
      <c r="D10" s="18">
        <f>'raw data'!R43</f>
        <v>5.5066666666666668</v>
      </c>
      <c r="F10" s="12">
        <f t="shared" si="0"/>
        <v>2.5331923216935337</v>
      </c>
      <c r="H10" s="17">
        <f>'capital stock data'!E20</f>
        <v>4567.7809999999999</v>
      </c>
      <c r="I10" s="17">
        <f>'capital stock data'!M20</f>
        <v>10760.699265377425</v>
      </c>
      <c r="K10" s="12">
        <f>(alpha!$I$1*H10/I10-'capital stock data'!$P$8)*100</f>
        <v>9.920674667705681</v>
      </c>
    </row>
    <row r="11" spans="1:11" x14ac:dyDescent="0.25">
      <c r="A11">
        <f t="shared" si="1"/>
        <v>1968</v>
      </c>
      <c r="B11" s="22">
        <f>'raw data'!G44/'raw data'!C44</f>
        <v>0.19628321594052145</v>
      </c>
      <c r="C11" s="1">
        <f t="shared" si="2"/>
        <v>4.25843406212989</v>
      </c>
      <c r="D11" s="18">
        <f>'raw data'!R44</f>
        <v>6.1749999999999998</v>
      </c>
      <c r="F11" s="12">
        <f t="shared" si="0"/>
        <v>1.8382838329683571</v>
      </c>
      <c r="H11" s="17">
        <f>'capital stock data'!E21</f>
        <v>4792.3149999999996</v>
      </c>
      <c r="I11" s="17">
        <f>'capital stock data'!M21</f>
        <v>11233.108335255398</v>
      </c>
      <c r="K11" s="12">
        <f>(alpha!$I$1*H11/I11-'capital stock data'!$P$8)*100</f>
        <v>9.9982997286618858</v>
      </c>
    </row>
    <row r="12" spans="1:11" x14ac:dyDescent="0.25">
      <c r="A12">
        <f t="shared" si="1"/>
        <v>1969</v>
      </c>
      <c r="B12" s="22">
        <f>'raw data'!G45/'raw data'!C45</f>
        <v>0.20590878270165094</v>
      </c>
      <c r="C12" s="1">
        <f t="shared" si="2"/>
        <v>4.9039173904946942</v>
      </c>
      <c r="D12" s="18">
        <f>'raw data'!R45</f>
        <v>7.0291666666666668</v>
      </c>
      <c r="F12" s="12">
        <f t="shared" si="0"/>
        <v>2.0259007757174041</v>
      </c>
      <c r="H12" s="17">
        <f>'capital stock data'!E22</f>
        <v>4942.067</v>
      </c>
      <c r="I12" s="17">
        <f>'capital stock data'!M22</f>
        <v>11716.558358314938</v>
      </c>
      <c r="K12" s="12">
        <f>(alpha!$I$1*H12/I12-'capital stock data'!$P$8)*100</f>
        <v>9.8231163479602532</v>
      </c>
    </row>
    <row r="13" spans="1:11" x14ac:dyDescent="0.25">
      <c r="A13">
        <f t="shared" si="1"/>
        <v>1970</v>
      </c>
      <c r="B13" s="22">
        <f>'raw data'!G46/'raw data'!C46</f>
        <v>0.21677362256329799</v>
      </c>
      <c r="C13" s="1">
        <f t="shared" si="2"/>
        <v>5.2765305680960273</v>
      </c>
      <c r="D13" s="18">
        <f>'raw data'!R46</f>
        <v>8.0399999999999991</v>
      </c>
      <c r="F13" s="12">
        <f t="shared" si="0"/>
        <v>2.6249624840329222</v>
      </c>
      <c r="H13" s="17">
        <f>'capital stock data'!E23</f>
        <v>4951.2619999999997</v>
      </c>
      <c r="I13" s="17">
        <f>'capital stock data'!M23</f>
        <v>12204.198716271585</v>
      </c>
      <c r="K13" s="12">
        <f>(alpha!$I$1*H13/I13-'capital stock data'!$P$8)*100</f>
        <v>9.2382106743933932</v>
      </c>
    </row>
    <row r="14" spans="1:11" x14ac:dyDescent="0.25">
      <c r="A14">
        <f t="shared" si="1"/>
        <v>1971</v>
      </c>
      <c r="B14" s="22">
        <f>'raw data'!G47/'raw data'!C47</f>
        <v>0.22776221691034496</v>
      </c>
      <c r="C14" s="1">
        <f t="shared" si="2"/>
        <v>5.0691565777742698</v>
      </c>
      <c r="D14" s="18">
        <f>'raw data'!R47</f>
        <v>7.3866666666666667</v>
      </c>
      <c r="F14" s="12">
        <f t="shared" si="0"/>
        <v>2.2056997166213455</v>
      </c>
      <c r="H14" s="17">
        <f>'capital stock data'!E24</f>
        <v>5114.3249999999998</v>
      </c>
      <c r="I14" s="17">
        <f>'capital stock data'!M24</f>
        <v>12593.223228479455</v>
      </c>
      <c r="K14" s="12">
        <f>(alpha!$I$1*H14/I14-'capital stock data'!$P$8)*100</f>
        <v>9.2533129404411358</v>
      </c>
    </row>
    <row r="15" spans="1:11" x14ac:dyDescent="0.25">
      <c r="A15">
        <f t="shared" si="1"/>
        <v>1972</v>
      </c>
      <c r="B15" s="22">
        <f>'raw data'!G48/'raw data'!C48</f>
        <v>0.2376078384896054</v>
      </c>
      <c r="C15" s="1">
        <f t="shared" si="2"/>
        <v>4.3227633243208219</v>
      </c>
      <c r="D15" s="18">
        <f>'raw data'!R48</f>
        <v>7.2133333333333329</v>
      </c>
      <c r="F15" s="12">
        <f t="shared" si="0"/>
        <v>2.7707950948598459</v>
      </c>
      <c r="H15" s="17">
        <f>'capital stock data'!E25</f>
        <v>5383.2820000000002</v>
      </c>
      <c r="I15" s="17">
        <f>'capital stock data'!M25</f>
        <v>13021.601046956423</v>
      </c>
      <c r="K15" s="12">
        <f>(alpha!$I$1*H15/I15-'capital stock data'!$P$8)*100</f>
        <v>9.5183100896175343</v>
      </c>
    </row>
    <row r="16" spans="1:11" x14ac:dyDescent="0.25">
      <c r="A16">
        <f t="shared" si="1"/>
        <v>1973</v>
      </c>
      <c r="B16" s="22">
        <f>'raw data'!G49/'raw data'!C49</f>
        <v>0.25062847193710375</v>
      </c>
      <c r="C16" s="1">
        <f t="shared" si="2"/>
        <v>5.4798837994008087</v>
      </c>
      <c r="D16" s="18">
        <f>'raw data'!R49</f>
        <v>7.440833333333333</v>
      </c>
      <c r="F16" s="12">
        <f t="shared" si="0"/>
        <v>1.8590744161814055</v>
      </c>
      <c r="H16" s="17">
        <f>'capital stock data'!E26</f>
        <v>5687.2070000000003</v>
      </c>
      <c r="I16" s="17">
        <f>'capital stock data'!M26</f>
        <v>13520.944385586936</v>
      </c>
      <c r="K16" s="12">
        <f>(alpha!$I$1*H16/I16-'capital stock data'!$P$8)*100</f>
        <v>9.7802517958879349</v>
      </c>
    </row>
    <row r="17" spans="1:11" x14ac:dyDescent="0.25">
      <c r="A17">
        <f t="shared" si="1"/>
        <v>1974</v>
      </c>
      <c r="B17" s="22">
        <f>'raw data'!G50/'raw data'!C50</f>
        <v>0.27318174867165268</v>
      </c>
      <c r="C17" s="1">
        <f t="shared" si="2"/>
        <v>8.9986889997911934</v>
      </c>
      <c r="D17" s="18">
        <f>'raw data'!R50</f>
        <v>8.5658333333333339</v>
      </c>
      <c r="F17" s="12">
        <f t="shared" si="0"/>
        <v>-0.39712006669977429</v>
      </c>
      <c r="H17" s="17">
        <f>'capital stock data'!E27</f>
        <v>5656.4650000000001</v>
      </c>
      <c r="I17" s="17">
        <f>'capital stock data'!M27</f>
        <v>14104.17169777579</v>
      </c>
      <c r="K17" s="12">
        <f>(alpha!$I$1*H17/I17-'capital stock data'!$P$8)*100</f>
        <v>9.06919368258289</v>
      </c>
    </row>
    <row r="18" spans="1:11" x14ac:dyDescent="0.25">
      <c r="A18">
        <f t="shared" si="1"/>
        <v>1975</v>
      </c>
      <c r="B18" s="22">
        <f>'raw data'!G51/'raw data'!C51</f>
        <v>0.29848553803887901</v>
      </c>
      <c r="C18" s="1">
        <f t="shared" si="2"/>
        <v>9.2626207608180735</v>
      </c>
      <c r="D18" s="18">
        <f>'raw data'!R51</f>
        <v>8.8258333333333336</v>
      </c>
      <c r="F18" s="12">
        <f t="shared" si="0"/>
        <v>-0.39975924469255464</v>
      </c>
      <c r="H18" s="17">
        <f>'capital stock data'!E28</f>
        <v>5644.8429999999998</v>
      </c>
      <c r="I18" s="17">
        <f>'capital stock data'!M28</f>
        <v>14612.122584387262</v>
      </c>
      <c r="K18" s="12">
        <f>(alpha!$I$1*H18/I18-'capital stock data'!$P$8)*100</f>
        <v>8.5338279270749737</v>
      </c>
    </row>
    <row r="19" spans="1:11" x14ac:dyDescent="0.25">
      <c r="A19">
        <f t="shared" si="1"/>
        <v>1976</v>
      </c>
      <c r="B19" s="22">
        <f>'raw data'!G52/'raw data'!C52</f>
        <v>0.31491235074159585</v>
      </c>
      <c r="C19" s="1">
        <f t="shared" si="2"/>
        <v>5.503386465771487</v>
      </c>
      <c r="D19" s="18">
        <f>'raw data'!R52</f>
        <v>8.4341666666666661</v>
      </c>
      <c r="F19" s="12">
        <f t="shared" si="0"/>
        <v>2.7779015433272658</v>
      </c>
      <c r="H19" s="17">
        <f>'capital stock data'!E29</f>
        <v>5948.9949999999999</v>
      </c>
      <c r="I19" s="17">
        <f>'capital stock data'!M29</f>
        <v>14953.034560459992</v>
      </c>
      <c r="K19" s="12">
        <f>(alpha!$I$1*H19/I19-'capital stock data'!$P$8)*100</f>
        <v>8.9528061830090024</v>
      </c>
    </row>
    <row r="20" spans="1:11" x14ac:dyDescent="0.25">
      <c r="A20">
        <f t="shared" si="1"/>
        <v>1977</v>
      </c>
      <c r="B20" s="22">
        <f>'raw data'!G53/'raw data'!C53</f>
        <v>0.33447899016819499</v>
      </c>
      <c r="C20" s="1">
        <f t="shared" si="2"/>
        <v>6.2133604415708366</v>
      </c>
      <c r="D20" s="18">
        <f>'raw data'!R53</f>
        <v>8.024166666666666</v>
      </c>
      <c r="F20" s="12">
        <f t="shared" si="0"/>
        <v>1.7048761262873136</v>
      </c>
      <c r="H20" s="17">
        <f>'capital stock data'!E30</f>
        <v>6224.0860000000002</v>
      </c>
      <c r="I20" s="17">
        <f>'capital stock data'!M30</f>
        <v>15441.626690173896</v>
      </c>
      <c r="K20" s="12">
        <f>(alpha!$I$1*H20/I20-'capital stock data'!$P$8)*100</f>
        <v>9.1426805891543559</v>
      </c>
    </row>
    <row r="21" spans="1:11" x14ac:dyDescent="0.25">
      <c r="A21">
        <f t="shared" si="1"/>
        <v>1978</v>
      </c>
      <c r="B21" s="22">
        <f>'raw data'!G54/'raw data'!C54</f>
        <v>0.35800568400489113</v>
      </c>
      <c r="C21" s="1">
        <f t="shared" si="2"/>
        <v>7.0338330741986477</v>
      </c>
      <c r="D21" s="18">
        <f>'raw data'!R54</f>
        <v>8.7249999999999996</v>
      </c>
      <c r="F21" s="12">
        <f t="shared" si="0"/>
        <v>1.5800302364477492</v>
      </c>
      <c r="H21" s="17">
        <f>'capital stock data'!E31</f>
        <v>6568.6080000000002</v>
      </c>
      <c r="I21" s="17">
        <f>'capital stock data'!M31</f>
        <v>16056.576524392114</v>
      </c>
      <c r="K21" s="12">
        <f>(alpha!$I$1*H21/I21-'capital stock data'!$P$8)*100</f>
        <v>9.3613616442798087</v>
      </c>
    </row>
    <row r="22" spans="1:11" x14ac:dyDescent="0.25">
      <c r="A22">
        <f t="shared" si="1"/>
        <v>1979</v>
      </c>
      <c r="B22" s="22">
        <f>'raw data'!G55/'raw data'!C55</f>
        <v>0.38770795888191389</v>
      </c>
      <c r="C22" s="1">
        <f t="shared" si="2"/>
        <v>8.2965931000740678</v>
      </c>
      <c r="D22" s="18">
        <f>'raw data'!R55</f>
        <v>9.6291666666666664</v>
      </c>
      <c r="F22" s="12">
        <f t="shared" si="0"/>
        <v>1.2304852151361789</v>
      </c>
      <c r="H22" s="17">
        <f>'capital stock data'!E32</f>
        <v>6776.58</v>
      </c>
      <c r="I22" s="17">
        <f>'capital stock data'!M32</f>
        <v>16804.509223286805</v>
      </c>
      <c r="K22" s="12">
        <f>(alpha!$I$1*H22/I22-'capital stock data'!$P$8)*100</f>
        <v>9.1494997390814046</v>
      </c>
    </row>
    <row r="23" spans="1:11" x14ac:dyDescent="0.25">
      <c r="A23">
        <f t="shared" si="1"/>
        <v>1980</v>
      </c>
      <c r="B23" s="22">
        <f>'raw data'!G56/'raw data'!C56</f>
        <v>0.42272976563284814</v>
      </c>
      <c r="C23" s="1">
        <f t="shared" si="2"/>
        <v>9.0330378700327341</v>
      </c>
      <c r="D23" s="18">
        <f>'raw data'!R56</f>
        <v>11.938333333333333</v>
      </c>
      <c r="F23" s="12">
        <f t="shared" si="0"/>
        <v>2.6646010420838806</v>
      </c>
      <c r="H23" s="17">
        <f>'capital stock data'!E33</f>
        <v>6759.1809999999996</v>
      </c>
      <c r="I23" s="17">
        <f>'capital stock data'!M33</f>
        <v>17581.87547127224</v>
      </c>
      <c r="K23" s="12">
        <f>(alpha!$I$1*H23/I23-'capital stock data'!$P$8)*100</f>
        <v>8.4658189857338773</v>
      </c>
    </row>
    <row r="24" spans="1:11" x14ac:dyDescent="0.25">
      <c r="A24">
        <f t="shared" si="1"/>
        <v>1981</v>
      </c>
      <c r="B24" s="22">
        <f>'raw data'!G57/'raw data'!C57</f>
        <v>0.46272921533291683</v>
      </c>
      <c r="C24" s="1">
        <f t="shared" si="2"/>
        <v>9.4621796125918589</v>
      </c>
      <c r="D24" s="18">
        <f>'raw data'!R57</f>
        <v>14.170833333333333</v>
      </c>
      <c r="F24" s="12">
        <f t="shared" si="0"/>
        <v>4.3016261300536263</v>
      </c>
      <c r="H24" s="17">
        <f>'capital stock data'!E34</f>
        <v>6930.71</v>
      </c>
      <c r="I24" s="17">
        <f>'capital stock data'!M34</f>
        <v>18190.39200284861</v>
      </c>
      <c r="K24" s="12">
        <f>(alpha!$I$1*H24/I24-'capital stock data'!$P$8)*100</f>
        <v>8.341179460766174</v>
      </c>
    </row>
    <row r="25" spans="1:11" x14ac:dyDescent="0.25">
      <c r="A25">
        <f t="shared" si="1"/>
        <v>1982</v>
      </c>
      <c r="B25" s="22">
        <f>'raw data'!G58/'raw data'!C58</f>
        <v>0.49131764602855404</v>
      </c>
      <c r="C25" s="1">
        <f t="shared" si="2"/>
        <v>6.178220382101629</v>
      </c>
      <c r="D25" s="18">
        <f>'raw data'!R58</f>
        <v>13.7875</v>
      </c>
      <c r="F25" s="12">
        <f t="shared" si="0"/>
        <v>7.1665164386019997</v>
      </c>
      <c r="H25" s="17">
        <f>'capital stock data'!E35</f>
        <v>6805.7579999999998</v>
      </c>
      <c r="I25" s="17">
        <f>'capital stock data'!M35</f>
        <v>18872.413078566522</v>
      </c>
      <c r="K25" s="12">
        <f>(alpha!$I$1*H25/I25-'capital stock data'!$P$8)*100</f>
        <v>7.6004392128050187</v>
      </c>
    </row>
    <row r="26" spans="1:11" x14ac:dyDescent="0.25">
      <c r="A26">
        <f t="shared" si="1"/>
        <v>1983</v>
      </c>
      <c r="B26" s="22">
        <f>'raw data'!G59/'raw data'!C59</f>
        <v>0.51056144452816343</v>
      </c>
      <c r="C26" s="1">
        <f t="shared" si="2"/>
        <v>3.9167733247852832</v>
      </c>
      <c r="D26" s="18">
        <f>'raw data'!R59</f>
        <v>12.041666666666666</v>
      </c>
      <c r="F26" s="12">
        <f t="shared" si="0"/>
        <v>7.8186543730409452</v>
      </c>
      <c r="H26" s="17">
        <f>'capital stock data'!E36</f>
        <v>7117.7290000000003</v>
      </c>
      <c r="I26" s="17">
        <f>'capital stock data'!M36</f>
        <v>19336.398392192939</v>
      </c>
      <c r="K26" s="12">
        <f>(alpha!$I$1*H26/I26-'capital stock data'!$P$8)*100</f>
        <v>7.8722009785040932</v>
      </c>
    </row>
    <row r="27" spans="1:11" x14ac:dyDescent="0.25">
      <c r="A27">
        <f t="shared" si="1"/>
        <v>1984</v>
      </c>
      <c r="B27" s="22">
        <f>'raw data'!G60/'raw data'!C60</f>
        <v>0.52898106228739816</v>
      </c>
      <c r="C27" s="1">
        <f t="shared" si="2"/>
        <v>3.6077181222051058</v>
      </c>
      <c r="D27" s="18">
        <f>'raw data'!R60</f>
        <v>12.709166666666667</v>
      </c>
      <c r="F27" s="12">
        <f t="shared" si="0"/>
        <v>8.7845275520173303</v>
      </c>
      <c r="H27" s="17">
        <f>'capital stock data'!E37</f>
        <v>7632.8119999999999</v>
      </c>
      <c r="I27" s="17">
        <f>'capital stock data'!M37</f>
        <v>19856.733710124423</v>
      </c>
      <c r="K27" s="12">
        <f>(alpha!$I$1*H27/I27-'capital stock data'!$P$8)*100</f>
        <v>8.4641429081699915</v>
      </c>
    </row>
    <row r="28" spans="1:11" x14ac:dyDescent="0.25">
      <c r="A28">
        <f t="shared" si="1"/>
        <v>1985</v>
      </c>
      <c r="B28" s="22">
        <f>'raw data'!G61/'raw data'!C61</f>
        <v>0.5457097997075615</v>
      </c>
      <c r="C28" s="1">
        <f t="shared" si="2"/>
        <v>3.1624454281644176</v>
      </c>
      <c r="D28" s="18">
        <f>'raw data'!R61</f>
        <v>11.373333333333333</v>
      </c>
      <c r="F28" s="12">
        <f t="shared" si="0"/>
        <v>7.9591830836216682</v>
      </c>
      <c r="H28" s="17">
        <f>'capital stock data'!E38</f>
        <v>7951.0739999999996</v>
      </c>
      <c r="I28" s="17">
        <f>'capital stock data'!M38</f>
        <v>20680.057987013468</v>
      </c>
      <c r="K28" s="12">
        <f>(alpha!$I$1*H28/I28-'capital stock data'!$P$8)*100</f>
        <v>8.4672715444949311</v>
      </c>
    </row>
    <row r="29" spans="1:11" x14ac:dyDescent="0.25">
      <c r="A29">
        <f t="shared" si="1"/>
        <v>1986</v>
      </c>
      <c r="B29" s="22">
        <f>'raw data'!G62/'raw data'!C62</f>
        <v>0.55669982660685269</v>
      </c>
      <c r="C29" s="1">
        <f t="shared" si="2"/>
        <v>2.0138958298312692</v>
      </c>
      <c r="D29" s="18">
        <f>'raw data'!R62</f>
        <v>9.0208333333333339</v>
      </c>
      <c r="F29" s="12">
        <f t="shared" si="0"/>
        <v>6.8686108363024356</v>
      </c>
      <c r="H29" s="17">
        <f>'capital stock data'!E39</f>
        <v>8226.3919999999998</v>
      </c>
      <c r="I29" s="17">
        <f>'capital stock data'!M39</f>
        <v>21465.812681724547</v>
      </c>
      <c r="K29" s="12">
        <f>(alpha!$I$1*H29/I29-'capital stock data'!$P$8)*100</f>
        <v>8.4219337208430023</v>
      </c>
    </row>
    <row r="30" spans="1:11" x14ac:dyDescent="0.25">
      <c r="A30">
        <f t="shared" si="1"/>
        <v>1987</v>
      </c>
      <c r="B30" s="22">
        <f>'raw data'!G63/'raw data'!C63</f>
        <v>0.57046418806742816</v>
      </c>
      <c r="C30" s="1">
        <f t="shared" si="2"/>
        <v>2.4724925000373599</v>
      </c>
      <c r="D30" s="18">
        <f>'raw data'!R63</f>
        <v>9.3758333333333326</v>
      </c>
      <c r="F30" s="12">
        <f t="shared" si="0"/>
        <v>6.7367745868906814</v>
      </c>
      <c r="H30" s="17">
        <f>'capital stock data'!E40</f>
        <v>8510.99</v>
      </c>
      <c r="I30" s="17">
        <f>'capital stock data'!M40</f>
        <v>22238.112031319262</v>
      </c>
      <c r="K30" s="12">
        <f>(alpha!$I$1*H30/I30-'capital stock data'!$P$8)*100</f>
        <v>8.4033561542566435</v>
      </c>
    </row>
    <row r="31" spans="1:11" x14ac:dyDescent="0.25">
      <c r="A31">
        <f t="shared" si="1"/>
        <v>1988</v>
      </c>
      <c r="B31" s="22">
        <f>'raw data'!G64/'raw data'!C64</f>
        <v>0.59058694875925088</v>
      </c>
      <c r="C31" s="1">
        <f t="shared" si="2"/>
        <v>3.5274362725542741</v>
      </c>
      <c r="D31" s="18">
        <f>'raw data'!R64</f>
        <v>9.7100000000000009</v>
      </c>
      <c r="F31" s="12">
        <f t="shared" si="0"/>
        <v>5.9719084621868035</v>
      </c>
      <c r="H31" s="17">
        <f>'capital stock data'!E41</f>
        <v>8866.4979999999996</v>
      </c>
      <c r="I31" s="17">
        <f>'capital stock data'!M41</f>
        <v>23025.250782857667</v>
      </c>
      <c r="K31" s="12">
        <f>(alpha!$I$1*H31/I31-'capital stock data'!$P$8)*100</f>
        <v>8.4889559350766302</v>
      </c>
    </row>
    <row r="32" spans="1:11" x14ac:dyDescent="0.25">
      <c r="A32">
        <f t="shared" si="1"/>
        <v>1989</v>
      </c>
      <c r="B32" s="22">
        <f>'raw data'!G65/'raw data'!C65</f>
        <v>0.61373996506143191</v>
      </c>
      <c r="C32" s="1">
        <f t="shared" si="2"/>
        <v>3.9203399856401422</v>
      </c>
      <c r="D32" s="18">
        <f>'raw data'!R65</f>
        <v>9.2575000000000003</v>
      </c>
      <c r="F32" s="12">
        <f t="shared" si="0"/>
        <v>5.1358184693173214</v>
      </c>
      <c r="H32" s="17">
        <f>'capital stock data'!E42</f>
        <v>9192.134</v>
      </c>
      <c r="I32" s="17">
        <f>'capital stock data'!M42</f>
        <v>23782.805667946199</v>
      </c>
      <c r="K32" s="12">
        <f>(alpha!$I$1*H32/I32-'capital stock data'!$P$8)*100</f>
        <v>8.5407676250176312</v>
      </c>
    </row>
    <row r="33" spans="1:11" x14ac:dyDescent="0.25">
      <c r="A33">
        <f t="shared" si="1"/>
        <v>1990</v>
      </c>
      <c r="B33" s="22">
        <f>'raw data'!G66/'raw data'!C66</f>
        <v>0.63671430465920964</v>
      </c>
      <c r="C33" s="1">
        <f t="shared" si="2"/>
        <v>3.7433344585076966</v>
      </c>
      <c r="D33" s="18">
        <f>'raw data'!R66</f>
        <v>9.3216666666666672</v>
      </c>
      <c r="F33" s="12">
        <f t="shared" si="0"/>
        <v>5.3770511978193936</v>
      </c>
      <c r="H33" s="17">
        <f>'capital stock data'!E43</f>
        <v>9365.4940000000006</v>
      </c>
      <c r="I33" s="17">
        <f>'capital stock data'!M43</f>
        <v>24544.163773302535</v>
      </c>
      <c r="K33" s="12">
        <f>(alpha!$I$1*H33/I33-'capital stock data'!$P$8)*100</f>
        <v>8.361808583458874</v>
      </c>
    </row>
    <row r="34" spans="1:11" x14ac:dyDescent="0.25">
      <c r="A34">
        <f t="shared" si="1"/>
        <v>1991</v>
      </c>
      <c r="B34" s="22">
        <f>'raw data'!G67/'raw data'!C67</f>
        <v>0.65824642677910139</v>
      </c>
      <c r="C34" s="1">
        <f t="shared" si="2"/>
        <v>3.3817556732004705</v>
      </c>
      <c r="D34" s="18">
        <f>'raw data'!R67</f>
        <v>8.769166666666667</v>
      </c>
      <c r="F34" s="12">
        <f t="shared" si="0"/>
        <v>5.2111815652428284</v>
      </c>
      <c r="H34" s="17">
        <f>'capital stock data'!E44</f>
        <v>9355.3549999999996</v>
      </c>
      <c r="I34" s="17">
        <f>'capital stock data'!M44</f>
        <v>25210.463015066452</v>
      </c>
      <c r="K34" s="12">
        <f>(alpha!$I$1*H34/I34-'capital stock data'!$P$8)*100</f>
        <v>7.980828282001406</v>
      </c>
    </row>
    <row r="35" spans="1:11" x14ac:dyDescent="0.25">
      <c r="A35">
        <f t="shared" si="1"/>
        <v>1992</v>
      </c>
      <c r="B35" s="22">
        <f>'raw data'!G68/'raw data'!C68</f>
        <v>0.67324725975261268</v>
      </c>
      <c r="C35" s="1">
        <f t="shared" si="2"/>
        <v>2.2789083788745446</v>
      </c>
      <c r="D35" s="18">
        <f>'raw data'!R68</f>
        <v>8.14</v>
      </c>
      <c r="F35" s="12">
        <f t="shared" si="0"/>
        <v>5.7304988037358173</v>
      </c>
      <c r="H35" s="17">
        <f>'capital stock data'!E45</f>
        <v>9684.8919999999998</v>
      </c>
      <c r="I35" s="17">
        <f>'capital stock data'!M45</f>
        <v>25705.214682752194</v>
      </c>
      <c r="K35" s="12">
        <f>(alpha!$I$1*H35/I35-'capital stock data'!$P$8)*100</f>
        <v>8.1870813789064076</v>
      </c>
    </row>
    <row r="36" spans="1:11" x14ac:dyDescent="0.25">
      <c r="A36">
        <f t="shared" si="1"/>
        <v>1993</v>
      </c>
      <c r="B36" s="22">
        <f>'raw data'!G69/'raw data'!C69</f>
        <v>0.68919837427556163</v>
      </c>
      <c r="C36" s="1">
        <f t="shared" si="2"/>
        <v>2.369280274354213</v>
      </c>
      <c r="D36" s="18">
        <f>'raw data'!R69</f>
        <v>7.2191666666666663</v>
      </c>
      <c r="F36" s="12">
        <f t="shared" si="0"/>
        <v>4.7376384588370124</v>
      </c>
      <c r="H36" s="17">
        <f>'capital stock data'!E46</f>
        <v>9951.5020000000004</v>
      </c>
      <c r="I36" s="17">
        <f>'capital stock data'!M46</f>
        <v>26235.826856026139</v>
      </c>
      <c r="K36" s="12">
        <f>(alpha!$I$1*H36/I36-'capital stock data'!$P$8)*100</f>
        <v>8.2794301691750167</v>
      </c>
    </row>
    <row r="37" spans="1:11" x14ac:dyDescent="0.25">
      <c r="A37">
        <f t="shared" si="1"/>
        <v>1994</v>
      </c>
      <c r="B37" s="22">
        <f>'raw data'!G70/'raw data'!C70</f>
        <v>0.70391536983773473</v>
      </c>
      <c r="C37" s="1">
        <f t="shared" si="2"/>
        <v>2.1353787402128788</v>
      </c>
      <c r="D37" s="18">
        <f>'raw data'!R70</f>
        <v>7.9625000000000004</v>
      </c>
      <c r="F37" s="12">
        <f t="shared" si="0"/>
        <v>5.7052916743068449</v>
      </c>
      <c r="H37" s="17">
        <f>'capital stock data'!E47</f>
        <v>10352.432000000001</v>
      </c>
      <c r="I37" s="17">
        <f>'capital stock data'!M47</f>
        <v>26822.233589920343</v>
      </c>
      <c r="K37" s="12">
        <f>(alpha!$I$1*H37/I37-'capital stock data'!$P$8)*100</f>
        <v>8.5211947897357554</v>
      </c>
    </row>
    <row r="38" spans="1:11" x14ac:dyDescent="0.25">
      <c r="A38">
        <f t="shared" si="1"/>
        <v>1995</v>
      </c>
      <c r="B38" s="22">
        <f>'raw data'!G71/'raw data'!C71</f>
        <v>0.71867528741606201</v>
      </c>
      <c r="C38" s="1">
        <f t="shared" si="2"/>
        <v>2.0968312684704893</v>
      </c>
      <c r="D38" s="18">
        <f>'raw data'!R71</f>
        <v>7.59</v>
      </c>
      <c r="F38" s="12">
        <f t="shared" si="0"/>
        <v>5.3803518319631927</v>
      </c>
      <c r="H38" s="17">
        <f>'capital stock data'!E48</f>
        <v>10630.321</v>
      </c>
      <c r="I38" s="17">
        <f>'capital stock data'!M48</f>
        <v>27549.817565518097</v>
      </c>
      <c r="K38" s="12">
        <f>(alpha!$I$1*H38/I38-'capital stock data'!$P$8)*100</f>
        <v>8.5173276589201734</v>
      </c>
    </row>
    <row r="39" spans="1:11" x14ac:dyDescent="0.25">
      <c r="A39">
        <f t="shared" si="1"/>
        <v>1996</v>
      </c>
      <c r="B39" s="22">
        <f>'raw data'!G72/'raw data'!C72</f>
        <v>0.7318344536253496</v>
      </c>
      <c r="C39" s="1">
        <f t="shared" si="2"/>
        <v>1.8310308479647652</v>
      </c>
      <c r="D39" s="18">
        <f>'raw data'!R72</f>
        <v>7.37</v>
      </c>
      <c r="F39" s="12">
        <f t="shared" si="0"/>
        <v>5.4393725624805045</v>
      </c>
      <c r="H39" s="17">
        <f>'capital stock data'!E49</f>
        <v>11031.35</v>
      </c>
      <c r="I39" s="17">
        <f>'capital stock data'!M49</f>
        <v>28295.828651755051</v>
      </c>
      <c r="K39" s="12">
        <f>(alpha!$I$1*H39/I39-'capital stock data'!$P$8)*100</f>
        <v>8.6626308652260917</v>
      </c>
    </row>
    <row r="40" spans="1:11" x14ac:dyDescent="0.25">
      <c r="A40">
        <f t="shared" si="1"/>
        <v>1997</v>
      </c>
      <c r="B40" s="22">
        <f>'raw data'!G73/'raw data'!C73</f>
        <v>0.74445392780277064</v>
      </c>
      <c r="C40" s="1">
        <f t="shared" si="2"/>
        <v>1.7243618573718367</v>
      </c>
      <c r="D40" s="18">
        <f>'raw data'!R73</f>
        <v>7.2616666666666667</v>
      </c>
      <c r="F40" s="12">
        <f t="shared" si="0"/>
        <v>5.4434402027104589</v>
      </c>
      <c r="H40" s="17">
        <f>'capital stock data'!E50</f>
        <v>11521.938</v>
      </c>
      <c r="I40" s="17">
        <f>'capital stock data'!M50</f>
        <v>29133.458703365242</v>
      </c>
      <c r="K40" s="12">
        <f>(alpha!$I$1*H40/I40-'capital stock data'!$P$8)*100</f>
        <v>8.8671734232990929</v>
      </c>
    </row>
    <row r="41" spans="1:11" x14ac:dyDescent="0.25">
      <c r="A41">
        <f t="shared" si="1"/>
        <v>1998</v>
      </c>
      <c r="B41" s="22">
        <f>'raw data'!G74/'raw data'!C74</f>
        <v>0.75283302444376832</v>
      </c>
      <c r="C41" s="1">
        <f t="shared" si="2"/>
        <v>1.1255359570374379</v>
      </c>
      <c r="D41" s="18">
        <f>'raw data'!R74</f>
        <v>6.5316666666666663</v>
      </c>
      <c r="F41" s="12">
        <f t="shared" si="0"/>
        <v>5.3459600074960312</v>
      </c>
      <c r="H41" s="17">
        <f>'capital stock data'!E51</f>
        <v>12038.282999999999</v>
      </c>
      <c r="I41" s="17">
        <f>'capital stock data'!M51</f>
        <v>30113.046425075874</v>
      </c>
      <c r="K41" s="12">
        <f>(alpha!$I$1*H41/I41-'capital stock data'!$P$8)*100</f>
        <v>9.0227151526578648</v>
      </c>
    </row>
    <row r="42" spans="1:11" x14ac:dyDescent="0.25">
      <c r="A42">
        <f t="shared" si="1"/>
        <v>1999</v>
      </c>
      <c r="B42" s="22">
        <f>'raw data'!G75/'raw data'!C75</f>
        <v>0.76370246011832532</v>
      </c>
      <c r="C42" s="1">
        <f t="shared" si="2"/>
        <v>1.4438043127276368</v>
      </c>
      <c r="D42" s="18">
        <f>'raw data'!R75</f>
        <v>7.041666666666667</v>
      </c>
      <c r="F42" s="12">
        <f t="shared" si="0"/>
        <v>5.5181904817785732</v>
      </c>
      <c r="H42" s="17">
        <f>'capital stock data'!E52</f>
        <v>12610.491</v>
      </c>
      <c r="I42" s="17">
        <f>'capital stock data'!M52</f>
        <v>31220.509235503054</v>
      </c>
      <c r="K42" s="12">
        <f>(alpha!$I$1*H42/I42-'capital stock data'!$P$8)*100</f>
        <v>9.1733774598575337</v>
      </c>
    </row>
    <row r="43" spans="1:11" x14ac:dyDescent="0.25">
      <c r="A43">
        <f t="shared" si="1"/>
        <v>2000</v>
      </c>
      <c r="B43" s="22">
        <f>'raw data'!G76/'raw data'!C76</f>
        <v>0.78077504760304761</v>
      </c>
      <c r="C43" s="1">
        <f t="shared" si="2"/>
        <v>2.2355024864103568</v>
      </c>
      <c r="D43" s="18">
        <f>'raw data'!R76</f>
        <v>7.6224999999999996</v>
      </c>
      <c r="F43" s="12">
        <f t="shared" si="0"/>
        <v>5.2692043200019523</v>
      </c>
      <c r="H43" s="17">
        <f>'capital stock data'!E53</f>
        <v>13130.986999999999</v>
      </c>
      <c r="I43" s="17">
        <f>'capital stock data'!M53</f>
        <v>32456.69186039273</v>
      </c>
      <c r="K43" s="12">
        <f>(alpha!$I$1*H43/I43-'capital stock data'!$P$8)*100</f>
        <v>9.1970851999469527</v>
      </c>
    </row>
    <row r="44" spans="1:11" x14ac:dyDescent="0.25">
      <c r="A44">
        <f t="shared" si="1"/>
        <v>2001</v>
      </c>
      <c r="B44" s="22">
        <f>'raw data'!G77/'raw data'!C77</f>
        <v>0.7979006911359825</v>
      </c>
      <c r="C44" s="1">
        <f t="shared" si="2"/>
        <v>2.1934158353945854</v>
      </c>
      <c r="D44" s="18">
        <f>'raw data'!R77</f>
        <v>7.0824999999999996</v>
      </c>
      <c r="F44" s="12">
        <f t="shared" si="0"/>
        <v>4.7841479068283288</v>
      </c>
      <c r="H44" s="17">
        <f>'capital stock data'!E54</f>
        <v>13262.079</v>
      </c>
      <c r="I44" s="17">
        <f>'capital stock data'!M54</f>
        <v>33780.236378686044</v>
      </c>
      <c r="K44" s="12">
        <f>(alpha!$I$1*H44/I44-'capital stock data'!$P$8)*100</f>
        <v>8.7622055957807703</v>
      </c>
    </row>
    <row r="45" spans="1:11" x14ac:dyDescent="0.25">
      <c r="A45">
        <f t="shared" si="1"/>
        <v>2002</v>
      </c>
      <c r="B45" s="22">
        <f>'raw data'!G78/'raw data'!C78</f>
        <v>0.81052146495414235</v>
      </c>
      <c r="C45" s="1">
        <f t="shared" si="2"/>
        <v>1.5817474478172722</v>
      </c>
      <c r="D45" s="18">
        <f>'raw data'!R78</f>
        <v>6.4916666666666671</v>
      </c>
      <c r="F45" s="12">
        <f t="shared" si="0"/>
        <v>4.8334659938505498</v>
      </c>
      <c r="H45" s="17">
        <f>'capital stock data'!E55</f>
        <v>13493.064</v>
      </c>
      <c r="I45" s="17">
        <f>'capital stock data'!M55</f>
        <v>34863.325123234143</v>
      </c>
      <c r="K45" s="12">
        <f>(alpha!$I$1*H45/I45-'capital stock data'!$P$8)*100</f>
        <v>8.5598077332715992</v>
      </c>
    </row>
    <row r="46" spans="1:11" x14ac:dyDescent="0.25">
      <c r="A46">
        <f t="shared" si="1"/>
        <v>2003</v>
      </c>
      <c r="B46" s="22">
        <f>'raw data'!G79/'raw data'!C79</f>
        <v>0.82557385265314565</v>
      </c>
      <c r="C46" s="1">
        <f t="shared" si="2"/>
        <v>1.8571238825679792</v>
      </c>
      <c r="D46" s="18">
        <f>'raw data'!R79</f>
        <v>5.666666666666667</v>
      </c>
      <c r="F46" s="12">
        <f t="shared" si="0"/>
        <v>3.7400847764862633</v>
      </c>
      <c r="H46" s="17">
        <f>'capital stock data'!E56</f>
        <v>13879.129000000001</v>
      </c>
      <c r="I46" s="17">
        <f>'capital stock data'!M56</f>
        <v>35874.809211101514</v>
      </c>
      <c r="K46" s="12">
        <f>(alpha!$I$1*H46/I46-'capital stock data'!$P$8)*100</f>
        <v>8.5543322229555372</v>
      </c>
    </row>
    <row r="47" spans="1:11" x14ac:dyDescent="0.25">
      <c r="A47">
        <f t="shared" si="1"/>
        <v>2004</v>
      </c>
      <c r="B47" s="22">
        <f>'raw data'!G80/'raw data'!C80</f>
        <v>0.8477999542147362</v>
      </c>
      <c r="C47" s="1">
        <f t="shared" si="2"/>
        <v>2.6922002786501142</v>
      </c>
      <c r="D47" s="18">
        <f>'raw data'!R80</f>
        <v>5.628333333333333</v>
      </c>
      <c r="F47" s="12">
        <f t="shared" si="0"/>
        <v>2.8591587741972235</v>
      </c>
      <c r="H47" s="17">
        <f>'capital stock data'!E57</f>
        <v>14406.382</v>
      </c>
      <c r="I47" s="17">
        <f>'capital stock data'!M57</f>
        <v>36919.195395923649</v>
      </c>
      <c r="K47" s="12">
        <f>(alpha!$I$1*H47/I47-'capital stock data'!$P$8)*100</f>
        <v>8.6755656505469041</v>
      </c>
    </row>
    <row r="48" spans="1:11" x14ac:dyDescent="0.25">
      <c r="A48">
        <f t="shared" si="1"/>
        <v>2005</v>
      </c>
      <c r="B48" s="22">
        <f>'raw data'!G81/'raw data'!C81</f>
        <v>0.87420815638736582</v>
      </c>
      <c r="C48" s="1">
        <f t="shared" si="2"/>
        <v>3.1149096011794386</v>
      </c>
      <c r="D48" s="18">
        <f>'raw data'!R81</f>
        <v>5.2350000000000003</v>
      </c>
      <c r="F48" s="12">
        <f t="shared" si="0"/>
        <v>2.0560464117366672</v>
      </c>
      <c r="H48" s="17">
        <f>'capital stock data'!E58</f>
        <v>14912.509</v>
      </c>
      <c r="I48" s="17">
        <f>'capital stock data'!M58</f>
        <v>38152.786526338583</v>
      </c>
      <c r="K48" s="12">
        <f>(alpha!$I$1*H48/I48-'capital stock data'!$P$8)*100</f>
        <v>8.6991443252412086</v>
      </c>
    </row>
    <row r="49" spans="1:11" x14ac:dyDescent="0.25">
      <c r="A49">
        <f t="shared" si="1"/>
        <v>2006</v>
      </c>
      <c r="B49" s="22">
        <f>'raw data'!G82/'raw data'!C82</f>
        <v>0.90066354997181231</v>
      </c>
      <c r="C49" s="1">
        <f t="shared" si="2"/>
        <v>3.0262121659642816</v>
      </c>
      <c r="D49" s="18">
        <f>'raw data'!R82</f>
        <v>5.5875000000000004</v>
      </c>
      <c r="F49" s="12">
        <f t="shared" si="0"/>
        <v>2.4860545488265995</v>
      </c>
      <c r="H49" s="17">
        <f>'capital stock data'!E59</f>
        <v>15338.257</v>
      </c>
      <c r="I49" s="17">
        <f>'capital stock data'!M59</f>
        <v>39540.835675315408</v>
      </c>
      <c r="K49" s="12">
        <f>(alpha!$I$1*H49/I49-'capital stock data'!$P$8)*100</f>
        <v>8.5918431168352125</v>
      </c>
    </row>
    <row r="50" spans="1:11" x14ac:dyDescent="0.25">
      <c r="A50">
        <f t="shared" si="1"/>
        <v>2007</v>
      </c>
      <c r="B50" s="22">
        <f>'raw data'!G83/'raw data'!C83</f>
        <v>0.92485813254282323</v>
      </c>
      <c r="C50" s="1">
        <f t="shared" si="2"/>
        <v>2.6863063984068347</v>
      </c>
      <c r="D50" s="18">
        <f>'raw data'!R83</f>
        <v>5.5558333333333332</v>
      </c>
      <c r="F50" s="12">
        <f t="shared" si="0"/>
        <v>2.7944591986717171</v>
      </c>
      <c r="H50" s="17">
        <f>'capital stock data'!E60</f>
        <v>15626.029</v>
      </c>
      <c r="I50" s="17">
        <f>'capital stock data'!M60</f>
        <v>40976.447813957522</v>
      </c>
      <c r="K50" s="12">
        <f>(alpha!$I$1*H50/I50-'capital stock data'!$P$8)*100</f>
        <v>8.3532527907644898</v>
      </c>
    </row>
    <row r="51" spans="1:11" x14ac:dyDescent="0.25">
      <c r="A51">
        <f t="shared" si="1"/>
        <v>2008</v>
      </c>
      <c r="B51" s="22">
        <f>'raw data'!G84/'raw data'!C84</f>
        <v>0.94284781232715531</v>
      </c>
      <c r="C51" s="1">
        <f t="shared" si="2"/>
        <v>1.9451285717595246</v>
      </c>
      <c r="D51" s="18">
        <f>'raw data'!R84</f>
        <v>5.6316666666666668</v>
      </c>
      <c r="F51" s="12">
        <f t="shared" si="0"/>
        <v>3.6161983868725711</v>
      </c>
      <c r="H51" s="17">
        <f>'capital stock data'!E61</f>
        <v>15604.687</v>
      </c>
      <c r="I51" s="17">
        <f>'capital stock data'!M61</f>
        <v>42252.903703372605</v>
      </c>
      <c r="K51" s="12">
        <f>(alpha!$I$1*H51/I51-'capital stock data'!$P$8)*100</f>
        <v>7.9163868645570235</v>
      </c>
    </row>
    <row r="52" spans="1:11" x14ac:dyDescent="0.25">
      <c r="A52">
        <f t="shared" si="1"/>
        <v>2009</v>
      </c>
      <c r="B52" s="22">
        <f>'raw data'!G85/'raw data'!C85</f>
        <v>0.95003548595507059</v>
      </c>
      <c r="C52" s="1">
        <f t="shared" si="2"/>
        <v>0.76233656523787552</v>
      </c>
      <c r="D52" s="18">
        <f>'raw data'!R85</f>
        <v>5.3133333333333335</v>
      </c>
      <c r="F52" s="12">
        <f t="shared" si="0"/>
        <v>4.5165653390232263</v>
      </c>
      <c r="H52" s="17">
        <f>'capital stock data'!E62</f>
        <v>15208.834000000001</v>
      </c>
      <c r="I52" s="17">
        <f>'capital stock data'!M62</f>
        <v>43224.397130571691</v>
      </c>
      <c r="K52" s="12">
        <f>(alpha!$I$1*H52/I52-'capital stock data'!$P$8)*100</f>
        <v>7.2821368705397376</v>
      </c>
    </row>
    <row r="53" spans="1:11" x14ac:dyDescent="0.25">
      <c r="A53">
        <f t="shared" si="1"/>
        <v>2010</v>
      </c>
      <c r="B53" s="22">
        <f>'raw data'!G86/'raw data'!C86</f>
        <v>0.96110580121372524</v>
      </c>
      <c r="C53" s="1">
        <f t="shared" si="2"/>
        <v>1.1652528165856602</v>
      </c>
      <c r="D53" s="18">
        <f>'raw data'!R86</f>
        <v>4.9433333333333334</v>
      </c>
      <c r="F53" s="12">
        <f t="shared" si="0"/>
        <v>3.7345634114090531</v>
      </c>
      <c r="H53" s="17">
        <f>'capital stock data'!E63</f>
        <v>15598.753000000001</v>
      </c>
      <c r="I53" s="17">
        <f>'capital stock data'!M63</f>
        <v>43554.768027027465</v>
      </c>
      <c r="K53" s="12">
        <f>(alpha!$I$1*H53/I53-'capital stock data'!$P$8)*100</f>
        <v>7.5104069461572003</v>
      </c>
    </row>
    <row r="54" spans="1:11" x14ac:dyDescent="0.25">
      <c r="A54">
        <f t="shared" si="1"/>
        <v>2011</v>
      </c>
      <c r="B54" s="22">
        <f>'raw data'!G87/'raw data'!C87</f>
        <v>0.9811824807343934</v>
      </c>
      <c r="C54" s="1">
        <f t="shared" si="2"/>
        <v>2.0889146122429425</v>
      </c>
      <c r="D54" s="18">
        <f>'raw data'!R87</f>
        <v>4.6391666666666671</v>
      </c>
      <c r="F54" s="12">
        <f t="shared" si="0"/>
        <v>2.498069515294743</v>
      </c>
      <c r="H54" s="17">
        <f>'capital stock data'!E64</f>
        <v>15840.664000000001</v>
      </c>
      <c r="I54" s="17">
        <f>'capital stock data'!M64</f>
        <v>44082.788552938982</v>
      </c>
      <c r="K54" s="12">
        <f>(alpha!$I$1*H54/I54-'capital stock data'!$P$8)*100</f>
        <v>7.5539236467302953</v>
      </c>
    </row>
    <row r="55" spans="1:11" x14ac:dyDescent="0.25">
      <c r="A55">
        <f t="shared" si="1"/>
        <v>2012</v>
      </c>
      <c r="B55" s="22">
        <f>'raw data'!G88/'raw data'!C88</f>
        <v>1</v>
      </c>
      <c r="C55" s="1">
        <f t="shared" si="2"/>
        <v>1.9178409353092007</v>
      </c>
      <c r="D55" s="18">
        <f>'raw data'!R88</f>
        <v>3.6733333333333333</v>
      </c>
      <c r="F55" s="12">
        <f t="shared" si="0"/>
        <v>1.7224583860036891</v>
      </c>
      <c r="H55" s="17">
        <f>'capital stock data'!E65</f>
        <v>16197.007</v>
      </c>
      <c r="I55" s="17">
        <f>'capital stock data'!M65</f>
        <v>44684.20060159445</v>
      </c>
      <c r="K55" s="12">
        <f>(alpha!$I$1*H55/I55-'capital stock data'!$P$8)*100</f>
        <v>7.6679335537939899</v>
      </c>
    </row>
    <row r="56" spans="1:11" x14ac:dyDescent="0.25">
      <c r="A56">
        <f t="shared" si="1"/>
        <v>2013</v>
      </c>
      <c r="B56" s="22">
        <f>'raw data'!G89/'raw data'!C89</f>
        <v>1.0175492891368481</v>
      </c>
      <c r="C56" s="1">
        <f t="shared" si="2"/>
        <v>1.7549289136848056</v>
      </c>
      <c r="D56" s="18">
        <f>'raw data'!R89</f>
        <v>4.2350000000000003</v>
      </c>
      <c r="F56" s="12">
        <f t="shared" si="0"/>
        <v>2.4372982348785932</v>
      </c>
      <c r="H56" s="17">
        <f>'capital stock data'!E66</f>
        <v>16495.368999999999</v>
      </c>
      <c r="I56" s="17">
        <f>'capital stock data'!M66</f>
        <v>45469.192639482921</v>
      </c>
      <c r="K56" s="12">
        <f>(alpha!$I$1*H56/I56-'capital stock data'!$P$8)*100</f>
        <v>7.6789755305169516</v>
      </c>
    </row>
    <row r="57" spans="1:11" x14ac:dyDescent="0.25">
      <c r="A57">
        <f t="shared" si="1"/>
        <v>2014</v>
      </c>
      <c r="B57" s="22">
        <f>'raw data'!G90/'raw data'!C90</f>
        <v>1.0363776382243228</v>
      </c>
      <c r="C57" s="1">
        <f t="shared" si="2"/>
        <v>1.8503623646031198</v>
      </c>
      <c r="D57" s="18">
        <f>'raw data'!R90</f>
        <v>4.1624999999999996</v>
      </c>
      <c r="F57" s="12">
        <f t="shared" si="0"/>
        <v>2.2701319678372078</v>
      </c>
      <c r="H57" s="17">
        <f>'capital stock data'!E67</f>
        <v>16912.038</v>
      </c>
      <c r="I57" s="17">
        <f>'capital stock data'!M67</f>
        <v>46335.544165048239</v>
      </c>
      <c r="K57" s="12">
        <f>(alpha!$I$1*H57/I57-'capital stock data'!$P$8)*100</f>
        <v>7.7592393290464274</v>
      </c>
    </row>
    <row r="58" spans="1:11" x14ac:dyDescent="0.25">
      <c r="A58">
        <f t="shared" si="1"/>
        <v>2015</v>
      </c>
      <c r="B58" s="22">
        <f>'raw data'!G91/'raw data'!C91</f>
        <v>1.0471698693213907</v>
      </c>
      <c r="C58" s="1">
        <f t="shared" si="2"/>
        <v>1.041341563057907</v>
      </c>
      <c r="D58" s="18">
        <f>'raw data'!R91</f>
        <v>3.8866666666666667</v>
      </c>
      <c r="F58" s="12">
        <f t="shared" si="0"/>
        <v>2.8160009156579235</v>
      </c>
      <c r="H58" s="17">
        <f>'capital stock data'!E68</f>
        <v>17403.843000000001</v>
      </c>
      <c r="I58" s="17">
        <f>'capital stock data'!M68</f>
        <v>47305.662817612443</v>
      </c>
      <c r="K58" s="12">
        <f>(alpha!$I$1*H58/I58-'capital stock data'!$P$8)*100</f>
        <v>7.8650026903399173</v>
      </c>
    </row>
    <row r="59" spans="1:11" x14ac:dyDescent="0.25">
      <c r="A59">
        <f t="shared" si="1"/>
        <v>2016</v>
      </c>
      <c r="B59" s="22">
        <f>'raw data'!G92/'raw data'!C92</f>
        <v>1.0580109888184053</v>
      </c>
      <c r="C59" s="1">
        <f t="shared" si="2"/>
        <v>1.0352780207513179</v>
      </c>
      <c r="D59" s="18">
        <f>'raw data'!R92</f>
        <v>3.6658333333333335</v>
      </c>
      <c r="F59" s="12">
        <f t="shared" si="0"/>
        <v>2.6036008056925741</v>
      </c>
      <c r="H59" s="17">
        <f>'capital stock data'!E69</f>
        <v>17688.89</v>
      </c>
      <c r="I59" s="17">
        <f>'capital stock data'!M69</f>
        <v>48374.621117884628</v>
      </c>
      <c r="K59" s="12">
        <f>(alpha!$I$1*H59/I59-'capital stock data'!$P$8)*100</f>
        <v>7.7837275076988401</v>
      </c>
    </row>
    <row r="60" spans="1:11" x14ac:dyDescent="0.25">
      <c r="A60">
        <f t="shared" si="1"/>
        <v>2017</v>
      </c>
      <c r="B60" s="22">
        <f>'raw data'!G93/'raw data'!C93</f>
        <v>1.0779398944625942</v>
      </c>
      <c r="C60" s="1">
        <f t="shared" ref="C60" si="3">(B60/B59-1)*100</f>
        <v>1.8836199108334117</v>
      </c>
      <c r="D60" s="18">
        <f>'raw data'!R93</f>
        <v>3.7433333333333332</v>
      </c>
      <c r="F60" s="12">
        <f t="shared" ref="F60" si="4">((1+D60/100)/(1+C60/100)-1)*100</f>
        <v>1.8253311220464363</v>
      </c>
      <c r="H60" s="17">
        <f>'capital stock data'!E70</f>
        <v>18108.081999999999</v>
      </c>
      <c r="I60" s="17">
        <f>'capital stock data'!M70</f>
        <v>49318.663380928629</v>
      </c>
      <c r="K60" s="12">
        <f>(alpha!$I$1*H60/I60-'capital stock data'!$P$8)*100</f>
        <v>7.838228601378189</v>
      </c>
    </row>
    <row r="61" spans="1:11" x14ac:dyDescent="0.25">
      <c r="A61">
        <v>2018</v>
      </c>
      <c r="B61" s="22">
        <f>'raw data'!G94/'raw data'!C94</f>
        <v>1.1041979778694939</v>
      </c>
      <c r="C61" s="1">
        <f t="shared" ref="C61" si="5">(B61/B60-1)*100</f>
        <v>2.4359506074307369</v>
      </c>
      <c r="D61" s="18">
        <f>'raw data'!R94</f>
        <v>3.93</v>
      </c>
      <c r="F61" s="12">
        <f t="shared" ref="F61" si="6">((1+D61/100)/(1+C61/100)-1)*100</f>
        <v>1.458520552315612</v>
      </c>
      <c r="H61" s="17">
        <f>'capital stock data'!E71</f>
        <v>18638.164000000001</v>
      </c>
      <c r="I61" s="17">
        <f>'capital stock data'!M71</f>
        <v>50340.382530875744</v>
      </c>
      <c r="K61" s="12">
        <f>(alpha!$I$1*H61/I61-'capital stock data'!$P$8)*100</f>
        <v>7.9500443842052206</v>
      </c>
    </row>
    <row r="63" spans="1:11" x14ac:dyDescent="0.25">
      <c r="K63">
        <f>CORREL(F4:F61,K4:K61)</f>
        <v>-0.27597720767644524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Timothy Kehoe</cp:lastModifiedBy>
  <dcterms:created xsi:type="dcterms:W3CDTF">2002-03-30T18:16:23Z</dcterms:created>
  <dcterms:modified xsi:type="dcterms:W3CDTF">2019-10-09T18:08:23Z</dcterms:modified>
</cp:coreProperties>
</file>