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80" windowWidth="20610" windowHeight="11640"/>
  </bookViews>
  <sheets>
    <sheet name="Original Mexico" sheetId="1" r:id="rId1"/>
    <sheet name="Constructed Mexico" sheetId="5" r:id="rId2"/>
    <sheet name="Original Mexico-Historical" sheetId="2" r:id="rId3"/>
    <sheet name="Constructed Mexico-Historical" sheetId="6" r:id="rId4"/>
    <sheet name="Original China" sheetId="3" r:id="rId5"/>
    <sheet name="Constructed China" sheetId="7" r:id="rId6"/>
    <sheet name="Original United States" sheetId="4" r:id="rId7"/>
    <sheet name="Constructed United States" sheetId="8" r:id="rId8"/>
    <sheet name="Table 1" sheetId="9" r:id="rId9"/>
  </sheets>
  <calcPr calcId="114210"/>
</workbook>
</file>

<file path=xl/calcChain.xml><?xml version="1.0" encoding="utf-8"?>
<calcChain xmlns="http://schemas.openxmlformats.org/spreadsheetml/2006/main">
  <c r="C100" i="8"/>
  <c r="B100"/>
  <c r="C102"/>
  <c r="B102"/>
  <c r="C104"/>
  <c r="B104"/>
  <c r="C106"/>
  <c r="B106"/>
  <c r="C105"/>
  <c r="B105"/>
  <c r="C103"/>
  <c r="B103"/>
  <c r="C101"/>
  <c r="B101"/>
  <c r="C99"/>
  <c r="B99"/>
  <c r="C98"/>
  <c r="B98"/>
  <c r="C97"/>
  <c r="B97"/>
  <c r="C96"/>
  <c r="B96"/>
  <c r="C95"/>
  <c r="B95"/>
  <c r="C94"/>
  <c r="B94"/>
  <c r="C93"/>
  <c r="B93"/>
  <c r="C92"/>
  <c r="B92"/>
  <c r="C91"/>
  <c r="B91"/>
  <c r="C90"/>
  <c r="B90"/>
  <c r="C89"/>
  <c r="B89"/>
  <c r="C88"/>
  <c r="B88"/>
  <c r="C87"/>
  <c r="B87"/>
  <c r="C86"/>
  <c r="B86"/>
  <c r="C85"/>
  <c r="B85"/>
  <c r="C84"/>
  <c r="B84"/>
  <c r="C83"/>
  <c r="B83"/>
  <c r="C82"/>
  <c r="B82"/>
  <c r="C81"/>
  <c r="B81"/>
  <c r="C80"/>
  <c r="B80"/>
  <c r="C79"/>
  <c r="B79"/>
  <c r="C78"/>
  <c r="B78"/>
  <c r="C77"/>
  <c r="B77"/>
  <c r="C76"/>
  <c r="C66"/>
  <c r="C56"/>
  <c r="C46"/>
  <c r="C36"/>
  <c r="C26"/>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D107"/>
  <c r="D108"/>
  <c r="D109"/>
  <c r="D110"/>
  <c r="D111"/>
  <c r="D112"/>
  <c r="D113"/>
  <c r="D114"/>
  <c r="D115"/>
  <c r="D116"/>
  <c r="D117"/>
  <c r="D118"/>
  <c r="D119"/>
  <c r="D120"/>
  <c r="D121"/>
  <c r="D122"/>
  <c r="D123"/>
  <c r="D124"/>
  <c r="D125"/>
  <c r="D126"/>
  <c r="D127"/>
  <c r="D128"/>
  <c r="D129"/>
  <c r="D130"/>
  <c r="D131"/>
  <c r="D132"/>
  <c r="D133"/>
  <c r="D134"/>
  <c r="D135"/>
  <c r="D106"/>
  <c r="V215"/>
  <c r="AP42" i="9"/>
  <c r="AM39"/>
  <c r="AN39"/>
  <c r="AO39"/>
  <c r="AP39"/>
  <c r="AQ39"/>
  <c r="AR39"/>
  <c r="AS39"/>
  <c r="AT39"/>
  <c r="AL39"/>
  <c r="X42"/>
  <c r="U39"/>
  <c r="V39"/>
  <c r="W39"/>
  <c r="X39"/>
  <c r="Y39"/>
  <c r="Z39"/>
  <c r="AA39"/>
  <c r="AB39"/>
  <c r="T39"/>
  <c r="U6"/>
  <c r="V6"/>
  <c r="W6"/>
  <c r="X6"/>
  <c r="Y6"/>
  <c r="Z6"/>
  <c r="AA6"/>
  <c r="AB6"/>
  <c r="U7"/>
  <c r="V7"/>
  <c r="W7"/>
  <c r="X7"/>
  <c r="Y7"/>
  <c r="Z7"/>
  <c r="AA7"/>
  <c r="AB7"/>
  <c r="U8"/>
  <c r="V8"/>
  <c r="W8"/>
  <c r="X8"/>
  <c r="Y8"/>
  <c r="Z8"/>
  <c r="AA8"/>
  <c r="AB8"/>
  <c r="U9"/>
  <c r="V9"/>
  <c r="W9"/>
  <c r="X9"/>
  <c r="Y9"/>
  <c r="Z9"/>
  <c r="AA9"/>
  <c r="AB9"/>
  <c r="U10"/>
  <c r="V10"/>
  <c r="W10"/>
  <c r="X10"/>
  <c r="Y10"/>
  <c r="Z10"/>
  <c r="AA10"/>
  <c r="AB10"/>
  <c r="U11"/>
  <c r="V11"/>
  <c r="W11"/>
  <c r="X11"/>
  <c r="Y11"/>
  <c r="Z11"/>
  <c r="AA11"/>
  <c r="AB11"/>
  <c r="U12"/>
  <c r="V12"/>
  <c r="W12"/>
  <c r="X12"/>
  <c r="Y12"/>
  <c r="Z12"/>
  <c r="AA12"/>
  <c r="AB12"/>
  <c r="U13"/>
  <c r="V13"/>
  <c r="W13"/>
  <c r="X13"/>
  <c r="Y13"/>
  <c r="Z13"/>
  <c r="AA13"/>
  <c r="AB13"/>
  <c r="U14"/>
  <c r="V14"/>
  <c r="W14"/>
  <c r="X14"/>
  <c r="Y14"/>
  <c r="Z14"/>
  <c r="AA14"/>
  <c r="AB14"/>
  <c r="U15"/>
  <c r="V15"/>
  <c r="W15"/>
  <c r="X15"/>
  <c r="Y15"/>
  <c r="Z15"/>
  <c r="AA15"/>
  <c r="AB15"/>
  <c r="U16"/>
  <c r="V16"/>
  <c r="W16"/>
  <c r="X16"/>
  <c r="Y16"/>
  <c r="Z16"/>
  <c r="AA16"/>
  <c r="AB16"/>
  <c r="U17"/>
  <c r="V17"/>
  <c r="W17"/>
  <c r="X17"/>
  <c r="Y17"/>
  <c r="Z17"/>
  <c r="AA17"/>
  <c r="AB17"/>
  <c r="U18"/>
  <c r="V18"/>
  <c r="W18"/>
  <c r="X18"/>
  <c r="Y18"/>
  <c r="Z18"/>
  <c r="AA18"/>
  <c r="AB18"/>
  <c r="U19"/>
  <c r="V19"/>
  <c r="W19"/>
  <c r="X19"/>
  <c r="Y19"/>
  <c r="Z19"/>
  <c r="AA19"/>
  <c r="AB19"/>
  <c r="U20"/>
  <c r="V20"/>
  <c r="W20"/>
  <c r="X20"/>
  <c r="Y20"/>
  <c r="Z20"/>
  <c r="AA20"/>
  <c r="AB20"/>
  <c r="U21"/>
  <c r="V21"/>
  <c r="W21"/>
  <c r="X21"/>
  <c r="Y21"/>
  <c r="Z21"/>
  <c r="AA21"/>
  <c r="AB21"/>
  <c r="U22"/>
  <c r="V22"/>
  <c r="W22"/>
  <c r="X22"/>
  <c r="Y22"/>
  <c r="Z22"/>
  <c r="AA22"/>
  <c r="AB22"/>
  <c r="U23"/>
  <c r="V23"/>
  <c r="W23"/>
  <c r="X23"/>
  <c r="Y23"/>
  <c r="Z23"/>
  <c r="AA23"/>
  <c r="AB23"/>
  <c r="U24"/>
  <c r="V24"/>
  <c r="W24"/>
  <c r="X24"/>
  <c r="Y24"/>
  <c r="Z24"/>
  <c r="AA24"/>
  <c r="AB24"/>
  <c r="U25"/>
  <c r="V25"/>
  <c r="W25"/>
  <c r="X25"/>
  <c r="Y25"/>
  <c r="Z25"/>
  <c r="AA25"/>
  <c r="AB25"/>
  <c r="U26"/>
  <c r="V26"/>
  <c r="W26"/>
  <c r="X26"/>
  <c r="Y26"/>
  <c r="Z26"/>
  <c r="AA26"/>
  <c r="AB26"/>
  <c r="U27"/>
  <c r="V27"/>
  <c r="W27"/>
  <c r="X27"/>
  <c r="Y27"/>
  <c r="Z27"/>
  <c r="AA27"/>
  <c r="AB27"/>
  <c r="U28"/>
  <c r="V28"/>
  <c r="W28"/>
  <c r="X28"/>
  <c r="Y28"/>
  <c r="Z28"/>
  <c r="AA28"/>
  <c r="AB28"/>
  <c r="U29"/>
  <c r="V29"/>
  <c r="W29"/>
  <c r="X29"/>
  <c r="Y29"/>
  <c r="Z29"/>
  <c r="AA29"/>
  <c r="AB29"/>
  <c r="U30"/>
  <c r="V30"/>
  <c r="W30"/>
  <c r="X30"/>
  <c r="Y30"/>
  <c r="Z30"/>
  <c r="AA30"/>
  <c r="AB30"/>
  <c r="U31"/>
  <c r="V31"/>
  <c r="W31"/>
  <c r="X31"/>
  <c r="Y31"/>
  <c r="Z31"/>
  <c r="AA31"/>
  <c r="AB31"/>
  <c r="U32"/>
  <c r="V32"/>
  <c r="W32"/>
  <c r="X32"/>
  <c r="Y32"/>
  <c r="Z32"/>
  <c r="AA32"/>
  <c r="AB32"/>
  <c r="U33"/>
  <c r="V33"/>
  <c r="W33"/>
  <c r="X33"/>
  <c r="Y33"/>
  <c r="Z33"/>
  <c r="AA33"/>
  <c r="AB33"/>
  <c r="U34"/>
  <c r="V34"/>
  <c r="W34"/>
  <c r="X34"/>
  <c r="Y34"/>
  <c r="Z34"/>
  <c r="AA34"/>
  <c r="AB34"/>
  <c r="U35"/>
  <c r="V35"/>
  <c r="W35"/>
  <c r="X35"/>
  <c r="Y35"/>
  <c r="Z35"/>
  <c r="AA35"/>
  <c r="AB35"/>
  <c r="U36"/>
  <c r="V36"/>
  <c r="W36"/>
  <c r="X36"/>
  <c r="Y36"/>
  <c r="Z36"/>
  <c r="AA36"/>
  <c r="AB36"/>
  <c r="T7"/>
  <c r="T8"/>
  <c r="T9"/>
  <c r="T10"/>
  <c r="T11"/>
  <c r="T12"/>
  <c r="T13"/>
  <c r="T14"/>
  <c r="T15"/>
  <c r="T16"/>
  <c r="T17"/>
  <c r="T18"/>
  <c r="T19"/>
  <c r="T20"/>
  <c r="T21"/>
  <c r="T22"/>
  <c r="T23"/>
  <c r="T24"/>
  <c r="T25"/>
  <c r="T26"/>
  <c r="T27"/>
  <c r="T28"/>
  <c r="T29"/>
  <c r="T30"/>
  <c r="T31"/>
  <c r="T32"/>
  <c r="T33"/>
  <c r="T34"/>
  <c r="T35"/>
  <c r="T36"/>
  <c r="T6"/>
  <c r="AC7"/>
  <c r="AD7"/>
  <c r="AC8"/>
  <c r="AD8"/>
  <c r="AC9"/>
  <c r="AD9"/>
  <c r="AC10"/>
  <c r="AD10"/>
  <c r="AC11"/>
  <c r="AD11"/>
  <c r="AC12"/>
  <c r="AD12"/>
  <c r="AC13"/>
  <c r="AD13"/>
  <c r="AC14"/>
  <c r="AD14"/>
  <c r="AC15"/>
  <c r="AD15"/>
  <c r="AC16"/>
  <c r="AD16"/>
  <c r="AC17"/>
  <c r="AD17"/>
  <c r="AC18"/>
  <c r="AD18"/>
  <c r="AC19"/>
  <c r="AD19"/>
  <c r="AC20"/>
  <c r="AD20"/>
  <c r="AC21"/>
  <c r="AD21"/>
  <c r="AC22"/>
  <c r="AD22"/>
  <c r="AC23"/>
  <c r="AD23"/>
  <c r="AC24"/>
  <c r="AD24"/>
  <c r="AC25"/>
  <c r="AD25"/>
  <c r="AC26"/>
  <c r="AD26"/>
  <c r="AC27"/>
  <c r="AD27"/>
  <c r="AC28"/>
  <c r="AD28"/>
  <c r="AC29"/>
  <c r="AD29"/>
  <c r="AC30"/>
  <c r="AD30"/>
  <c r="AC31"/>
  <c r="AD31"/>
  <c r="AC32"/>
  <c r="AD32"/>
  <c r="AC33"/>
  <c r="AD33"/>
  <c r="AC34"/>
  <c r="AD34"/>
  <c r="AC35"/>
  <c r="AD35"/>
  <c r="AC36"/>
  <c r="AD36"/>
  <c r="AC6"/>
  <c r="AD6"/>
  <c r="AF6"/>
  <c r="AG6"/>
  <c r="AH6"/>
  <c r="AI6"/>
  <c r="AJ6"/>
  <c r="AK6"/>
  <c r="AF7"/>
  <c r="AG7"/>
  <c r="AH7"/>
  <c r="AI7"/>
  <c r="AJ7"/>
  <c r="AK7"/>
  <c r="AF8"/>
  <c r="AG8"/>
  <c r="AH8"/>
  <c r="AI8"/>
  <c r="AJ8"/>
  <c r="AK8"/>
  <c r="AF9"/>
  <c r="AG9"/>
  <c r="AH9"/>
  <c r="AI9"/>
  <c r="AJ9"/>
  <c r="AK9"/>
  <c r="AF10"/>
  <c r="AG10"/>
  <c r="AH10"/>
  <c r="AI10"/>
  <c r="AJ10"/>
  <c r="AK10"/>
  <c r="AF11"/>
  <c r="AG11"/>
  <c r="AH11"/>
  <c r="AI11"/>
  <c r="AJ11"/>
  <c r="AK11"/>
  <c r="AF12"/>
  <c r="AG12"/>
  <c r="AH12"/>
  <c r="AI12"/>
  <c r="AJ12"/>
  <c r="AK12"/>
  <c r="AF13"/>
  <c r="AG13"/>
  <c r="AH13"/>
  <c r="AI13"/>
  <c r="AJ13"/>
  <c r="AK13"/>
  <c r="AF14"/>
  <c r="AG14"/>
  <c r="AH14"/>
  <c r="AI14"/>
  <c r="AJ14"/>
  <c r="AK14"/>
  <c r="AF15"/>
  <c r="AG15"/>
  <c r="AH15"/>
  <c r="AI15"/>
  <c r="AJ15"/>
  <c r="AK15"/>
  <c r="AF16"/>
  <c r="AG16"/>
  <c r="AH16"/>
  <c r="AI16"/>
  <c r="AJ16"/>
  <c r="AK16"/>
  <c r="AF17"/>
  <c r="AG17"/>
  <c r="AH17"/>
  <c r="AI17"/>
  <c r="AJ17"/>
  <c r="AK17"/>
  <c r="AF18"/>
  <c r="AG18"/>
  <c r="AH18"/>
  <c r="AI18"/>
  <c r="AJ18"/>
  <c r="AK18"/>
  <c r="AF19"/>
  <c r="AG19"/>
  <c r="AH19"/>
  <c r="AI19"/>
  <c r="AJ19"/>
  <c r="AK19"/>
  <c r="AF20"/>
  <c r="AG20"/>
  <c r="AH20"/>
  <c r="AI20"/>
  <c r="AJ20"/>
  <c r="AK20"/>
  <c r="AF21"/>
  <c r="AG21"/>
  <c r="AH21"/>
  <c r="AI21"/>
  <c r="AJ21"/>
  <c r="AK21"/>
  <c r="AF22"/>
  <c r="AG22"/>
  <c r="AH22"/>
  <c r="AI22"/>
  <c r="AJ22"/>
  <c r="AK22"/>
  <c r="AF23"/>
  <c r="AG23"/>
  <c r="AH23"/>
  <c r="AI23"/>
  <c r="AJ23"/>
  <c r="AK23"/>
  <c r="AF24"/>
  <c r="AG24"/>
  <c r="AH24"/>
  <c r="AI24"/>
  <c r="AJ24"/>
  <c r="AK24"/>
  <c r="AF25"/>
  <c r="AG25"/>
  <c r="AH25"/>
  <c r="AI25"/>
  <c r="AJ25"/>
  <c r="AK25"/>
  <c r="AF26"/>
  <c r="AG26"/>
  <c r="AH26"/>
  <c r="AI26"/>
  <c r="AJ26"/>
  <c r="AK26"/>
  <c r="AF27"/>
  <c r="AG27"/>
  <c r="AH27"/>
  <c r="AI27"/>
  <c r="AJ27"/>
  <c r="AK27"/>
  <c r="AF28"/>
  <c r="AG28"/>
  <c r="AH28"/>
  <c r="AI28"/>
  <c r="AJ28"/>
  <c r="AK28"/>
  <c r="AF29"/>
  <c r="AG29"/>
  <c r="AH29"/>
  <c r="AI29"/>
  <c r="AJ29"/>
  <c r="AK29"/>
  <c r="AF30"/>
  <c r="AG30"/>
  <c r="AH30"/>
  <c r="AI30"/>
  <c r="AJ30"/>
  <c r="AK30"/>
  <c r="AF31"/>
  <c r="AG31"/>
  <c r="AH31"/>
  <c r="AI31"/>
  <c r="AJ31"/>
  <c r="AK31"/>
  <c r="AF32"/>
  <c r="AG32"/>
  <c r="AH32"/>
  <c r="AI32"/>
  <c r="AJ32"/>
  <c r="AK32"/>
  <c r="AF33"/>
  <c r="AG33"/>
  <c r="AH33"/>
  <c r="AI33"/>
  <c r="AJ33"/>
  <c r="AK33"/>
  <c r="AF34"/>
  <c r="AG34"/>
  <c r="AH34"/>
  <c r="AI34"/>
  <c r="AJ34"/>
  <c r="AK34"/>
  <c r="AF35"/>
  <c r="AG35"/>
  <c r="AH35"/>
  <c r="AI35"/>
  <c r="AJ35"/>
  <c r="AK35"/>
  <c r="AF36"/>
  <c r="AG36"/>
  <c r="AH36"/>
  <c r="AI36"/>
  <c r="AJ36"/>
  <c r="AK36"/>
  <c r="AE7"/>
  <c r="AE8"/>
  <c r="AE9"/>
  <c r="AE10"/>
  <c r="AE11"/>
  <c r="AE12"/>
  <c r="AE13"/>
  <c r="AE14"/>
  <c r="AE15"/>
  <c r="AE16"/>
  <c r="AE17"/>
  <c r="AE18"/>
  <c r="AE19"/>
  <c r="AE20"/>
  <c r="AE21"/>
  <c r="AE22"/>
  <c r="AE23"/>
  <c r="AE24"/>
  <c r="AE25"/>
  <c r="AE26"/>
  <c r="AE27"/>
  <c r="AE28"/>
  <c r="AE29"/>
  <c r="AE30"/>
  <c r="AE31"/>
  <c r="AE32"/>
  <c r="AE33"/>
  <c r="AE34"/>
  <c r="AE35"/>
  <c r="AE36"/>
  <c r="AE6"/>
  <c r="R215" i="6"/>
  <c r="R216"/>
  <c r="R214"/>
  <c r="J109"/>
  <c r="F166"/>
  <c r="F156"/>
  <c r="F146"/>
  <c r="F137"/>
  <c r="F127"/>
  <c r="F116"/>
  <c r="F101"/>
  <c r="G20" i="5"/>
  <c r="D19"/>
  <c r="D20"/>
  <c r="G19"/>
  <c r="D18"/>
  <c r="G18"/>
  <c r="D17"/>
  <c r="G17"/>
  <c r="D16"/>
  <c r="G16"/>
  <c r="D15"/>
  <c r="G15"/>
  <c r="D14"/>
  <c r="G14"/>
  <c r="D13"/>
  <c r="G13"/>
  <c r="D12"/>
  <c r="G12"/>
  <c r="D11"/>
  <c r="G11"/>
  <c r="D10"/>
  <c r="G10"/>
  <c r="D9"/>
  <c r="G9"/>
  <c r="D8"/>
  <c r="G8"/>
  <c r="D7"/>
  <c r="G7"/>
  <c r="D6"/>
  <c r="G6"/>
  <c r="H20"/>
  <c r="E19"/>
  <c r="E20"/>
  <c r="H19"/>
  <c r="E18"/>
  <c r="H18"/>
  <c r="E17"/>
  <c r="H17"/>
  <c r="E16"/>
  <c r="H16"/>
  <c r="E15"/>
  <c r="H15"/>
  <c r="E14"/>
  <c r="H14"/>
  <c r="E13"/>
  <c r="H13"/>
  <c r="E12"/>
  <c r="H12"/>
  <c r="E11"/>
  <c r="H11"/>
  <c r="E10"/>
  <c r="H10"/>
  <c r="E9"/>
  <c r="H9"/>
  <c r="E8"/>
  <c r="H8"/>
  <c r="E7"/>
  <c r="H7"/>
  <c r="E6"/>
  <c r="H6"/>
  <c r="F20"/>
  <c r="C19"/>
  <c r="C20"/>
  <c r="F19"/>
  <c r="C18"/>
  <c r="F18"/>
  <c r="C17"/>
  <c r="F17"/>
  <c r="C16"/>
  <c r="F16"/>
  <c r="C15"/>
  <c r="F15"/>
  <c r="C14"/>
  <c r="F14"/>
  <c r="C13"/>
  <c r="F13"/>
  <c r="C12"/>
  <c r="F12"/>
  <c r="C11"/>
  <c r="F11"/>
  <c r="C10"/>
  <c r="F10"/>
  <c r="C9"/>
  <c r="F9"/>
  <c r="C8"/>
  <c r="F8"/>
  <c r="C7"/>
  <c r="F7"/>
  <c r="C6"/>
  <c r="F6"/>
  <c r="C5"/>
  <c r="F5"/>
  <c r="F55"/>
  <c r="G55"/>
  <c r="H55"/>
  <c r="F56"/>
  <c r="G56"/>
  <c r="H56"/>
  <c r="F57"/>
  <c r="G57"/>
  <c r="H57"/>
  <c r="F58"/>
  <c r="G58"/>
  <c r="H58"/>
  <c r="F59"/>
  <c r="G59"/>
  <c r="H59"/>
  <c r="F60"/>
  <c r="G60"/>
  <c r="H60"/>
  <c r="F61"/>
  <c r="G61"/>
  <c r="H61"/>
  <c r="F62"/>
  <c r="G62"/>
  <c r="H62"/>
  <c r="F63"/>
  <c r="G63"/>
  <c r="H63"/>
  <c r="F21"/>
  <c r="G21"/>
  <c r="H21"/>
  <c r="F22"/>
  <c r="G22"/>
  <c r="H22"/>
  <c r="F23"/>
  <c r="G23"/>
  <c r="H23"/>
  <c r="F24"/>
  <c r="G24"/>
  <c r="H24"/>
  <c r="F25"/>
  <c r="G25"/>
  <c r="H25"/>
  <c r="F26"/>
  <c r="G26"/>
  <c r="H26"/>
  <c r="F27"/>
  <c r="G27"/>
  <c r="H27"/>
  <c r="F28"/>
  <c r="G28"/>
  <c r="H28"/>
  <c r="F29"/>
  <c r="G29"/>
  <c r="H29"/>
  <c r="F30"/>
  <c r="G30"/>
  <c r="H30"/>
  <c r="F31"/>
  <c r="G31"/>
  <c r="H31"/>
  <c r="F32"/>
  <c r="G32"/>
  <c r="H32"/>
  <c r="F33"/>
  <c r="G33"/>
  <c r="H33"/>
  <c r="F34"/>
  <c r="G34"/>
  <c r="H34"/>
  <c r="F35"/>
  <c r="G35"/>
  <c r="H35"/>
  <c r="F36"/>
  <c r="G36"/>
  <c r="H36"/>
  <c r="F37"/>
  <c r="G37"/>
  <c r="H37"/>
  <c r="F38"/>
  <c r="G38"/>
  <c r="H38"/>
  <c r="F39"/>
  <c r="G39"/>
  <c r="H39"/>
  <c r="F40"/>
  <c r="G40"/>
  <c r="H40"/>
  <c r="F41"/>
  <c r="G41"/>
  <c r="H41"/>
  <c r="F42"/>
  <c r="G42"/>
  <c r="H42"/>
  <c r="F43"/>
  <c r="G43"/>
  <c r="H43"/>
  <c r="F44"/>
  <c r="G44"/>
  <c r="H44"/>
  <c r="F45"/>
  <c r="G45"/>
  <c r="H45"/>
  <c r="F46"/>
  <c r="G46"/>
  <c r="H46"/>
  <c r="F47"/>
  <c r="G47"/>
  <c r="H47"/>
  <c r="F48"/>
  <c r="G48"/>
  <c r="H48"/>
  <c r="F49"/>
  <c r="G49"/>
  <c r="H49"/>
  <c r="F50"/>
  <c r="G50"/>
  <c r="H50"/>
  <c r="F51"/>
  <c r="G51"/>
  <c r="H51"/>
  <c r="F52"/>
  <c r="G52"/>
  <c r="H52"/>
  <c r="F53"/>
  <c r="G53"/>
  <c r="H53"/>
  <c r="F54"/>
  <c r="G54"/>
  <c r="H54"/>
  <c r="D5"/>
  <c r="G5"/>
  <c r="E5"/>
  <c r="H5"/>
  <c r="Q216" i="8"/>
  <c r="Q215"/>
  <c r="Q214"/>
  <c r="Q213"/>
  <c r="Q212"/>
  <c r="Q211"/>
  <c r="Q210"/>
  <c r="Q209"/>
  <c r="Q208"/>
  <c r="Q207"/>
  <c r="Q206"/>
  <c r="Q205"/>
  <c r="Q204"/>
  <c r="Q203"/>
  <c r="Q202"/>
  <c r="Q201"/>
  <c r="Q200"/>
  <c r="Q199"/>
  <c r="Q198"/>
  <c r="Q197"/>
  <c r="Q196"/>
  <c r="Q195"/>
  <c r="Q194"/>
  <c r="Q193"/>
  <c r="Q192"/>
  <c r="Q191"/>
  <c r="Q190"/>
  <c r="Q189"/>
  <c r="Q188"/>
  <c r="Q187"/>
  <c r="Q186"/>
  <c r="Q185"/>
  <c r="Q184"/>
  <c r="Q183"/>
  <c r="Q182"/>
  <c r="Q181"/>
  <c r="Q180"/>
  <c r="Q179"/>
  <c r="Q178"/>
  <c r="Q177"/>
  <c r="Q176"/>
  <c r="Q175"/>
  <c r="Q174"/>
  <c r="Q173"/>
  <c r="Q172"/>
  <c r="Q171"/>
  <c r="Q170"/>
  <c r="Q169"/>
  <c r="Q168"/>
  <c r="Q167"/>
  <c r="Q166"/>
  <c r="Q165"/>
  <c r="Q164"/>
  <c r="Q163"/>
  <c r="Q162"/>
  <c r="Q161"/>
  <c r="Q160"/>
  <c r="Q159"/>
  <c r="Q158"/>
  <c r="Q157"/>
  <c r="Q156"/>
  <c r="U156"/>
  <c r="L216"/>
  <c r="K216"/>
  <c r="N216"/>
  <c r="L215"/>
  <c r="K215"/>
  <c r="N215"/>
  <c r="L214"/>
  <c r="K214"/>
  <c r="N214"/>
  <c r="L213"/>
  <c r="K213"/>
  <c r="N213"/>
  <c r="L212"/>
  <c r="K212"/>
  <c r="N212"/>
  <c r="L211"/>
  <c r="K211"/>
  <c r="N211"/>
  <c r="L210"/>
  <c r="K210"/>
  <c r="N210"/>
  <c r="L209"/>
  <c r="K209"/>
  <c r="N209"/>
  <c r="L208"/>
  <c r="K208"/>
  <c r="N208"/>
  <c r="L207"/>
  <c r="K207"/>
  <c r="N207"/>
  <c r="L206"/>
  <c r="K206"/>
  <c r="N206"/>
  <c r="L205"/>
  <c r="K205"/>
  <c r="N205"/>
  <c r="L204"/>
  <c r="K204"/>
  <c r="N204"/>
  <c r="L203"/>
  <c r="K203"/>
  <c r="N203"/>
  <c r="L202"/>
  <c r="K202"/>
  <c r="N202"/>
  <c r="L201"/>
  <c r="K201"/>
  <c r="N201"/>
  <c r="L200"/>
  <c r="K200"/>
  <c r="N200"/>
  <c r="L199"/>
  <c r="K199"/>
  <c r="N199"/>
  <c r="L198"/>
  <c r="K198"/>
  <c r="N198"/>
  <c r="L197"/>
  <c r="K197"/>
  <c r="N197"/>
  <c r="L196"/>
  <c r="K196"/>
  <c r="N196"/>
  <c r="L195"/>
  <c r="K195"/>
  <c r="N195"/>
  <c r="L194"/>
  <c r="K194"/>
  <c r="N194"/>
  <c r="L193"/>
  <c r="K193"/>
  <c r="N193"/>
  <c r="L192"/>
  <c r="K192"/>
  <c r="N192"/>
  <c r="L191"/>
  <c r="K191"/>
  <c r="N191"/>
  <c r="L190"/>
  <c r="K190"/>
  <c r="N190"/>
  <c r="L189"/>
  <c r="K189"/>
  <c r="N189"/>
  <c r="L188"/>
  <c r="K188"/>
  <c r="N188"/>
  <c r="L187"/>
  <c r="K187"/>
  <c r="N187"/>
  <c r="L186"/>
  <c r="K186"/>
  <c r="N186"/>
  <c r="L185"/>
  <c r="K185"/>
  <c r="N185"/>
  <c r="L184"/>
  <c r="K184"/>
  <c r="N184"/>
  <c r="L183"/>
  <c r="K183"/>
  <c r="N183"/>
  <c r="L182"/>
  <c r="K182"/>
  <c r="N182"/>
  <c r="L181"/>
  <c r="K181"/>
  <c r="N181"/>
  <c r="L180"/>
  <c r="K180"/>
  <c r="N180"/>
  <c r="L179"/>
  <c r="K179"/>
  <c r="N179"/>
  <c r="L178"/>
  <c r="K178"/>
  <c r="N178"/>
  <c r="L177"/>
  <c r="K177"/>
  <c r="N177"/>
  <c r="L176"/>
  <c r="K176"/>
  <c r="N176"/>
  <c r="L175"/>
  <c r="K175"/>
  <c r="N175"/>
  <c r="L174"/>
  <c r="K174"/>
  <c r="N174"/>
  <c r="L173"/>
  <c r="K173"/>
  <c r="N173"/>
  <c r="L172"/>
  <c r="K172"/>
  <c r="N172"/>
  <c r="L171"/>
  <c r="K171"/>
  <c r="N171"/>
  <c r="L170"/>
  <c r="K170"/>
  <c r="N170"/>
  <c r="L169"/>
  <c r="K169"/>
  <c r="N169"/>
  <c r="L168"/>
  <c r="K168"/>
  <c r="N168"/>
  <c r="L167"/>
  <c r="K167"/>
  <c r="N167"/>
  <c r="L166"/>
  <c r="K166"/>
  <c r="N166"/>
  <c r="L165"/>
  <c r="K165"/>
  <c r="N165"/>
  <c r="L164"/>
  <c r="K164"/>
  <c r="N164"/>
  <c r="L163"/>
  <c r="K163"/>
  <c r="N163"/>
  <c r="L162"/>
  <c r="K162"/>
  <c r="N162"/>
  <c r="L161"/>
  <c r="K161"/>
  <c r="N161"/>
  <c r="L160"/>
  <c r="K160"/>
  <c r="N160"/>
  <c r="L159"/>
  <c r="K159"/>
  <c r="N159"/>
  <c r="L158"/>
  <c r="K158"/>
  <c r="N158"/>
  <c r="L157"/>
  <c r="K157"/>
  <c r="N157"/>
  <c r="L156"/>
  <c r="K156"/>
  <c r="N156"/>
  <c r="L155"/>
  <c r="K155"/>
  <c r="L154"/>
  <c r="M155"/>
  <c r="M156"/>
  <c r="K154"/>
  <c r="P5" i="5"/>
  <c r="P65"/>
  <c r="O65"/>
  <c r="P64"/>
  <c r="O64"/>
  <c r="P63"/>
  <c r="O63"/>
  <c r="P62"/>
  <c r="O62"/>
  <c r="P61"/>
  <c r="O61"/>
  <c r="P60"/>
  <c r="O60"/>
  <c r="P59"/>
  <c r="O59"/>
  <c r="P58"/>
  <c r="O58"/>
  <c r="P57"/>
  <c r="O57"/>
  <c r="P56"/>
  <c r="O56"/>
  <c r="P55"/>
  <c r="O55"/>
  <c r="P54"/>
  <c r="O54"/>
  <c r="P53"/>
  <c r="O53"/>
  <c r="P52"/>
  <c r="O52"/>
  <c r="P51"/>
  <c r="O51"/>
  <c r="P50"/>
  <c r="O50"/>
  <c r="P49"/>
  <c r="O49"/>
  <c r="P48"/>
  <c r="O48"/>
  <c r="P47"/>
  <c r="O47"/>
  <c r="P46"/>
  <c r="O46"/>
  <c r="P45"/>
  <c r="O45"/>
  <c r="P44"/>
  <c r="O44"/>
  <c r="P43"/>
  <c r="O43"/>
  <c r="P42"/>
  <c r="O42"/>
  <c r="P41"/>
  <c r="O41"/>
  <c r="P40"/>
  <c r="O40"/>
  <c r="P39"/>
  <c r="O39"/>
  <c r="P38"/>
  <c r="O38"/>
  <c r="P37"/>
  <c r="O37"/>
  <c r="P36"/>
  <c r="O36"/>
  <c r="P35"/>
  <c r="O35"/>
  <c r="P34"/>
  <c r="O34"/>
  <c r="P33"/>
  <c r="O33"/>
  <c r="P32"/>
  <c r="O32"/>
  <c r="P31"/>
  <c r="O31"/>
  <c r="P30"/>
  <c r="O30"/>
  <c r="P29"/>
  <c r="O29"/>
  <c r="P28"/>
  <c r="O28"/>
  <c r="P27"/>
  <c r="O27"/>
  <c r="P26"/>
  <c r="O26"/>
  <c r="P25"/>
  <c r="O25"/>
  <c r="P24"/>
  <c r="O24"/>
  <c r="P23"/>
  <c r="O23"/>
  <c r="P22"/>
  <c r="O22"/>
  <c r="P21"/>
  <c r="O21"/>
  <c r="P20"/>
  <c r="O20"/>
  <c r="P19"/>
  <c r="O19"/>
  <c r="P18"/>
  <c r="O18"/>
  <c r="P17"/>
  <c r="O17"/>
  <c r="P16"/>
  <c r="O16"/>
  <c r="P15"/>
  <c r="O15"/>
  <c r="P14"/>
  <c r="O14"/>
  <c r="P13"/>
  <c r="O13"/>
  <c r="P12"/>
  <c r="O12"/>
  <c r="P11"/>
  <c r="O11"/>
  <c r="P10"/>
  <c r="O10"/>
  <c r="P9"/>
  <c r="O9"/>
  <c r="P8"/>
  <c r="O8"/>
  <c r="P7"/>
  <c r="O7"/>
  <c r="P6"/>
  <c r="O6"/>
  <c r="Q6"/>
  <c r="O5"/>
  <c r="M16"/>
  <c r="N16"/>
  <c r="U16"/>
  <c r="M17"/>
  <c r="N17"/>
  <c r="U17"/>
  <c r="M18"/>
  <c r="N18"/>
  <c r="U18"/>
  <c r="M19"/>
  <c r="N19"/>
  <c r="U19"/>
  <c r="M20"/>
  <c r="N20"/>
  <c r="U20"/>
  <c r="M21"/>
  <c r="N21"/>
  <c r="U21"/>
  <c r="M22"/>
  <c r="N22"/>
  <c r="U22"/>
  <c r="M23"/>
  <c r="N23"/>
  <c r="U23"/>
  <c r="M24"/>
  <c r="N24"/>
  <c r="U24"/>
  <c r="M25"/>
  <c r="N25"/>
  <c r="U25"/>
  <c r="M26"/>
  <c r="N26"/>
  <c r="U26"/>
  <c r="M27"/>
  <c r="N27"/>
  <c r="U27"/>
  <c r="M28"/>
  <c r="N28"/>
  <c r="U28"/>
  <c r="M29"/>
  <c r="N29"/>
  <c r="U29"/>
  <c r="M30"/>
  <c r="N30"/>
  <c r="U30"/>
  <c r="M31"/>
  <c r="N31"/>
  <c r="U31"/>
  <c r="M32"/>
  <c r="N32"/>
  <c r="U32"/>
  <c r="M33"/>
  <c r="N33"/>
  <c r="U33"/>
  <c r="M34"/>
  <c r="N34"/>
  <c r="U34"/>
  <c r="M35"/>
  <c r="N35"/>
  <c r="U35"/>
  <c r="M36"/>
  <c r="N36"/>
  <c r="U36"/>
  <c r="M37"/>
  <c r="N37"/>
  <c r="U37"/>
  <c r="M38"/>
  <c r="N38"/>
  <c r="U38"/>
  <c r="M39"/>
  <c r="N39"/>
  <c r="U39"/>
  <c r="M40"/>
  <c r="N40"/>
  <c r="U40"/>
  <c r="M41"/>
  <c r="N41"/>
  <c r="U41"/>
  <c r="M42"/>
  <c r="N42"/>
  <c r="U42"/>
  <c r="M43"/>
  <c r="N43"/>
  <c r="U43"/>
  <c r="M44"/>
  <c r="N44"/>
  <c r="U44"/>
  <c r="M45"/>
  <c r="N45"/>
  <c r="U45"/>
  <c r="M46"/>
  <c r="N46"/>
  <c r="U46"/>
  <c r="M47"/>
  <c r="N47"/>
  <c r="U47"/>
  <c r="M48"/>
  <c r="N48"/>
  <c r="U48"/>
  <c r="M49"/>
  <c r="N49"/>
  <c r="U49"/>
  <c r="M50"/>
  <c r="N50"/>
  <c r="U50"/>
  <c r="M51"/>
  <c r="N51"/>
  <c r="U51"/>
  <c r="M52"/>
  <c r="N52"/>
  <c r="U52"/>
  <c r="M53"/>
  <c r="N53"/>
  <c r="U53"/>
  <c r="M54"/>
  <c r="N54"/>
  <c r="U54"/>
  <c r="M55"/>
  <c r="N55"/>
  <c r="U55"/>
  <c r="M56"/>
  <c r="N56"/>
  <c r="U56"/>
  <c r="M57"/>
  <c r="N57"/>
  <c r="U57"/>
  <c r="M58"/>
  <c r="N58"/>
  <c r="U58"/>
  <c r="M59"/>
  <c r="N59"/>
  <c r="U59"/>
  <c r="M60"/>
  <c r="N60"/>
  <c r="U60"/>
  <c r="M61"/>
  <c r="N61"/>
  <c r="U61"/>
  <c r="M62"/>
  <c r="N62"/>
  <c r="U62"/>
  <c r="M63"/>
  <c r="N63"/>
  <c r="U63"/>
  <c r="M64"/>
  <c r="N64"/>
  <c r="U64"/>
  <c r="M65"/>
  <c r="N65"/>
  <c r="U65"/>
  <c r="M15"/>
  <c r="M14"/>
  <c r="N14"/>
  <c r="U14"/>
  <c r="I214" i="8"/>
  <c r="I215"/>
  <c r="I216"/>
  <c r="H214"/>
  <c r="J214"/>
  <c r="H213"/>
  <c r="J213"/>
  <c r="H212"/>
  <c r="J212"/>
  <c r="H211"/>
  <c r="J211"/>
  <c r="H210"/>
  <c r="J210"/>
  <c r="H209"/>
  <c r="J209"/>
  <c r="H208"/>
  <c r="J208"/>
  <c r="H207"/>
  <c r="J207"/>
  <c r="H206"/>
  <c r="J206"/>
  <c r="H205"/>
  <c r="J205"/>
  <c r="H204"/>
  <c r="J204"/>
  <c r="H203"/>
  <c r="J203"/>
  <c r="H202"/>
  <c r="J202"/>
  <c r="H201"/>
  <c r="J201"/>
  <c r="H200"/>
  <c r="J200"/>
  <c r="H199"/>
  <c r="J199"/>
  <c r="H198"/>
  <c r="J198"/>
  <c r="H197"/>
  <c r="J197"/>
  <c r="H196"/>
  <c r="J196"/>
  <c r="H195"/>
  <c r="J195"/>
  <c r="H194"/>
  <c r="J194"/>
  <c r="H193"/>
  <c r="J193"/>
  <c r="H192"/>
  <c r="J192"/>
  <c r="H191"/>
  <c r="J191"/>
  <c r="H190"/>
  <c r="J190"/>
  <c r="H189"/>
  <c r="J189"/>
  <c r="H188"/>
  <c r="J188"/>
  <c r="H187"/>
  <c r="J187"/>
  <c r="H186"/>
  <c r="J186"/>
  <c r="H185"/>
  <c r="J185"/>
  <c r="H184"/>
  <c r="J184"/>
  <c r="H183"/>
  <c r="J183"/>
  <c r="H182"/>
  <c r="J182"/>
  <c r="H181"/>
  <c r="J181"/>
  <c r="H180"/>
  <c r="J180"/>
  <c r="H179"/>
  <c r="J179"/>
  <c r="H178"/>
  <c r="J178"/>
  <c r="H177"/>
  <c r="J177"/>
  <c r="H176"/>
  <c r="J176"/>
  <c r="H175"/>
  <c r="J175"/>
  <c r="H174"/>
  <c r="J174"/>
  <c r="H173"/>
  <c r="J173"/>
  <c r="H172"/>
  <c r="J172"/>
  <c r="H171"/>
  <c r="J171"/>
  <c r="H170"/>
  <c r="J170"/>
  <c r="H169"/>
  <c r="J169"/>
  <c r="H168"/>
  <c r="J168"/>
  <c r="H167"/>
  <c r="J167"/>
  <c r="H166"/>
  <c r="J166"/>
  <c r="H165"/>
  <c r="J165"/>
  <c r="H164"/>
  <c r="J164"/>
  <c r="H163"/>
  <c r="J163"/>
  <c r="H162"/>
  <c r="J162"/>
  <c r="H161"/>
  <c r="J161"/>
  <c r="H160"/>
  <c r="J160"/>
  <c r="H159"/>
  <c r="J159"/>
  <c r="H158"/>
  <c r="J158"/>
  <c r="H157"/>
  <c r="J157"/>
  <c r="H156"/>
  <c r="J156"/>
  <c r="H155"/>
  <c r="J155"/>
  <c r="H154"/>
  <c r="J154"/>
  <c r="H153"/>
  <c r="J153"/>
  <c r="H152"/>
  <c r="J152"/>
  <c r="H151"/>
  <c r="J151"/>
  <c r="H150"/>
  <c r="J150"/>
  <c r="H149"/>
  <c r="J149"/>
  <c r="H148"/>
  <c r="J148"/>
  <c r="H147"/>
  <c r="J147"/>
  <c r="H146"/>
  <c r="J146"/>
  <c r="H145"/>
  <c r="J145"/>
  <c r="H144"/>
  <c r="J144"/>
  <c r="H143"/>
  <c r="J143"/>
  <c r="H142"/>
  <c r="J142"/>
  <c r="H141"/>
  <c r="J141"/>
  <c r="H140"/>
  <c r="J140"/>
  <c r="H139"/>
  <c r="J139"/>
  <c r="H138"/>
  <c r="J138"/>
  <c r="H137"/>
  <c r="J137"/>
  <c r="H136"/>
  <c r="J136"/>
  <c r="H135"/>
  <c r="J135"/>
  <c r="H134"/>
  <c r="J134"/>
  <c r="H133"/>
  <c r="J133"/>
  <c r="H132"/>
  <c r="J132"/>
  <c r="H131"/>
  <c r="J131"/>
  <c r="H130"/>
  <c r="J130"/>
  <c r="H129"/>
  <c r="J129"/>
  <c r="H128"/>
  <c r="J128"/>
  <c r="H127"/>
  <c r="J127"/>
  <c r="H126"/>
  <c r="J126"/>
  <c r="H125"/>
  <c r="J125"/>
  <c r="H124"/>
  <c r="J124"/>
  <c r="H123"/>
  <c r="J123"/>
  <c r="H122"/>
  <c r="J122"/>
  <c r="H121"/>
  <c r="J121"/>
  <c r="H120"/>
  <c r="J120"/>
  <c r="H119"/>
  <c r="J119"/>
  <c r="H118"/>
  <c r="J118"/>
  <c r="H117"/>
  <c r="J117"/>
  <c r="H116"/>
  <c r="J116"/>
  <c r="H115"/>
  <c r="J115"/>
  <c r="H114"/>
  <c r="J114"/>
  <c r="H113"/>
  <c r="J113"/>
  <c r="H112"/>
  <c r="J112"/>
  <c r="H111"/>
  <c r="J111"/>
  <c r="H110"/>
  <c r="J110"/>
  <c r="H109"/>
  <c r="J109"/>
  <c r="H108"/>
  <c r="J108"/>
  <c r="H107"/>
  <c r="J107"/>
  <c r="H106"/>
  <c r="J106"/>
  <c r="G106"/>
  <c r="G105"/>
  <c r="G104"/>
  <c r="G103"/>
  <c r="G102"/>
  <c r="G101"/>
  <c r="G100"/>
  <c r="G99"/>
  <c r="G98"/>
  <c r="G97"/>
  <c r="G96"/>
  <c r="G95"/>
  <c r="G94"/>
  <c r="G93"/>
  <c r="G92"/>
  <c r="G91"/>
  <c r="G90"/>
  <c r="G89"/>
  <c r="G88"/>
  <c r="G87"/>
  <c r="G86"/>
  <c r="G85"/>
  <c r="G84"/>
  <c r="G83"/>
  <c r="G82"/>
  <c r="G81"/>
  <c r="G80"/>
  <c r="G79"/>
  <c r="G78"/>
  <c r="G77"/>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T6" i="5"/>
  <c r="U157" i="8"/>
  <c r="U159"/>
  <c r="U161"/>
  <c r="U163"/>
  <c r="U165"/>
  <c r="U167"/>
  <c r="U169"/>
  <c r="U171"/>
  <c r="U173"/>
  <c r="U158"/>
  <c r="U160"/>
  <c r="U162"/>
  <c r="U164"/>
  <c r="U166"/>
  <c r="U168"/>
  <c r="U170"/>
  <c r="U172"/>
  <c r="U174"/>
  <c r="U176"/>
  <c r="T5" i="5"/>
  <c r="X5"/>
  <c r="R14"/>
  <c r="R16"/>
  <c r="R17"/>
  <c r="R18"/>
  <c r="R19"/>
  <c r="R20"/>
  <c r="R21"/>
  <c r="R22"/>
  <c r="R23"/>
  <c r="R24"/>
  <c r="R25"/>
  <c r="R26"/>
  <c r="R27"/>
  <c r="R28"/>
  <c r="R30"/>
  <c r="R32"/>
  <c r="M157" i="8"/>
  <c r="P156"/>
  <c r="T156"/>
  <c r="R156"/>
  <c r="R157"/>
  <c r="R158"/>
  <c r="R159"/>
  <c r="R160"/>
  <c r="R161"/>
  <c r="R162"/>
  <c r="R163"/>
  <c r="R164"/>
  <c r="R165"/>
  <c r="R166"/>
  <c r="R167"/>
  <c r="R168"/>
  <c r="R169"/>
  <c r="R170"/>
  <c r="R171"/>
  <c r="R172"/>
  <c r="R173"/>
  <c r="R174"/>
  <c r="R175"/>
  <c r="R177"/>
  <c r="U177"/>
  <c r="U179"/>
  <c r="U181"/>
  <c r="U183"/>
  <c r="U185"/>
  <c r="U187"/>
  <c r="U189"/>
  <c r="U191"/>
  <c r="U193"/>
  <c r="R176"/>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U175"/>
  <c r="U178"/>
  <c r="U180"/>
  <c r="U182"/>
  <c r="U184"/>
  <c r="U186"/>
  <c r="U188"/>
  <c r="U190"/>
  <c r="U192"/>
  <c r="U194"/>
  <c r="U195"/>
  <c r="U197"/>
  <c r="U199"/>
  <c r="U201"/>
  <c r="U203"/>
  <c r="U205"/>
  <c r="U207"/>
  <c r="U209"/>
  <c r="U211"/>
  <c r="U213"/>
  <c r="U215"/>
  <c r="U196"/>
  <c r="U198"/>
  <c r="U200"/>
  <c r="U202"/>
  <c r="U204"/>
  <c r="U206"/>
  <c r="U208"/>
  <c r="U210"/>
  <c r="U212"/>
  <c r="U214"/>
  <c r="U216"/>
  <c r="Q7" i="5"/>
  <c r="T7"/>
  <c r="X6"/>
  <c r="R29"/>
  <c r="R31"/>
  <c r="R33"/>
  <c r="R34"/>
  <c r="R35"/>
  <c r="R36"/>
  <c r="R37"/>
  <c r="R38"/>
  <c r="R39"/>
  <c r="R40"/>
  <c r="R41"/>
  <c r="R42"/>
  <c r="R43"/>
  <c r="R44"/>
  <c r="R45"/>
  <c r="R46"/>
  <c r="R47"/>
  <c r="R48"/>
  <c r="R49"/>
  <c r="R50"/>
  <c r="R51"/>
  <c r="R52"/>
  <c r="R53"/>
  <c r="R54"/>
  <c r="R55"/>
  <c r="R56"/>
  <c r="R57"/>
  <c r="R58"/>
  <c r="R59"/>
  <c r="R60"/>
  <c r="R61"/>
  <c r="R62"/>
  <c r="R63"/>
  <c r="R64"/>
  <c r="R65"/>
  <c r="N15"/>
  <c r="U15"/>
  <c r="M13"/>
  <c r="J215" i="8"/>
  <c r="J21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D51" i="7"/>
  <c r="D50"/>
  <c r="D49"/>
  <c r="D48"/>
  <c r="D47"/>
  <c r="D46"/>
  <c r="D45"/>
  <c r="D44"/>
  <c r="D43"/>
  <c r="D42"/>
  <c r="D41"/>
  <c r="D40"/>
  <c r="D39"/>
  <c r="D38"/>
  <c r="D37"/>
  <c r="D36"/>
  <c r="D35"/>
  <c r="D34"/>
  <c r="D33"/>
  <c r="D32"/>
  <c r="D31"/>
  <c r="D30"/>
  <c r="D29"/>
  <c r="D28"/>
  <c r="D27"/>
  <c r="D26"/>
  <c r="O156" i="8"/>
  <c r="S156"/>
  <c r="M158"/>
  <c r="P157"/>
  <c r="R15" i="5"/>
  <c r="Q8"/>
  <c r="T8"/>
  <c r="X7"/>
  <c r="M12"/>
  <c r="N13"/>
  <c r="C51" i="7"/>
  <c r="C50"/>
  <c r="C49"/>
  <c r="C48"/>
  <c r="C47"/>
  <c r="C46"/>
  <c r="C45"/>
  <c r="C44"/>
  <c r="C43"/>
  <c r="C42"/>
  <c r="C41"/>
  <c r="C40"/>
  <c r="C39"/>
  <c r="C38"/>
  <c r="C37"/>
  <c r="C36"/>
  <c r="C35"/>
  <c r="C34"/>
  <c r="C33"/>
  <c r="C32"/>
  <c r="C31"/>
  <c r="C30"/>
  <c r="C29"/>
  <c r="C28"/>
  <c r="C27"/>
  <c r="C26"/>
  <c r="B42"/>
  <c r="B43"/>
  <c r="B44"/>
  <c r="B45"/>
  <c r="B46"/>
  <c r="B47"/>
  <c r="B48"/>
  <c r="B49"/>
  <c r="B32"/>
  <c r="B33"/>
  <c r="B34"/>
  <c r="B35"/>
  <c r="B36"/>
  <c r="B37"/>
  <c r="B38"/>
  <c r="B39"/>
  <c r="B40"/>
  <c r="B24"/>
  <c r="B25"/>
  <c r="B26"/>
  <c r="B27"/>
  <c r="B28"/>
  <c r="B29"/>
  <c r="B30"/>
  <c r="Q166" i="6"/>
  <c r="S166"/>
  <c r="Q167"/>
  <c r="S167"/>
  <c r="Q168"/>
  <c r="S168"/>
  <c r="Q169"/>
  <c r="S169"/>
  <c r="Q170"/>
  <c r="S170"/>
  <c r="Q171"/>
  <c r="S171"/>
  <c r="Q172"/>
  <c r="S172"/>
  <c r="Q173"/>
  <c r="S173"/>
  <c r="Q174"/>
  <c r="S174"/>
  <c r="Q175"/>
  <c r="S175"/>
  <c r="Q176"/>
  <c r="S176"/>
  <c r="Q177"/>
  <c r="S177"/>
  <c r="Q178"/>
  <c r="S178"/>
  <c r="Q179"/>
  <c r="S179"/>
  <c r="Q180"/>
  <c r="S180"/>
  <c r="Q181"/>
  <c r="S181"/>
  <c r="Q182"/>
  <c r="S182"/>
  <c r="Q183"/>
  <c r="S183"/>
  <c r="Q184"/>
  <c r="S184"/>
  <c r="Q185"/>
  <c r="S185"/>
  <c r="Q186"/>
  <c r="S186"/>
  <c r="Q187"/>
  <c r="S187"/>
  <c r="Q188"/>
  <c r="S188"/>
  <c r="Q189"/>
  <c r="S189"/>
  <c r="Q190"/>
  <c r="S190"/>
  <c r="Q191"/>
  <c r="S191"/>
  <c r="Q192"/>
  <c r="S192"/>
  <c r="Q193"/>
  <c r="S193"/>
  <c r="Q194"/>
  <c r="S194"/>
  <c r="Q195"/>
  <c r="S195"/>
  <c r="Q196"/>
  <c r="S196"/>
  <c r="Q197"/>
  <c r="S197"/>
  <c r="Q198"/>
  <c r="S198"/>
  <c r="Q199"/>
  <c r="S199"/>
  <c r="Q200"/>
  <c r="S200"/>
  <c r="Q201"/>
  <c r="S201"/>
  <c r="Q202"/>
  <c r="S202"/>
  <c r="Q203"/>
  <c r="S203"/>
  <c r="Q204"/>
  <c r="S204"/>
  <c r="Q205"/>
  <c r="S205"/>
  <c r="Q206"/>
  <c r="S206"/>
  <c r="Q207"/>
  <c r="S207"/>
  <c r="Q208"/>
  <c r="S208"/>
  <c r="Q209"/>
  <c r="S209"/>
  <c r="Q210"/>
  <c r="S210"/>
  <c r="Q211"/>
  <c r="S211"/>
  <c r="Q212"/>
  <c r="S212"/>
  <c r="Q213"/>
  <c r="S213"/>
  <c r="Q214"/>
  <c r="S214"/>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P156"/>
  <c r="P157"/>
  <c r="P158"/>
  <c r="P159"/>
  <c r="P160"/>
  <c r="P161"/>
  <c r="P162"/>
  <c r="P163"/>
  <c r="P164"/>
  <c r="P165"/>
  <c r="P166"/>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193"/>
  <c r="N194"/>
  <c r="N195"/>
  <c r="N196"/>
  <c r="N197"/>
  <c r="N198"/>
  <c r="N199"/>
  <c r="N200"/>
  <c r="N201"/>
  <c r="N202"/>
  <c r="N203"/>
  <c r="N204"/>
  <c r="N205"/>
  <c r="N206"/>
  <c r="N207"/>
  <c r="N208"/>
  <c r="N209"/>
  <c r="N210"/>
  <c r="N211"/>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208"/>
  <c r="M209"/>
  <c r="M210"/>
  <c r="M211"/>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J101"/>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G166"/>
  <c r="G156"/>
  <c r="G146"/>
  <c r="G137"/>
  <c r="G127"/>
  <c r="G116"/>
  <c r="G101"/>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2"/>
  <c r="D53"/>
  <c r="D54"/>
  <c r="D55"/>
  <c r="D56"/>
  <c r="D57"/>
  <c r="D58"/>
  <c r="D59"/>
  <c r="D60"/>
  <c r="D61"/>
  <c r="D62"/>
  <c r="D63"/>
  <c r="D64"/>
  <c r="D65"/>
  <c r="D67"/>
  <c r="D68"/>
  <c r="D69"/>
  <c r="D70"/>
  <c r="D71"/>
  <c r="D72"/>
  <c r="D73"/>
  <c r="D74"/>
  <c r="D75"/>
  <c r="D76"/>
  <c r="D77"/>
  <c r="D78"/>
  <c r="D79"/>
  <c r="D80"/>
  <c r="D81"/>
  <c r="D82"/>
  <c r="D84"/>
  <c r="D85"/>
  <c r="D86"/>
  <c r="D87"/>
  <c r="D88"/>
  <c r="D89"/>
  <c r="D90"/>
  <c r="D91"/>
  <c r="D92"/>
  <c r="D93"/>
  <c r="D94"/>
  <c r="D95"/>
  <c r="D96"/>
  <c r="D97"/>
  <c r="D98"/>
  <c r="D99"/>
  <c r="D100"/>
  <c r="E102"/>
  <c r="J102"/>
  <c r="E103"/>
  <c r="J103"/>
  <c r="E104"/>
  <c r="J104"/>
  <c r="E105"/>
  <c r="J105"/>
  <c r="E106"/>
  <c r="J106"/>
  <c r="E107"/>
  <c r="J107"/>
  <c r="E108"/>
  <c r="J108"/>
  <c r="E109"/>
  <c r="E110"/>
  <c r="J110"/>
  <c r="E111"/>
  <c r="J111"/>
  <c r="E112"/>
  <c r="J112"/>
  <c r="E113"/>
  <c r="J113"/>
  <c r="E114"/>
  <c r="J114"/>
  <c r="E115"/>
  <c r="J115"/>
  <c r="E116"/>
  <c r="J116"/>
  <c r="E127"/>
  <c r="J127"/>
  <c r="E128"/>
  <c r="J128"/>
  <c r="E129"/>
  <c r="J129"/>
  <c r="E130"/>
  <c r="J130"/>
  <c r="E131"/>
  <c r="J131"/>
  <c r="E132"/>
  <c r="J132"/>
  <c r="E133"/>
  <c r="J133"/>
  <c r="E134"/>
  <c r="J134"/>
  <c r="E135"/>
  <c r="J135"/>
  <c r="E136"/>
  <c r="J136"/>
  <c r="E137"/>
  <c r="J137"/>
  <c r="E138"/>
  <c r="J138"/>
  <c r="E139"/>
  <c r="J139"/>
  <c r="E140"/>
  <c r="J140"/>
  <c r="E141"/>
  <c r="J141"/>
  <c r="E142"/>
  <c r="J142"/>
  <c r="E143"/>
  <c r="J143"/>
  <c r="E144"/>
  <c r="J144"/>
  <c r="E145"/>
  <c r="J145"/>
  <c r="E146"/>
  <c r="J146"/>
  <c r="E147"/>
  <c r="J147"/>
  <c r="E148"/>
  <c r="J148"/>
  <c r="E149"/>
  <c r="J149"/>
  <c r="E150"/>
  <c r="J150"/>
  <c r="E151"/>
  <c r="J151"/>
  <c r="E152"/>
  <c r="J152"/>
  <c r="E153"/>
  <c r="J153"/>
  <c r="E154"/>
  <c r="J154"/>
  <c r="E155"/>
  <c r="J155"/>
  <c r="E156"/>
  <c r="J156"/>
  <c r="E157"/>
  <c r="J157"/>
  <c r="E158"/>
  <c r="J158"/>
  <c r="E159"/>
  <c r="J159"/>
  <c r="E160"/>
  <c r="J160"/>
  <c r="E161"/>
  <c r="J161"/>
  <c r="E162"/>
  <c r="J162"/>
  <c r="E163"/>
  <c r="J163"/>
  <c r="E164"/>
  <c r="J164"/>
  <c r="E165"/>
  <c r="J165"/>
  <c r="E166"/>
  <c r="J166"/>
  <c r="E167"/>
  <c r="E168"/>
  <c r="E169"/>
  <c r="E170"/>
  <c r="E171"/>
  <c r="E172"/>
  <c r="E173"/>
  <c r="E174"/>
  <c r="E175"/>
  <c r="E176"/>
  <c r="B176"/>
  <c r="C176"/>
  <c r="B175"/>
  <c r="C175"/>
  <c r="B174"/>
  <c r="C174"/>
  <c r="B173"/>
  <c r="C173"/>
  <c r="B172"/>
  <c r="C172"/>
  <c r="B171"/>
  <c r="C171"/>
  <c r="B170"/>
  <c r="C170"/>
  <c r="B169"/>
  <c r="C169"/>
  <c r="B168"/>
  <c r="C168"/>
  <c r="B167"/>
  <c r="C167"/>
  <c r="B166"/>
  <c r="C166"/>
  <c r="B165"/>
  <c r="C165"/>
  <c r="B164"/>
  <c r="C164"/>
  <c r="B163"/>
  <c r="C163"/>
  <c r="B162"/>
  <c r="C162"/>
  <c r="B161"/>
  <c r="C161"/>
  <c r="B160"/>
  <c r="C160"/>
  <c r="B159"/>
  <c r="C159"/>
  <c r="B158"/>
  <c r="C158"/>
  <c r="B157"/>
  <c r="C157"/>
  <c r="B156"/>
  <c r="C156"/>
  <c r="B155"/>
  <c r="C155"/>
  <c r="B154"/>
  <c r="C154"/>
  <c r="B153"/>
  <c r="C153"/>
  <c r="B152"/>
  <c r="C152"/>
  <c r="B151"/>
  <c r="C151"/>
  <c r="B150"/>
  <c r="C150"/>
  <c r="B149"/>
  <c r="C149"/>
  <c r="B148"/>
  <c r="C148"/>
  <c r="B147"/>
  <c r="C147"/>
  <c r="B146"/>
  <c r="C146"/>
  <c r="B145"/>
  <c r="C145"/>
  <c r="B144"/>
  <c r="C144"/>
  <c r="B143"/>
  <c r="C143"/>
  <c r="B142"/>
  <c r="C142"/>
  <c r="B141"/>
  <c r="C141"/>
  <c r="B140"/>
  <c r="C140"/>
  <c r="B139"/>
  <c r="C139"/>
  <c r="B138"/>
  <c r="C138"/>
  <c r="B137"/>
  <c r="C137"/>
  <c r="B136"/>
  <c r="C136"/>
  <c r="B135"/>
  <c r="C135"/>
  <c r="B134"/>
  <c r="C134"/>
  <c r="B133"/>
  <c r="C133"/>
  <c r="B132"/>
  <c r="C132"/>
  <c r="B131"/>
  <c r="C131"/>
  <c r="B130"/>
  <c r="C130"/>
  <c r="B129"/>
  <c r="C129"/>
  <c r="B128"/>
  <c r="C128"/>
  <c r="B127"/>
  <c r="C127"/>
  <c r="B116"/>
  <c r="C116"/>
  <c r="B115"/>
  <c r="C115"/>
  <c r="B114"/>
  <c r="C114"/>
  <c r="B113"/>
  <c r="C113"/>
  <c r="B112"/>
  <c r="C112"/>
  <c r="B111"/>
  <c r="C111"/>
  <c r="B110"/>
  <c r="C110"/>
  <c r="B109"/>
  <c r="C109"/>
  <c r="B108"/>
  <c r="C108"/>
  <c r="B107"/>
  <c r="C107"/>
  <c r="B106"/>
  <c r="C106"/>
  <c r="B105"/>
  <c r="C105"/>
  <c r="B104"/>
  <c r="C104"/>
  <c r="B103"/>
  <c r="C103"/>
  <c r="B102"/>
  <c r="C102"/>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J65" i="5"/>
  <c r="J64"/>
  <c r="J63"/>
  <c r="J62"/>
  <c r="J61"/>
  <c r="J60"/>
  <c r="J59"/>
  <c r="J58"/>
  <c r="J57"/>
  <c r="J56"/>
  <c r="J55"/>
  <c r="J54"/>
  <c r="J53"/>
  <c r="J52"/>
  <c r="J51"/>
  <c r="J50"/>
  <c r="J49"/>
  <c r="J48"/>
  <c r="J47"/>
  <c r="J46"/>
  <c r="J45"/>
  <c r="J44"/>
  <c r="J43"/>
  <c r="J42"/>
  <c r="J41"/>
  <c r="J40"/>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E40"/>
  <c r="D40"/>
  <c r="E39"/>
  <c r="D39"/>
  <c r="E38"/>
  <c r="D38"/>
  <c r="E37"/>
  <c r="D37"/>
  <c r="E36"/>
  <c r="D36"/>
  <c r="E35"/>
  <c r="D35"/>
  <c r="E34"/>
  <c r="D34"/>
  <c r="E33"/>
  <c r="D33"/>
  <c r="E32"/>
  <c r="D32"/>
  <c r="E31"/>
  <c r="D31"/>
  <c r="E30"/>
  <c r="D30"/>
  <c r="E29"/>
  <c r="D29"/>
  <c r="E28"/>
  <c r="D28"/>
  <c r="E27"/>
  <c r="D27"/>
  <c r="E26"/>
  <c r="D26"/>
  <c r="E25"/>
  <c r="D25"/>
  <c r="E24"/>
  <c r="D24"/>
  <c r="E23"/>
  <c r="D23"/>
  <c r="E22"/>
  <c r="D22"/>
  <c r="E21"/>
  <c r="D21"/>
  <c r="C40"/>
  <c r="C39"/>
  <c r="C38"/>
  <c r="C37"/>
  <c r="C36"/>
  <c r="C35"/>
  <c r="C34"/>
  <c r="C33"/>
  <c r="C32"/>
  <c r="C31"/>
  <c r="C30"/>
  <c r="C29"/>
  <c r="C28"/>
  <c r="C27"/>
  <c r="C26"/>
  <c r="C25"/>
  <c r="C24"/>
  <c r="C23"/>
  <c r="C22"/>
  <c r="C21"/>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S215" i="6"/>
  <c r="S216"/>
  <c r="T157" i="8"/>
  <c r="O157"/>
  <c r="S157"/>
  <c r="M159"/>
  <c r="P158"/>
  <c r="U13" i="5"/>
  <c r="R13"/>
  <c r="Q9"/>
  <c r="T9"/>
  <c r="X8"/>
  <c r="M11"/>
  <c r="N12"/>
  <c r="S165" i="6"/>
  <c r="L82"/>
  <c r="L83"/>
  <c r="L84"/>
  <c r="L85"/>
  <c r="L86"/>
  <c r="L87"/>
  <c r="L88"/>
  <c r="L89"/>
  <c r="L90"/>
  <c r="L91"/>
  <c r="L92"/>
  <c r="L93"/>
  <c r="L94"/>
  <c r="L95"/>
  <c r="L96"/>
  <c r="L97"/>
  <c r="L98"/>
  <c r="L99"/>
  <c r="L100"/>
  <c r="L101"/>
  <c r="L102"/>
  <c r="L103"/>
  <c r="L104"/>
  <c r="L105"/>
  <c r="L106"/>
  <c r="L107"/>
  <c r="L108"/>
  <c r="L109"/>
  <c r="L110"/>
  <c r="L111"/>
  <c r="L112"/>
  <c r="L113"/>
  <c r="L114"/>
  <c r="L115"/>
  <c r="L11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G102"/>
  <c r="G103"/>
  <c r="G104"/>
  <c r="G105"/>
  <c r="G106"/>
  <c r="G107"/>
  <c r="G108"/>
  <c r="G109"/>
  <c r="G110"/>
  <c r="G111"/>
  <c r="G112"/>
  <c r="G113"/>
  <c r="G114"/>
  <c r="G115"/>
  <c r="G128"/>
  <c r="G129"/>
  <c r="G130"/>
  <c r="G131"/>
  <c r="G132"/>
  <c r="G133"/>
  <c r="G134"/>
  <c r="G135"/>
  <c r="G136"/>
  <c r="G138"/>
  <c r="G117"/>
  <c r="G118"/>
  <c r="G119"/>
  <c r="G120"/>
  <c r="G121"/>
  <c r="G122"/>
  <c r="G123"/>
  <c r="G124"/>
  <c r="G125"/>
  <c r="G126"/>
  <c r="G139"/>
  <c r="G140"/>
  <c r="G141"/>
  <c r="G142"/>
  <c r="G143"/>
  <c r="G144"/>
  <c r="G145"/>
  <c r="G147"/>
  <c r="G148"/>
  <c r="G149"/>
  <c r="G150"/>
  <c r="G151"/>
  <c r="G152"/>
  <c r="G153"/>
  <c r="G154"/>
  <c r="G155"/>
  <c r="G157"/>
  <c r="G158"/>
  <c r="G159"/>
  <c r="G160"/>
  <c r="G161"/>
  <c r="G162"/>
  <c r="G163"/>
  <c r="G164"/>
  <c r="G165"/>
  <c r="T202"/>
  <c r="T203"/>
  <c r="T204"/>
  <c r="T205"/>
  <c r="T206"/>
  <c r="T207"/>
  <c r="T208"/>
  <c r="T209"/>
  <c r="T210"/>
  <c r="T211"/>
  <c r="T212"/>
  <c r="T213"/>
  <c r="T214"/>
  <c r="T171"/>
  <c r="T172"/>
  <c r="T173"/>
  <c r="T174"/>
  <c r="T175"/>
  <c r="T176"/>
  <c r="T177"/>
  <c r="T178"/>
  <c r="T179"/>
  <c r="T180"/>
  <c r="T181"/>
  <c r="T182"/>
  <c r="T183"/>
  <c r="T184"/>
  <c r="T185"/>
  <c r="T186"/>
  <c r="T187"/>
  <c r="T188"/>
  <c r="T189"/>
  <c r="T190"/>
  <c r="T191"/>
  <c r="T192"/>
  <c r="T193"/>
  <c r="T194"/>
  <c r="T195"/>
  <c r="T196"/>
  <c r="T197"/>
  <c r="T198"/>
  <c r="T199"/>
  <c r="T200"/>
  <c r="T201"/>
  <c r="T166"/>
  <c r="T167"/>
  <c r="T168"/>
  <c r="T169"/>
  <c r="T170"/>
  <c r="T158" i="8"/>
  <c r="O158"/>
  <c r="S158"/>
  <c r="M160"/>
  <c r="P159"/>
  <c r="Q10" i="5"/>
  <c r="T10"/>
  <c r="X9"/>
  <c r="U12"/>
  <c r="R12"/>
  <c r="M10"/>
  <c r="N11"/>
  <c r="T215" i="6"/>
  <c r="T216"/>
  <c r="S164"/>
  <c r="T165"/>
  <c r="M161" i="8"/>
  <c r="P160"/>
  <c r="T159"/>
  <c r="O159"/>
  <c r="S159"/>
  <c r="U11" i="5"/>
  <c r="R11"/>
  <c r="Q11"/>
  <c r="T11"/>
  <c r="X10"/>
  <c r="M9"/>
  <c r="N10"/>
  <c r="S163" i="6"/>
  <c r="T164"/>
  <c r="M162" i="8"/>
  <c r="P161"/>
  <c r="T160"/>
  <c r="O160"/>
  <c r="S160"/>
  <c r="U10" i="5"/>
  <c r="R10"/>
  <c r="Q12"/>
  <c r="T12"/>
  <c r="X11"/>
  <c r="M8"/>
  <c r="N9"/>
  <c r="S162" i="6"/>
  <c r="T163"/>
  <c r="M163" i="8"/>
  <c r="P162"/>
  <c r="T161"/>
  <c r="O161"/>
  <c r="S161"/>
  <c r="U9" i="5"/>
  <c r="R9"/>
  <c r="S11"/>
  <c r="Q13"/>
  <c r="T13"/>
  <c r="S10"/>
  <c r="M7"/>
  <c r="N8"/>
  <c r="S161" i="6"/>
  <c r="T162"/>
  <c r="M164" i="8"/>
  <c r="P163"/>
  <c r="T162"/>
  <c r="O162"/>
  <c r="S162"/>
  <c r="Q14" i="5"/>
  <c r="T14"/>
  <c r="U8"/>
  <c r="R8"/>
  <c r="X12"/>
  <c r="S12"/>
  <c r="S9"/>
  <c r="M6"/>
  <c r="N7"/>
  <c r="S160" i="6"/>
  <c r="T161"/>
  <c r="M165" i="8"/>
  <c r="P164"/>
  <c r="T163"/>
  <c r="O163"/>
  <c r="S163"/>
  <c r="U7" i="5"/>
  <c r="R7"/>
  <c r="S8"/>
  <c r="Q15"/>
  <c r="T15"/>
  <c r="X13"/>
  <c r="S13"/>
  <c r="M5"/>
  <c r="N5"/>
  <c r="N6"/>
  <c r="S159" i="6"/>
  <c r="T160"/>
  <c r="M166" i="8"/>
  <c r="P165"/>
  <c r="T164"/>
  <c r="O164"/>
  <c r="S164"/>
  <c r="Q16" i="5"/>
  <c r="T16"/>
  <c r="U5"/>
  <c r="R5"/>
  <c r="X14"/>
  <c r="S14"/>
  <c r="S7"/>
  <c r="V7"/>
  <c r="U6"/>
  <c r="R6"/>
  <c r="S158" i="6"/>
  <c r="T159"/>
  <c r="M167" i="8"/>
  <c r="P166"/>
  <c r="T165"/>
  <c r="O165"/>
  <c r="S165"/>
  <c r="V6" i="5"/>
  <c r="S6"/>
  <c r="Y5"/>
  <c r="Y14"/>
  <c r="Y24"/>
  <c r="Y20"/>
  <c r="Y16"/>
  <c r="Y31"/>
  <c r="Y27"/>
  <c r="Y23"/>
  <c r="Y19"/>
  <c r="Y64"/>
  <c r="Y60"/>
  <c r="Y56"/>
  <c r="Y52"/>
  <c r="Y48"/>
  <c r="Y44"/>
  <c r="Y40"/>
  <c r="Y36"/>
  <c r="Y32"/>
  <c r="Y28"/>
  <c r="Y55"/>
  <c r="Y47"/>
  <c r="Y39"/>
  <c r="Y26"/>
  <c r="Y22"/>
  <c r="Y18"/>
  <c r="Y29"/>
  <c r="Y25"/>
  <c r="Y21"/>
  <c r="Y17"/>
  <c r="Y62"/>
  <c r="Y58"/>
  <c r="Y54"/>
  <c r="Y50"/>
  <c r="Y46"/>
  <c r="Y42"/>
  <c r="Y38"/>
  <c r="Y34"/>
  <c r="Y30"/>
  <c r="Y65"/>
  <c r="Y61"/>
  <c r="Y57"/>
  <c r="Y53"/>
  <c r="Y49"/>
  <c r="Y45"/>
  <c r="Y41"/>
  <c r="Y37"/>
  <c r="Y33"/>
  <c r="Y63"/>
  <c r="Y59"/>
  <c r="Y51"/>
  <c r="Y43"/>
  <c r="Y35"/>
  <c r="Y15"/>
  <c r="Y13"/>
  <c r="Y12"/>
  <c r="Y11"/>
  <c r="Y10"/>
  <c r="Y9"/>
  <c r="Y8"/>
  <c r="X15"/>
  <c r="S15"/>
  <c r="Y6"/>
  <c r="S5"/>
  <c r="W14"/>
  <c r="V5"/>
  <c r="V16"/>
  <c r="V18"/>
  <c r="V20"/>
  <c r="V22"/>
  <c r="V24"/>
  <c r="V26"/>
  <c r="V28"/>
  <c r="V14"/>
  <c r="V17"/>
  <c r="V19"/>
  <c r="V21"/>
  <c r="V23"/>
  <c r="V25"/>
  <c r="V27"/>
  <c r="V30"/>
  <c r="V32"/>
  <c r="V64"/>
  <c r="V58"/>
  <c r="V29"/>
  <c r="V62"/>
  <c r="V60"/>
  <c r="V56"/>
  <c r="V54"/>
  <c r="V52"/>
  <c r="V50"/>
  <c r="V48"/>
  <c r="V46"/>
  <c r="V44"/>
  <c r="V42"/>
  <c r="V40"/>
  <c r="V38"/>
  <c r="V36"/>
  <c r="V34"/>
  <c r="V31"/>
  <c r="V65"/>
  <c r="V63"/>
  <c r="V61"/>
  <c r="V59"/>
  <c r="V57"/>
  <c r="V55"/>
  <c r="V53"/>
  <c r="V51"/>
  <c r="V49"/>
  <c r="V47"/>
  <c r="V45"/>
  <c r="V43"/>
  <c r="V41"/>
  <c r="V39"/>
  <c r="V37"/>
  <c r="V35"/>
  <c r="V33"/>
  <c r="V15"/>
  <c r="V13"/>
  <c r="V12"/>
  <c r="V11"/>
  <c r="V10"/>
  <c r="V9"/>
  <c r="V8"/>
  <c r="Y7"/>
  <c r="Q17"/>
  <c r="T17"/>
  <c r="S157" i="6"/>
  <c r="T158"/>
  <c r="M168" i="8"/>
  <c r="P167"/>
  <c r="T166"/>
  <c r="O166"/>
  <c r="S166"/>
  <c r="Q18" i="5"/>
  <c r="T18"/>
  <c r="W6"/>
  <c r="X16"/>
  <c r="S16"/>
  <c r="W16"/>
  <c r="W5"/>
  <c r="W10"/>
  <c r="W11"/>
  <c r="W12"/>
  <c r="W9"/>
  <c r="W13"/>
  <c r="W8"/>
  <c r="W7"/>
  <c r="W15"/>
  <c r="S156" i="6"/>
  <c r="T157"/>
  <c r="M169" i="8"/>
  <c r="P168"/>
  <c r="T167"/>
  <c r="O167"/>
  <c r="S167"/>
  <c r="Q19" i="5"/>
  <c r="T19"/>
  <c r="X17"/>
  <c r="S17"/>
  <c r="W17"/>
  <c r="S155" i="6"/>
  <c r="T156"/>
  <c r="M170" i="8"/>
  <c r="P169"/>
  <c r="T168"/>
  <c r="O168"/>
  <c r="S168"/>
  <c r="Q20" i="5"/>
  <c r="T20"/>
  <c r="X18"/>
  <c r="S18"/>
  <c r="W18"/>
  <c r="S154" i="6"/>
  <c r="T155"/>
  <c r="M171" i="8"/>
  <c r="P170"/>
  <c r="T169"/>
  <c r="O169"/>
  <c r="S169"/>
  <c r="Q21" i="5"/>
  <c r="T21"/>
  <c r="X19"/>
  <c r="S19"/>
  <c r="W19"/>
  <c r="S153" i="6"/>
  <c r="T154"/>
  <c r="M172" i="8"/>
  <c r="P171"/>
  <c r="T170"/>
  <c r="O170"/>
  <c r="S170"/>
  <c r="Q22" i="5"/>
  <c r="T22"/>
  <c r="X20"/>
  <c r="S20"/>
  <c r="W20"/>
  <c r="S152" i="6"/>
  <c r="T153"/>
  <c r="M173" i="8"/>
  <c r="P172"/>
  <c r="T171"/>
  <c r="O171"/>
  <c r="S171"/>
  <c r="Q23" i="5"/>
  <c r="T23"/>
  <c r="X21"/>
  <c r="S21"/>
  <c r="W21"/>
  <c r="S151" i="6"/>
  <c r="T152"/>
  <c r="M174" i="8"/>
  <c r="P173"/>
  <c r="T172"/>
  <c r="O172"/>
  <c r="S172"/>
  <c r="Q24" i="5"/>
  <c r="T24"/>
  <c r="X22"/>
  <c r="S22"/>
  <c r="W22"/>
  <c r="S150" i="6"/>
  <c r="T151"/>
  <c r="M175" i="8"/>
  <c r="P174"/>
  <c r="T173"/>
  <c r="O173"/>
  <c r="S173"/>
  <c r="Q25" i="5"/>
  <c r="T25"/>
  <c r="X23"/>
  <c r="S23"/>
  <c r="W23"/>
  <c r="S149" i="6"/>
  <c r="T150"/>
  <c r="M176" i="8"/>
  <c r="P175"/>
  <c r="T174"/>
  <c r="O174"/>
  <c r="S174"/>
  <c r="Q26" i="5"/>
  <c r="T26"/>
  <c r="X24"/>
  <c r="S24"/>
  <c r="W24"/>
  <c r="S148" i="6"/>
  <c r="T149"/>
  <c r="M177" i="8"/>
  <c r="P176"/>
  <c r="T175"/>
  <c r="O175"/>
  <c r="S175"/>
  <c r="Q27" i="5"/>
  <c r="T27"/>
  <c r="X25"/>
  <c r="S25"/>
  <c r="W25"/>
  <c r="S147" i="6"/>
  <c r="T148"/>
  <c r="M178" i="8"/>
  <c r="P177"/>
  <c r="T176"/>
  <c r="O176"/>
  <c r="S176"/>
  <c r="Q28" i="5"/>
  <c r="T28"/>
  <c r="X26"/>
  <c r="S26"/>
  <c r="W26"/>
  <c r="S146" i="6"/>
  <c r="T147"/>
  <c r="M179" i="8"/>
  <c r="P178"/>
  <c r="T177"/>
  <c r="O177"/>
  <c r="S177"/>
  <c r="Q29" i="5"/>
  <c r="T29"/>
  <c r="X27"/>
  <c r="S27"/>
  <c r="W27"/>
  <c r="S145" i="6"/>
  <c r="T146"/>
  <c r="M180" i="8"/>
  <c r="P179"/>
  <c r="T178"/>
  <c r="O178"/>
  <c r="S178"/>
  <c r="Q30" i="5"/>
  <c r="T30"/>
  <c r="X28"/>
  <c r="S28"/>
  <c r="W28"/>
  <c r="S144" i="6"/>
  <c r="T145"/>
  <c r="M181" i="8"/>
  <c r="P180"/>
  <c r="T179"/>
  <c r="O179"/>
  <c r="S179"/>
  <c r="Q31" i="5"/>
  <c r="T31"/>
  <c r="X29"/>
  <c r="S29"/>
  <c r="W29"/>
  <c r="S143" i="6"/>
  <c r="T144"/>
  <c r="M182" i="8"/>
  <c r="P181"/>
  <c r="T180"/>
  <c r="O180"/>
  <c r="S180"/>
  <c r="Q32" i="5"/>
  <c r="T32"/>
  <c r="X30"/>
  <c r="S30"/>
  <c r="W30"/>
  <c r="S142" i="6"/>
  <c r="T143"/>
  <c r="M183" i="8"/>
  <c r="P182"/>
  <c r="T181"/>
  <c r="O181"/>
  <c r="S181"/>
  <c r="Q33" i="5"/>
  <c r="T33"/>
  <c r="X31"/>
  <c r="S31"/>
  <c r="W31"/>
  <c r="T142" i="6"/>
  <c r="S141"/>
  <c r="M184" i="8"/>
  <c r="P183"/>
  <c r="T182"/>
  <c r="O182"/>
  <c r="S182"/>
  <c r="Q34" i="5"/>
  <c r="T34"/>
  <c r="X32"/>
  <c r="S32"/>
  <c r="W32"/>
  <c r="T141" i="6"/>
  <c r="S140"/>
  <c r="M185" i="8"/>
  <c r="P184"/>
  <c r="T183"/>
  <c r="O183"/>
  <c r="S183"/>
  <c r="Q35" i="5"/>
  <c r="T35"/>
  <c r="X33"/>
  <c r="S33"/>
  <c r="W33"/>
  <c r="T140" i="6"/>
  <c r="S139"/>
  <c r="M186" i="8"/>
  <c r="P185"/>
  <c r="T184"/>
  <c r="O184"/>
  <c r="S184"/>
  <c r="Q36" i="5"/>
  <c r="T36"/>
  <c r="X34"/>
  <c r="S34"/>
  <c r="W34"/>
  <c r="T139" i="6"/>
  <c r="S138"/>
  <c r="M187" i="8"/>
  <c r="P186"/>
  <c r="T185"/>
  <c r="O185"/>
  <c r="S185"/>
  <c r="Q37" i="5"/>
  <c r="T37"/>
  <c r="X35"/>
  <c r="S35"/>
  <c r="W35"/>
  <c r="T138" i="6"/>
  <c r="S137"/>
  <c r="M188" i="8"/>
  <c r="P187"/>
  <c r="T186"/>
  <c r="O186"/>
  <c r="S186"/>
  <c r="Q38" i="5"/>
  <c r="T38"/>
  <c r="X36"/>
  <c r="S36"/>
  <c r="W36"/>
  <c r="T137" i="6"/>
  <c r="S136"/>
  <c r="M189" i="8"/>
  <c r="P188"/>
  <c r="T187"/>
  <c r="O187"/>
  <c r="S187"/>
  <c r="Q39" i="5"/>
  <c r="T39"/>
  <c r="X37"/>
  <c r="S37"/>
  <c r="W37"/>
  <c r="T136" i="6"/>
  <c r="S135"/>
  <c r="M190" i="8"/>
  <c r="P189"/>
  <c r="T188"/>
  <c r="O188"/>
  <c r="S188"/>
  <c r="Q40" i="5"/>
  <c r="T40"/>
  <c r="X38"/>
  <c r="S38"/>
  <c r="W38"/>
  <c r="T135" i="6"/>
  <c r="S134"/>
  <c r="M191" i="8"/>
  <c r="P190"/>
  <c r="T189"/>
  <c r="O189"/>
  <c r="S189"/>
  <c r="Q41" i="5"/>
  <c r="T41"/>
  <c r="X39"/>
  <c r="S39"/>
  <c r="W39"/>
  <c r="T134" i="6"/>
  <c r="S133"/>
  <c r="M192" i="8"/>
  <c r="P191"/>
  <c r="T190"/>
  <c r="O190"/>
  <c r="S190"/>
  <c r="Q42" i="5"/>
  <c r="T42"/>
  <c r="X40"/>
  <c r="S40"/>
  <c r="W40"/>
  <c r="T133" i="6"/>
  <c r="S132"/>
  <c r="M193" i="8"/>
  <c r="P192"/>
  <c r="T191"/>
  <c r="O191"/>
  <c r="S191"/>
  <c r="Q43" i="5"/>
  <c r="T43"/>
  <c r="X41"/>
  <c r="S41"/>
  <c r="W41"/>
  <c r="T132" i="6"/>
  <c r="S131"/>
  <c r="M194" i="8"/>
  <c r="P193"/>
  <c r="T192"/>
  <c r="O192"/>
  <c r="S192"/>
  <c r="Q44" i="5"/>
  <c r="T44"/>
  <c r="X42"/>
  <c r="S42"/>
  <c r="W42"/>
  <c r="T131" i="6"/>
  <c r="S130"/>
  <c r="M195" i="8"/>
  <c r="P194"/>
  <c r="T193"/>
  <c r="O193"/>
  <c r="S193"/>
  <c r="Q45" i="5"/>
  <c r="T45"/>
  <c r="X43"/>
  <c r="S43"/>
  <c r="W43"/>
  <c r="T130" i="6"/>
  <c r="S129"/>
  <c r="M196" i="8"/>
  <c r="P195"/>
  <c r="T194"/>
  <c r="O194"/>
  <c r="S194"/>
  <c r="Q46" i="5"/>
  <c r="T46"/>
  <c r="X44"/>
  <c r="S44"/>
  <c r="W44"/>
  <c r="T129" i="6"/>
  <c r="S128"/>
  <c r="M197" i="8"/>
  <c r="P196"/>
  <c r="T195"/>
  <c r="O195"/>
  <c r="S195"/>
  <c r="Q47" i="5"/>
  <c r="T47"/>
  <c r="X45"/>
  <c r="S45"/>
  <c r="W45"/>
  <c r="T128" i="6"/>
  <c r="S127"/>
  <c r="M198" i="8"/>
  <c r="P197"/>
  <c r="T196"/>
  <c r="O196"/>
  <c r="S196"/>
  <c r="Q48" i="5"/>
  <c r="T48"/>
  <c r="X46"/>
  <c r="S46"/>
  <c r="W46"/>
  <c r="S126" i="6"/>
  <c r="S125"/>
  <c r="S124"/>
  <c r="S123"/>
  <c r="S122"/>
  <c r="S121"/>
  <c r="S120"/>
  <c r="S119"/>
  <c r="S118"/>
  <c r="S117"/>
  <c r="S116"/>
  <c r="T127"/>
  <c r="M199" i="8"/>
  <c r="P198"/>
  <c r="T197"/>
  <c r="O197"/>
  <c r="S197"/>
  <c r="Q49" i="5"/>
  <c r="T49"/>
  <c r="X47"/>
  <c r="S47"/>
  <c r="W47"/>
  <c r="T116" i="6"/>
  <c r="S115"/>
  <c r="M200" i="8"/>
  <c r="P199"/>
  <c r="T198"/>
  <c r="O198"/>
  <c r="S198"/>
  <c r="Q50" i="5"/>
  <c r="T50"/>
  <c r="X48"/>
  <c r="S48"/>
  <c r="W48"/>
  <c r="T115" i="6"/>
  <c r="S114"/>
  <c r="M201" i="8"/>
  <c r="P200"/>
  <c r="T199"/>
  <c r="O199"/>
  <c r="S199"/>
  <c r="Q51" i="5"/>
  <c r="T51"/>
  <c r="X49"/>
  <c r="S49"/>
  <c r="W49"/>
  <c r="T114" i="6"/>
  <c r="S113"/>
  <c r="M202" i="8"/>
  <c r="P201"/>
  <c r="T200"/>
  <c r="O200"/>
  <c r="S200"/>
  <c r="Q52" i="5"/>
  <c r="T52"/>
  <c r="X50"/>
  <c r="S50"/>
  <c r="W50"/>
  <c r="T113" i="6"/>
  <c r="S112"/>
  <c r="M203" i="8"/>
  <c r="P202"/>
  <c r="T201"/>
  <c r="O201"/>
  <c r="S201"/>
  <c r="Q53" i="5"/>
  <c r="T53"/>
  <c r="X51"/>
  <c r="S51"/>
  <c r="W51"/>
  <c r="T112" i="6"/>
  <c r="S111"/>
  <c r="M204" i="8"/>
  <c r="P203"/>
  <c r="T202"/>
  <c r="O202"/>
  <c r="S202"/>
  <c r="Q54" i="5"/>
  <c r="T54"/>
  <c r="X52"/>
  <c r="S52"/>
  <c r="W52"/>
  <c r="T111" i="6"/>
  <c r="S110"/>
  <c r="M205" i="8"/>
  <c r="P204"/>
  <c r="T203"/>
  <c r="O203"/>
  <c r="S203"/>
  <c r="Q55" i="5"/>
  <c r="T55"/>
  <c r="X53"/>
  <c r="S53"/>
  <c r="W53"/>
  <c r="T110" i="6"/>
  <c r="S109"/>
  <c r="M206" i="8"/>
  <c r="P205"/>
  <c r="T204"/>
  <c r="O204"/>
  <c r="S204"/>
  <c r="Q56" i="5"/>
  <c r="T56"/>
  <c r="X54"/>
  <c r="S54"/>
  <c r="W54"/>
  <c r="T109" i="6"/>
  <c r="S108"/>
  <c r="M207" i="8"/>
  <c r="P206"/>
  <c r="T205"/>
  <c r="O205"/>
  <c r="S205"/>
  <c r="Q57" i="5"/>
  <c r="T57"/>
  <c r="X55"/>
  <c r="S55"/>
  <c r="W55"/>
  <c r="T108" i="6"/>
  <c r="S107"/>
  <c r="M208" i="8"/>
  <c r="P207"/>
  <c r="T206"/>
  <c r="O206"/>
  <c r="S206"/>
  <c r="Q58" i="5"/>
  <c r="T58"/>
  <c r="X56"/>
  <c r="S56"/>
  <c r="W56"/>
  <c r="T107" i="6"/>
  <c r="S106"/>
  <c r="M209" i="8"/>
  <c r="P208"/>
  <c r="T207"/>
  <c r="O207"/>
  <c r="S207"/>
  <c r="Q59" i="5"/>
  <c r="T59"/>
  <c r="X57"/>
  <c r="S57"/>
  <c r="W57"/>
  <c r="T106" i="6"/>
  <c r="S105"/>
  <c r="M210" i="8"/>
  <c r="P209"/>
  <c r="T208"/>
  <c r="O208"/>
  <c r="S208"/>
  <c r="Q60" i="5"/>
  <c r="T60"/>
  <c r="X58"/>
  <c r="S58"/>
  <c r="W58"/>
  <c r="T105" i="6"/>
  <c r="S104"/>
  <c r="M211" i="8"/>
  <c r="P210"/>
  <c r="T209"/>
  <c r="O209"/>
  <c r="S209"/>
  <c r="Q61" i="5"/>
  <c r="T61"/>
  <c r="X59"/>
  <c r="S59"/>
  <c r="W59"/>
  <c r="T104" i="6"/>
  <c r="S103"/>
  <c r="M212" i="8"/>
  <c r="P211"/>
  <c r="T210"/>
  <c r="O210"/>
  <c r="S210"/>
  <c r="Q62" i="5"/>
  <c r="T62"/>
  <c r="X60"/>
  <c r="S60"/>
  <c r="W60"/>
  <c r="T103" i="6"/>
  <c r="S102"/>
  <c r="M213" i="8"/>
  <c r="P212"/>
  <c r="T211"/>
  <c r="O211"/>
  <c r="S211"/>
  <c r="Q63" i="5"/>
  <c r="T63"/>
  <c r="X61"/>
  <c r="S61"/>
  <c r="W61"/>
  <c r="T102" i="6"/>
  <c r="S101"/>
  <c r="M214" i="8"/>
  <c r="P213"/>
  <c r="T212"/>
  <c r="O212"/>
  <c r="S212"/>
  <c r="Q64" i="5"/>
  <c r="T64"/>
  <c r="X62"/>
  <c r="S62"/>
  <c r="W62"/>
  <c r="T101" i="6"/>
  <c r="S100"/>
  <c r="M215" i="8"/>
  <c r="P214"/>
  <c r="T213"/>
  <c r="O213"/>
  <c r="S213"/>
  <c r="Q65" i="5"/>
  <c r="T65"/>
  <c r="X63"/>
  <c r="S63"/>
  <c r="W63"/>
  <c r="T100" i="6"/>
  <c r="S99"/>
  <c r="M216" i="8"/>
  <c r="P216"/>
  <c r="P215"/>
  <c r="T214"/>
  <c r="O214"/>
  <c r="S214"/>
  <c r="X65" i="5"/>
  <c r="S65"/>
  <c r="W65"/>
  <c r="X64"/>
  <c r="S64"/>
  <c r="W64"/>
  <c r="T99" i="6"/>
  <c r="S98"/>
  <c r="T216" i="8"/>
  <c r="O216"/>
  <c r="S216"/>
  <c r="T215"/>
  <c r="O215"/>
  <c r="S215"/>
  <c r="T98" i="6"/>
  <c r="S97"/>
  <c r="T97"/>
  <c r="S96"/>
  <c r="T96"/>
  <c r="S95"/>
  <c r="T95"/>
  <c r="S94"/>
  <c r="T94"/>
  <c r="S93"/>
  <c r="T93"/>
  <c r="S92"/>
  <c r="T92"/>
  <c r="S91"/>
  <c r="T91"/>
  <c r="S90"/>
  <c r="T90"/>
  <c r="S89"/>
  <c r="T89"/>
  <c r="S88"/>
  <c r="T88"/>
  <c r="S87"/>
  <c r="T87"/>
  <c r="S86"/>
  <c r="T86"/>
  <c r="S85"/>
  <c r="T85"/>
  <c r="S84"/>
  <c r="T84"/>
  <c r="S83"/>
  <c r="T83"/>
  <c r="S82"/>
  <c r="T82"/>
  <c r="S81"/>
  <c r="S80"/>
  <c r="S79"/>
  <c r="S78"/>
  <c r="S77"/>
  <c r="S76"/>
  <c r="S75"/>
  <c r="S74"/>
  <c r="S73"/>
  <c r="S72"/>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T81"/>
</calcChain>
</file>

<file path=xl/comments1.xml><?xml version="1.0" encoding="utf-8"?>
<comments xmlns="http://schemas.openxmlformats.org/spreadsheetml/2006/main">
  <authors>
    <author>Asturias, Jose</author>
  </authors>
  <commentList>
    <comment ref="J4" authorId="0">
      <text>
        <r>
          <rPr>
            <b/>
            <sz val="9"/>
            <color indexed="81"/>
            <rFont val="Tahoma"/>
            <charset val="1"/>
          </rPr>
          <t>Asturias, Jose:</t>
        </r>
        <r>
          <rPr>
            <sz val="9"/>
            <color indexed="81"/>
            <rFont val="Tahoma"/>
            <charset val="1"/>
          </rPr>
          <t xml:space="preserve">
http://www.inegi.org.mx/prod_serv/contenidos/espanol/bvinegi/productos/integracion/pais/historicas10/Tema1_Poblacion.pdf</t>
        </r>
      </text>
    </comment>
  </commentList>
</comments>
</file>

<file path=xl/comments2.xml><?xml version="1.0" encoding="utf-8"?>
<comments xmlns="http://schemas.openxmlformats.org/spreadsheetml/2006/main">
  <authors>
    <author>Asturias, Jose</author>
  </authors>
  <commentList>
    <comment ref="G3" authorId="0">
      <text>
        <r>
          <rPr>
            <b/>
            <sz val="9"/>
            <color indexed="81"/>
            <rFont val="Tahoma"/>
            <charset val="1"/>
          </rPr>
          <t>Asturias, Jose:</t>
        </r>
        <r>
          <rPr>
            <sz val="9"/>
            <color indexed="81"/>
            <rFont val="Tahoma"/>
            <charset val="1"/>
          </rPr>
          <t xml:space="preserve">
Urban population refers to people living in urban areas as defined by national statistical offices. It is calculated using World Bank population estimates and urban ratios from the United Nations World Urbanization Prospects.
</t>
        </r>
        <r>
          <rPr>
            <b/>
            <sz val="9"/>
            <color indexed="81"/>
            <rFont val="Tahoma"/>
            <family val="2"/>
          </rPr>
          <t>From World Urbanization Prospects:</t>
        </r>
        <r>
          <rPr>
            <sz val="9"/>
            <color indexed="81"/>
            <rFont val="Tahoma"/>
            <charset val="1"/>
          </rPr>
          <t xml:space="preserve">
Definition of urban--Up to 1982: total population of cities and towns. Cities had to have a population of at least 100,000 or command special administrative, strategic, or economic importance to qualify as cities. Towns were either settlements with more than 3,000 inhabitants of whom more than 70 per cent were registered as non-agricultural or settlements with a population ranging from 2,500 to 3,000 inhabitants of whom more than 85 per cent were registered as non-agricultural. For the 1990 census: (1) all residents of urban districts in provincial and prefectural-level cities; (2) resident population of “streets” (jiedao) in county-level cities; (3) population of all residents' committees in towns. For 2000: The urban population of mainland China is composed of population in City Districts with an average population density of at least 1,500 persons per square kilometre, other population in sub-district units and township-level units meeting criteria such as “contiguous built-up area”, being the location of the local government, or being a Street or having a Resident Committee. </t>
        </r>
      </text>
    </comment>
  </commentList>
</comments>
</file>

<file path=xl/sharedStrings.xml><?xml version="1.0" encoding="utf-8"?>
<sst xmlns="http://schemas.openxmlformats.org/spreadsheetml/2006/main" count="812" uniqueCount="210">
  <si>
    <t>Mexico</t>
  </si>
  <si>
    <t>Agriculture, value added (% of GDP)</t>
  </si>
  <si>
    <t>Manufacturing, value added (% of GDP)</t>
  </si>
  <si>
    <t>Services, etc., value added (% of GDP)</t>
  </si>
  <si>
    <t>WDI</t>
  </si>
  <si>
    <t>Percent</t>
  </si>
  <si>
    <t>Country Name</t>
  </si>
  <si>
    <t>Indicator Name</t>
  </si>
  <si>
    <t>Source</t>
  </si>
  <si>
    <t>Units</t>
  </si>
  <si>
    <t>GDP</t>
  </si>
  <si>
    <t>Agriculture, value added</t>
  </si>
  <si>
    <t>Manufacturing, value added</t>
  </si>
  <si>
    <t>Services, value added</t>
  </si>
  <si>
    <t>Agriculture % GDP</t>
  </si>
  <si>
    <t>Manufacturing % GDP</t>
  </si>
  <si>
    <t>Services % GDP</t>
  </si>
  <si>
    <t>INEGI, Estadisticas Historicas de Mexico, Cuadro 7.3 and 7.4</t>
  </si>
  <si>
    <t>Millions of 1960 Pesos</t>
  </si>
  <si>
    <t>Gross Domestic Product, Nominal</t>
  </si>
  <si>
    <t>Exports of Goods and Services, Nominal</t>
  </si>
  <si>
    <t>Imports of Goods and Services, Nominal</t>
  </si>
  <si>
    <t>IMF IFS</t>
  </si>
  <si>
    <t>Billions of current Pesos</t>
  </si>
  <si>
    <t>Claims on Public Non-financial Corporations</t>
  </si>
  <si>
    <t>Claims on Private Sector</t>
  </si>
  <si>
    <t>Private credit/GDP</t>
  </si>
  <si>
    <t>Millions current Pesos</t>
  </si>
  <si>
    <t>China</t>
  </si>
  <si>
    <t>Percentage of Gross Domestic Product</t>
  </si>
  <si>
    <t>UNCTAD</t>
  </si>
  <si>
    <t>FDI inflows</t>
  </si>
  <si>
    <t>INEGI, Estadisticas Historicas de Mexico, Cuadro 7.1</t>
  </si>
  <si>
    <t>1970 Pesos</t>
  </si>
  <si>
    <t>INEGI series linearly interpolated</t>
  </si>
  <si>
    <t>Smoothed INEGI series</t>
  </si>
  <si>
    <t>GDP per capita</t>
  </si>
  <si>
    <t>GDP Deflator</t>
  </si>
  <si>
    <t>Population</t>
  </si>
  <si>
    <t>Population ages 15-64</t>
  </si>
  <si>
    <t>Total Population</t>
  </si>
  <si>
    <t>Population ages 15-64 (% of total)</t>
  </si>
  <si>
    <t>Population ages 15-64 (% Total)</t>
  </si>
  <si>
    <t>INEGI</t>
  </si>
  <si>
    <t>National Currency</t>
  </si>
  <si>
    <t>Index (2005=100)</t>
  </si>
  <si>
    <t>GDP per WAP</t>
  </si>
  <si>
    <t>2005 Pesos</t>
  </si>
  <si>
    <t>Population in towns of more than 2,500 (% of total population)</t>
  </si>
  <si>
    <t>Literacy rate, population aged 10+</t>
  </si>
  <si>
    <t>INEGI, Estadisticas Historicas de Mexico, Cuadro 1.16</t>
  </si>
  <si>
    <t>Linearly interpolated</t>
  </si>
  <si>
    <t>INEGI, Estadisticas Historicas de Mexico, Cuadro 3.7</t>
  </si>
  <si>
    <t>Employment in agriculture (% of total employment)</t>
  </si>
  <si>
    <t>Employment in industry (% of total employment)</t>
  </si>
  <si>
    <t>Employment in services (% of total employment)</t>
  </si>
  <si>
    <t>Literacy rate (% of people ages 15 and above)</t>
  </si>
  <si>
    <t>Urban population (% of total)</t>
  </si>
  <si>
    <t>Millions U.S. Dollars</t>
  </si>
  <si>
    <t>National Currency per U.S</t>
  </si>
  <si>
    <t>Goods Exports: F.O.B.</t>
  </si>
  <si>
    <t>Goods Imports: F.O.B.</t>
  </si>
  <si>
    <t>Service Exports</t>
  </si>
  <si>
    <t>Services Imports</t>
  </si>
  <si>
    <t>Exchange Rate, Period Average</t>
  </si>
  <si>
    <t>Gross Domestic Product</t>
  </si>
  <si>
    <t>Total Trade (% GDP)</t>
  </si>
  <si>
    <t>GDP per capita, PPP</t>
  </si>
  <si>
    <t>Constant 2005 international $</t>
  </si>
  <si>
    <t>US</t>
  </si>
  <si>
    <t>BEA</t>
  </si>
  <si>
    <t>Chained 2005 dollars</t>
  </si>
  <si>
    <t>Working Age Pop</t>
  </si>
  <si>
    <t>Maddison</t>
  </si>
  <si>
    <t>Statistical Abstract, US Census</t>
  </si>
  <si>
    <t>Thousands</t>
  </si>
  <si>
    <t>Index (1875=100)</t>
  </si>
  <si>
    <t>1990 International Geary-Khamis dollars</t>
  </si>
  <si>
    <t/>
  </si>
  <si>
    <t>PPP (constant 2005 international $)</t>
  </si>
  <si>
    <t>Maddison linearly interpolated</t>
  </si>
  <si>
    <t>GDP per WAP, Mex vs US</t>
  </si>
  <si>
    <t>Model with tax reforms</t>
  </si>
  <si>
    <t>Model without tax reforms</t>
  </si>
  <si>
    <t>GDP per WAP, PPP</t>
  </si>
  <si>
    <t>GDP per WAP, Linearly interpolated</t>
  </si>
  <si>
    <t>GDP deflator</t>
  </si>
  <si>
    <t>Changes in inventories</t>
  </si>
  <si>
    <t>Gross fixed capital formation</t>
  </si>
  <si>
    <t>2005=100</t>
  </si>
  <si>
    <t>Billions</t>
  </si>
  <si>
    <t>Real GDP</t>
  </si>
  <si>
    <t xml:space="preserve">Real Investment </t>
  </si>
  <si>
    <t>Total Hours</t>
  </si>
  <si>
    <t>CBTED</t>
  </si>
  <si>
    <t>K</t>
  </si>
  <si>
    <t>Total population</t>
  </si>
  <si>
    <t>Pop 15-64 (% of total)</t>
  </si>
  <si>
    <t>A^(1/(1-a))</t>
  </si>
  <si>
    <t>(K/Y)^(a/(1-a))</t>
  </si>
  <si>
    <t>L/N</t>
  </si>
  <si>
    <t>Y/N</t>
  </si>
  <si>
    <t>Output index</t>
  </si>
  <si>
    <t>Prod index</t>
  </si>
  <si>
    <t>Capital</t>
  </si>
  <si>
    <t>Labor</t>
  </si>
  <si>
    <t>Gross capital formation</t>
  </si>
  <si>
    <t>Real investment</t>
  </si>
  <si>
    <t>Total hours</t>
  </si>
  <si>
    <t>Series</t>
  </si>
  <si>
    <t>O.1</t>
  </si>
  <si>
    <t>O.2</t>
  </si>
  <si>
    <t>O.3</t>
  </si>
  <si>
    <t>O.4</t>
  </si>
  <si>
    <t>O.5</t>
  </si>
  <si>
    <t>O.6</t>
  </si>
  <si>
    <t>O.7</t>
  </si>
  <si>
    <t>O.8</t>
  </si>
  <si>
    <t>O.9</t>
  </si>
  <si>
    <t>O.10</t>
  </si>
  <si>
    <t>O.11</t>
  </si>
  <si>
    <t>O.12</t>
  </si>
  <si>
    <t>O.13</t>
  </si>
  <si>
    <t>O.14</t>
  </si>
  <si>
    <t>O.15</t>
  </si>
  <si>
    <t>O.16</t>
  </si>
  <si>
    <t>O.17</t>
  </si>
  <si>
    <t>O.18</t>
  </si>
  <si>
    <t>O.19</t>
  </si>
  <si>
    <t>O.20</t>
  </si>
  <si>
    <t>O.21</t>
  </si>
  <si>
    <t>C.1</t>
  </si>
  <si>
    <t>C.2</t>
  </si>
  <si>
    <t>C.3</t>
  </si>
  <si>
    <t>C.4</t>
  </si>
  <si>
    <t>C.5</t>
  </si>
  <si>
    <t>C.6</t>
  </si>
  <si>
    <t>C.7</t>
  </si>
  <si>
    <t>C.8</t>
  </si>
  <si>
    <t>C.9</t>
  </si>
  <si>
    <t>C.10</t>
  </si>
  <si>
    <t>C.11</t>
  </si>
  <si>
    <t>C.12</t>
  </si>
  <si>
    <t>C.13</t>
  </si>
  <si>
    <t>C.14</t>
  </si>
  <si>
    <t>C.15</t>
  </si>
  <si>
    <t>C.16</t>
  </si>
  <si>
    <t>C.17</t>
  </si>
  <si>
    <t>C.18</t>
  </si>
  <si>
    <t>C.19</t>
  </si>
  <si>
    <t>C.20</t>
  </si>
  <si>
    <t>C.21</t>
  </si>
  <si>
    <t>O.22</t>
  </si>
  <si>
    <t>O.23</t>
  </si>
  <si>
    <t>O.24</t>
  </si>
  <si>
    <t>O.25</t>
  </si>
  <si>
    <t>O.26</t>
  </si>
  <si>
    <t>O.27</t>
  </si>
  <si>
    <t>O.28</t>
  </si>
  <si>
    <t>O.29</t>
  </si>
  <si>
    <t>O.30</t>
  </si>
  <si>
    <t>O.31</t>
  </si>
  <si>
    <t>O.32</t>
  </si>
  <si>
    <t>C.22</t>
  </si>
  <si>
    <t>C.23</t>
  </si>
  <si>
    <t>C.24</t>
  </si>
  <si>
    <t>C.25</t>
  </si>
  <si>
    <t>C.26</t>
  </si>
  <si>
    <t>C.27</t>
  </si>
  <si>
    <t>C.28</t>
  </si>
  <si>
    <t>C.29</t>
  </si>
  <si>
    <t>C.30</t>
  </si>
  <si>
    <t>C.31</t>
  </si>
  <si>
    <t>C.32</t>
  </si>
  <si>
    <t>C.33</t>
  </si>
  <si>
    <t>C.34</t>
  </si>
  <si>
    <t>C.35</t>
  </si>
  <si>
    <t>C.36</t>
  </si>
  <si>
    <t>C.37</t>
  </si>
  <si>
    <t>C.38</t>
  </si>
  <si>
    <t>C.39</t>
  </si>
  <si>
    <t>Literacy rate linearly interpolated, see O.5</t>
  </si>
  <si>
    <t>C.40</t>
  </si>
  <si>
    <t>C.41</t>
  </si>
  <si>
    <t>C.42</t>
  </si>
  <si>
    <t>C.43</t>
  </si>
  <si>
    <t>Int'l Trade (% GDP)</t>
  </si>
  <si>
    <t>GDP per capita, PPP (constant 2005 international $)</t>
  </si>
  <si>
    <t>Argentina</t>
  </si>
  <si>
    <t>Brazil</t>
  </si>
  <si>
    <t>Chile</t>
  </si>
  <si>
    <t>Colombia</t>
  </si>
  <si>
    <t>Peru</t>
  </si>
  <si>
    <t>Uruguay</t>
  </si>
  <si>
    <t>Venezuela</t>
  </si>
  <si>
    <t>United States</t>
  </si>
  <si>
    <t>% of total pop</t>
  </si>
  <si>
    <t>ln(GDP per WAP)</t>
  </si>
  <si>
    <t>ln(GDP per WAP)--HP cycle comp, lambda=100</t>
  </si>
  <si>
    <t>% Change 2008-2009</t>
  </si>
  <si>
    <t>% Change 1994-1995</t>
  </si>
  <si>
    <t>% deviation from HP filter in 2009</t>
  </si>
  <si>
    <t>% deviation from HP filter in 1995</t>
  </si>
  <si>
    <t>Manufacturing value-added</t>
  </si>
  <si>
    <t>Billions of chained (2005) dollars</t>
  </si>
  <si>
    <t>% change manufacturing value-added</t>
  </si>
  <si>
    <t>Billions curent $</t>
  </si>
  <si>
    <t xml:space="preserve">Millions of 1990 International Geary-Khamis dollars </t>
  </si>
  <si>
    <t>Billions current Pesos</t>
  </si>
  <si>
    <t>Current Pesos</t>
  </si>
</sst>
</file>

<file path=xl/styles.xml><?xml version="1.0" encoding="utf-8"?>
<styleSheet xmlns="http://schemas.openxmlformats.org/spreadsheetml/2006/main">
  <numFmts count="2">
    <numFmt numFmtId="164" formatCode="#,##0.000"/>
    <numFmt numFmtId="165" formatCode="0.0000"/>
  </numFmts>
  <fonts count="7">
    <font>
      <sz val="11"/>
      <color theme="1"/>
      <name val="Calibri"/>
      <family val="2"/>
      <scheme val="minor"/>
    </font>
    <font>
      <b/>
      <sz val="9"/>
      <color indexed="81"/>
      <name val="Tahoma"/>
      <charset val="1"/>
    </font>
    <font>
      <sz val="9"/>
      <color indexed="81"/>
      <name val="Tahoma"/>
      <charset val="1"/>
    </font>
    <font>
      <b/>
      <sz val="9"/>
      <color indexed="81"/>
      <name val="Tahoma"/>
      <family val="2"/>
    </font>
    <font>
      <sz val="11"/>
      <color indexed="55"/>
      <name val="Calibri"/>
      <family val="2"/>
    </font>
    <font>
      <sz val="10"/>
      <color indexed="8"/>
      <name val="Arial"/>
      <family val="2"/>
    </font>
    <font>
      <b/>
      <sz val="11"/>
      <color indexed="8"/>
      <name val="Calibri"/>
      <family val="2"/>
    </font>
  </fonts>
  <fills count="3">
    <fill>
      <patternFill patternType="none"/>
    </fill>
    <fill>
      <patternFill patternType="gray125"/>
    </fill>
    <fill>
      <patternFill patternType="solid">
        <fgColor indexed="13"/>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Fill="1"/>
    <xf numFmtId="3" fontId="0" fillId="0" borderId="0" xfId="0" applyNumberFormat="1"/>
    <xf numFmtId="164" fontId="0" fillId="0" borderId="0" xfId="0" applyNumberFormat="1" applyFill="1"/>
    <xf numFmtId="164" fontId="0" fillId="0" borderId="0" xfId="0" applyNumberFormat="1"/>
    <xf numFmtId="3" fontId="0" fillId="0" borderId="0" xfId="0" applyNumberFormat="1" applyAlignment="1">
      <alignment vertical="center"/>
    </xf>
    <xf numFmtId="0" fontId="4" fillId="0" borderId="0" xfId="0" applyFont="1" applyFill="1"/>
    <xf numFmtId="11" fontId="5" fillId="0" borderId="0" xfId="0" applyNumberFormat="1" applyFont="1" applyAlignment="1">
      <alignment horizontal="left" vertical="top"/>
    </xf>
    <xf numFmtId="3" fontId="5" fillId="0" borderId="0" xfId="0" applyNumberFormat="1" applyFont="1" applyAlignment="1">
      <alignment vertical="top"/>
    </xf>
    <xf numFmtId="165" fontId="0" fillId="0" borderId="0" xfId="0" applyNumberFormat="1" applyFill="1"/>
    <xf numFmtId="0" fontId="0" fillId="2" borderId="0" xfId="0" applyFill="1"/>
    <xf numFmtId="0" fontId="6" fillId="0" borderId="0" xfId="0" applyFont="1"/>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V66"/>
  <sheetViews>
    <sheetView tabSelected="1" zoomScaleNormal="100" workbookViewId="0">
      <pane xSplit="1" ySplit="5" topLeftCell="N6" activePane="bottomRight" state="frozen"/>
      <selection activeCell="A2" sqref="A2"/>
      <selection pane="topRight" activeCell="A2" sqref="A2"/>
      <selection pane="bottomLeft" activeCell="A2" sqref="A2"/>
      <selection pane="bottomRight" activeCell="V6" sqref="V6"/>
    </sheetView>
  </sheetViews>
  <sheetFormatPr defaultRowHeight="15"/>
  <cols>
    <col min="1" max="1" width="14.7109375" bestFit="1" customWidth="1"/>
    <col min="2" max="2" width="33.28515625" bestFit="1" customWidth="1"/>
    <col min="3" max="3" width="36.42578125" bestFit="1" customWidth="1"/>
    <col min="4" max="4" width="35.140625" bestFit="1" customWidth="1"/>
    <col min="5" max="8" width="54" bestFit="1" customWidth="1"/>
    <col min="9" max="9" width="31.140625" bestFit="1" customWidth="1"/>
    <col min="10" max="10" width="36.7109375" bestFit="1" customWidth="1"/>
    <col min="11" max="11" width="37" bestFit="1" customWidth="1"/>
    <col min="12" max="12" width="40.7109375" bestFit="1" customWidth="1"/>
    <col min="13" max="13" width="22.7109375" bestFit="1" customWidth="1"/>
    <col min="14" max="14" width="35.42578125" bestFit="1" customWidth="1"/>
    <col min="15" max="15" width="27.28515625" bestFit="1" customWidth="1"/>
    <col min="16" max="17" width="27.28515625" customWidth="1"/>
    <col min="18" max="18" width="12.28515625" bestFit="1" customWidth="1"/>
    <col min="20" max="20" width="21.5703125" bestFit="1" customWidth="1"/>
    <col min="21" max="21" width="27" bestFit="1" customWidth="1"/>
    <col min="22" max="22" width="11" bestFit="1" customWidth="1"/>
  </cols>
  <sheetData>
    <row r="1" spans="1:22">
      <c r="A1" t="s">
        <v>109</v>
      </c>
      <c r="B1" t="s">
        <v>110</v>
      </c>
      <c r="C1" t="s">
        <v>111</v>
      </c>
      <c r="D1" t="s">
        <v>112</v>
      </c>
      <c r="E1" t="s">
        <v>113</v>
      </c>
      <c r="F1" t="s">
        <v>114</v>
      </c>
      <c r="G1" t="s">
        <v>115</v>
      </c>
      <c r="H1" t="s">
        <v>116</v>
      </c>
      <c r="I1" t="s">
        <v>117</v>
      </c>
      <c r="J1" t="s">
        <v>118</v>
      </c>
      <c r="K1" t="s">
        <v>119</v>
      </c>
      <c r="L1" t="s">
        <v>120</v>
      </c>
      <c r="M1" t="s">
        <v>121</v>
      </c>
      <c r="N1" t="s">
        <v>122</v>
      </c>
      <c r="O1" t="s">
        <v>123</v>
      </c>
      <c r="P1" t="s">
        <v>124</v>
      </c>
      <c r="Q1" t="s">
        <v>125</v>
      </c>
      <c r="R1" t="s">
        <v>126</v>
      </c>
      <c r="S1" t="s">
        <v>127</v>
      </c>
      <c r="T1" t="s">
        <v>128</v>
      </c>
      <c r="U1" t="s">
        <v>129</v>
      </c>
      <c r="V1" t="s">
        <v>130</v>
      </c>
    </row>
    <row r="2" spans="1:22">
      <c r="A2" t="s">
        <v>6</v>
      </c>
      <c r="B2" t="s">
        <v>0</v>
      </c>
      <c r="C2" t="s">
        <v>0</v>
      </c>
      <c r="D2" t="s">
        <v>0</v>
      </c>
      <c r="E2" t="s">
        <v>0</v>
      </c>
      <c r="F2" t="s">
        <v>0</v>
      </c>
      <c r="G2" t="s">
        <v>0</v>
      </c>
      <c r="H2" t="s">
        <v>0</v>
      </c>
      <c r="I2" t="s">
        <v>0</v>
      </c>
      <c r="J2" t="s">
        <v>0</v>
      </c>
      <c r="K2" t="s">
        <v>0</v>
      </c>
      <c r="L2" t="s">
        <v>0</v>
      </c>
      <c r="M2" t="s">
        <v>0</v>
      </c>
      <c r="N2" t="s">
        <v>0</v>
      </c>
      <c r="O2" t="s">
        <v>0</v>
      </c>
      <c r="P2" t="s">
        <v>0</v>
      </c>
      <c r="Q2" t="s">
        <v>0</v>
      </c>
      <c r="R2" t="s">
        <v>0</v>
      </c>
      <c r="S2" t="s">
        <v>0</v>
      </c>
      <c r="T2" t="s">
        <v>0</v>
      </c>
      <c r="U2" t="s">
        <v>0</v>
      </c>
      <c r="V2" t="s">
        <v>0</v>
      </c>
    </row>
    <row r="3" spans="1:22">
      <c r="A3" t="s">
        <v>7</v>
      </c>
      <c r="B3" t="s">
        <v>1</v>
      </c>
      <c r="C3" t="s">
        <v>2</v>
      </c>
      <c r="D3" t="s">
        <v>3</v>
      </c>
      <c r="E3" t="s">
        <v>10</v>
      </c>
      <c r="F3" t="s">
        <v>11</v>
      </c>
      <c r="G3" t="s">
        <v>12</v>
      </c>
      <c r="H3" t="s">
        <v>13</v>
      </c>
      <c r="I3" t="s">
        <v>19</v>
      </c>
      <c r="J3" t="s">
        <v>20</v>
      </c>
      <c r="K3" t="s">
        <v>21</v>
      </c>
      <c r="L3" t="s">
        <v>24</v>
      </c>
      <c r="M3" t="s">
        <v>25</v>
      </c>
      <c r="N3" s="1" t="s">
        <v>31</v>
      </c>
      <c r="O3" s="1" t="s">
        <v>67</v>
      </c>
      <c r="P3" s="1" t="s">
        <v>96</v>
      </c>
      <c r="Q3" s="1" t="s">
        <v>96</v>
      </c>
      <c r="R3" s="1" t="s">
        <v>86</v>
      </c>
      <c r="S3" s="1" t="s">
        <v>10</v>
      </c>
      <c r="T3" s="1" t="s">
        <v>87</v>
      </c>
      <c r="U3" s="1" t="s">
        <v>88</v>
      </c>
      <c r="V3" t="s">
        <v>93</v>
      </c>
    </row>
    <row r="4" spans="1:22">
      <c r="A4" t="s">
        <v>8</v>
      </c>
      <c r="B4" t="s">
        <v>4</v>
      </c>
      <c r="C4" t="s">
        <v>4</v>
      </c>
      <c r="D4" t="s">
        <v>4</v>
      </c>
      <c r="E4" t="s">
        <v>17</v>
      </c>
      <c r="F4" t="s">
        <v>17</v>
      </c>
      <c r="G4" t="s">
        <v>17</v>
      </c>
      <c r="H4" t="s">
        <v>17</v>
      </c>
      <c r="I4" t="s">
        <v>22</v>
      </c>
      <c r="J4" t="s">
        <v>22</v>
      </c>
      <c r="K4" t="s">
        <v>22</v>
      </c>
      <c r="L4" t="s">
        <v>22</v>
      </c>
      <c r="M4" t="s">
        <v>22</v>
      </c>
      <c r="N4" t="s">
        <v>30</v>
      </c>
      <c r="O4" s="1" t="s">
        <v>4</v>
      </c>
      <c r="P4" s="1" t="s">
        <v>4</v>
      </c>
      <c r="Q4" s="1" t="s">
        <v>73</v>
      </c>
      <c r="R4" s="1" t="s">
        <v>22</v>
      </c>
      <c r="S4" s="1" t="s">
        <v>22</v>
      </c>
      <c r="T4" s="1" t="s">
        <v>22</v>
      </c>
      <c r="U4" s="1" t="s">
        <v>22</v>
      </c>
      <c r="V4" t="s">
        <v>94</v>
      </c>
    </row>
    <row r="5" spans="1:22">
      <c r="A5" t="s">
        <v>9</v>
      </c>
      <c r="B5" t="s">
        <v>5</v>
      </c>
      <c r="C5" t="s">
        <v>5</v>
      </c>
      <c r="D5" t="s">
        <v>5</v>
      </c>
      <c r="E5" t="s">
        <v>18</v>
      </c>
      <c r="F5" t="s">
        <v>18</v>
      </c>
      <c r="G5" t="s">
        <v>18</v>
      </c>
      <c r="H5" t="s">
        <v>18</v>
      </c>
      <c r="I5" t="s">
        <v>23</v>
      </c>
      <c r="J5" t="s">
        <v>23</v>
      </c>
      <c r="K5" t="s">
        <v>23</v>
      </c>
      <c r="L5" t="s">
        <v>27</v>
      </c>
      <c r="M5" t="s">
        <v>27</v>
      </c>
      <c r="N5" t="s">
        <v>29</v>
      </c>
      <c r="O5" s="1" t="s">
        <v>68</v>
      </c>
      <c r="P5" s="1"/>
      <c r="Q5" s="1"/>
      <c r="R5" s="7" t="s">
        <v>89</v>
      </c>
      <c r="S5" s="1" t="s">
        <v>208</v>
      </c>
      <c r="T5" s="1" t="s">
        <v>208</v>
      </c>
      <c r="U5" s="1" t="s">
        <v>208</v>
      </c>
      <c r="V5" t="s">
        <v>75</v>
      </c>
    </row>
    <row r="6" spans="1:22">
      <c r="A6">
        <v>1950</v>
      </c>
      <c r="E6">
        <v>83304</v>
      </c>
      <c r="F6">
        <v>15968</v>
      </c>
      <c r="G6">
        <v>14244</v>
      </c>
      <c r="H6">
        <v>45779</v>
      </c>
      <c r="I6">
        <v>4.1099999999999998E-2</v>
      </c>
      <c r="J6">
        <v>7.0000000000000001E-3</v>
      </c>
      <c r="K6">
        <v>6.1000000000000004E-3</v>
      </c>
      <c r="L6">
        <v>0</v>
      </c>
      <c r="M6">
        <v>6.62</v>
      </c>
      <c r="Q6">
        <v>28485.18</v>
      </c>
      <c r="R6">
        <v>5.5912251358212501E-3</v>
      </c>
      <c r="S6">
        <v>4.1099999999999998E-2</v>
      </c>
      <c r="T6">
        <v>-1E-3</v>
      </c>
      <c r="U6">
        <v>4.7999999999999996E-3</v>
      </c>
      <c r="V6">
        <v>18693100.32</v>
      </c>
    </row>
    <row r="7" spans="1:22">
      <c r="A7">
        <v>1951</v>
      </c>
      <c r="E7">
        <v>89746</v>
      </c>
      <c r="F7">
        <v>16819</v>
      </c>
      <c r="G7">
        <v>15746</v>
      </c>
      <c r="H7">
        <v>49411</v>
      </c>
      <c r="I7">
        <v>5.2999999999999999E-2</v>
      </c>
      <c r="J7">
        <v>7.7000000000000002E-3</v>
      </c>
      <c r="K7">
        <v>8.8000000000000005E-3</v>
      </c>
      <c r="L7">
        <v>0</v>
      </c>
      <c r="M7">
        <v>8.27</v>
      </c>
      <c r="Q7">
        <v>29296.235000000001</v>
      </c>
      <c r="R7">
        <v>6.6956629837054103E-3</v>
      </c>
      <c r="S7">
        <v>5.2999999999999999E-2</v>
      </c>
      <c r="T7">
        <v>0</v>
      </c>
      <c r="U7">
        <v>6.8999999999999999E-3</v>
      </c>
      <c r="V7">
        <v>18905792.780000001</v>
      </c>
    </row>
    <row r="8" spans="1:22">
      <c r="A8">
        <v>1952</v>
      </c>
      <c r="E8">
        <v>93315</v>
      </c>
      <c r="F8">
        <v>16344</v>
      </c>
      <c r="G8">
        <v>16440</v>
      </c>
      <c r="H8">
        <v>52031</v>
      </c>
      <c r="I8">
        <v>5.9299999999999999E-2</v>
      </c>
      <c r="J8">
        <v>8.2000000000000007E-3</v>
      </c>
      <c r="K8">
        <v>8.3999999999999995E-3</v>
      </c>
      <c r="L8">
        <v>0</v>
      </c>
      <c r="M8">
        <v>8.99</v>
      </c>
      <c r="Q8">
        <v>30144.316999999999</v>
      </c>
      <c r="R8">
        <v>7.2024990393244901E-3</v>
      </c>
      <c r="S8">
        <v>5.9299999999999999E-2</v>
      </c>
      <c r="T8">
        <v>-1E-3</v>
      </c>
      <c r="U8">
        <v>8.2000000000000007E-3</v>
      </c>
      <c r="V8">
        <v>19120905.300000001</v>
      </c>
    </row>
    <row r="9" spans="1:22">
      <c r="A9">
        <v>1953</v>
      </c>
      <c r="E9">
        <v>93571</v>
      </c>
      <c r="F9">
        <v>16318</v>
      </c>
      <c r="G9">
        <v>16266</v>
      </c>
      <c r="H9">
        <v>52412</v>
      </c>
      <c r="I9">
        <v>5.8900000000000001E-2</v>
      </c>
      <c r="J9">
        <v>8.0000000000000002E-3</v>
      </c>
      <c r="K9">
        <v>8.5000000000000006E-3</v>
      </c>
      <c r="L9">
        <v>0</v>
      </c>
      <c r="M9">
        <v>10.09</v>
      </c>
      <c r="Q9">
        <v>31031.278999999999</v>
      </c>
      <c r="R9">
        <v>7.1309863553661304E-3</v>
      </c>
      <c r="S9">
        <v>5.8900000000000001E-2</v>
      </c>
      <c r="T9">
        <v>0</v>
      </c>
      <c r="U9">
        <v>8.0999999999999996E-3</v>
      </c>
      <c r="V9">
        <v>19338465.379999999</v>
      </c>
    </row>
    <row r="10" spans="1:22">
      <c r="A10">
        <v>1954</v>
      </c>
      <c r="E10">
        <v>102924</v>
      </c>
      <c r="F10">
        <v>19093</v>
      </c>
      <c r="G10">
        <v>17855</v>
      </c>
      <c r="H10">
        <v>57403</v>
      </c>
      <c r="I10">
        <v>7.22E-2</v>
      </c>
      <c r="J10">
        <v>1.15E-2</v>
      </c>
      <c r="K10">
        <v>1.1299999999999999E-2</v>
      </c>
      <c r="L10">
        <v>0</v>
      </c>
      <c r="M10">
        <v>13.68</v>
      </c>
      <c r="Q10">
        <v>31959.113000000001</v>
      </c>
      <c r="R10">
        <v>7.9511872688066299E-3</v>
      </c>
      <c r="S10">
        <v>7.22E-2</v>
      </c>
      <c r="T10">
        <v>-1E-3</v>
      </c>
      <c r="U10">
        <v>1.01E-2</v>
      </c>
      <c r="V10">
        <v>19558500.899999999</v>
      </c>
    </row>
    <row r="11" spans="1:22">
      <c r="A11">
        <v>1955</v>
      </c>
      <c r="E11">
        <v>111671</v>
      </c>
      <c r="F11">
        <v>20841</v>
      </c>
      <c r="G11">
        <v>19589</v>
      </c>
      <c r="H11">
        <v>61773</v>
      </c>
      <c r="I11">
        <v>8.8200000000000001E-2</v>
      </c>
      <c r="J11">
        <v>1.47E-2</v>
      </c>
      <c r="K11">
        <v>1.3599999999999999E-2</v>
      </c>
      <c r="L11">
        <v>0</v>
      </c>
      <c r="M11">
        <v>14.27</v>
      </c>
      <c r="Q11">
        <v>32929.913999999997</v>
      </c>
      <c r="R11">
        <v>8.9479916761718101E-3</v>
      </c>
      <c r="S11">
        <v>8.8200000000000001E-2</v>
      </c>
      <c r="T11">
        <v>-1E-3</v>
      </c>
      <c r="U11">
        <v>1.26E-2</v>
      </c>
      <c r="V11">
        <v>19787606.07</v>
      </c>
    </row>
    <row r="12" spans="1:22">
      <c r="A12">
        <v>1956</v>
      </c>
      <c r="E12">
        <v>119306</v>
      </c>
      <c r="F12">
        <v>20456</v>
      </c>
      <c r="G12">
        <v>21813</v>
      </c>
      <c r="H12">
        <v>66797</v>
      </c>
      <c r="I12">
        <v>0.10059999999999999</v>
      </c>
      <c r="J12">
        <v>1.6E-2</v>
      </c>
      <c r="K12">
        <v>1.61E-2</v>
      </c>
      <c r="L12">
        <v>0</v>
      </c>
      <c r="M12">
        <v>16.39</v>
      </c>
      <c r="Q12">
        <v>33945.885999999999</v>
      </c>
      <c r="R12">
        <v>9.5558141905803702E-3</v>
      </c>
      <c r="S12">
        <v>0.10059999999999999</v>
      </c>
      <c r="T12">
        <v>0</v>
      </c>
      <c r="U12">
        <v>1.6799999999999999E-2</v>
      </c>
      <c r="V12">
        <v>20064122.140000001</v>
      </c>
    </row>
    <row r="13" spans="1:22">
      <c r="A13">
        <v>1957</v>
      </c>
      <c r="E13">
        <v>128343</v>
      </c>
      <c r="F13">
        <v>22020</v>
      </c>
      <c r="G13">
        <v>23229</v>
      </c>
      <c r="H13">
        <v>71755</v>
      </c>
      <c r="I13">
        <v>0.11550000000000001</v>
      </c>
      <c r="J13">
        <v>1.52E-2</v>
      </c>
      <c r="K13">
        <v>1.7600000000000001E-2</v>
      </c>
      <c r="L13">
        <v>0</v>
      </c>
      <c r="M13">
        <v>18.52</v>
      </c>
      <c r="Q13">
        <v>35015.548000000003</v>
      </c>
      <c r="R13">
        <v>1.02015341392127E-2</v>
      </c>
      <c r="S13">
        <v>0.11550000000000001</v>
      </c>
      <c r="T13">
        <v>1E-3</v>
      </c>
      <c r="U13">
        <v>1.9099999999999999E-2</v>
      </c>
      <c r="V13">
        <v>20344502.32</v>
      </c>
    </row>
    <row r="14" spans="1:22">
      <c r="A14">
        <v>1958</v>
      </c>
      <c r="E14">
        <v>135169</v>
      </c>
      <c r="F14">
        <v>23531</v>
      </c>
      <c r="G14">
        <v>24472</v>
      </c>
      <c r="H14">
        <v>75509</v>
      </c>
      <c r="I14">
        <v>0.12859999999999999</v>
      </c>
      <c r="J14">
        <v>1.5299999999999999E-2</v>
      </c>
      <c r="K14">
        <v>1.72E-2</v>
      </c>
      <c r="L14">
        <v>0</v>
      </c>
      <c r="M14">
        <v>21.2</v>
      </c>
      <c r="Q14">
        <v>36141.955000000002</v>
      </c>
      <c r="R14">
        <v>1.0778899840277901E-2</v>
      </c>
      <c r="S14">
        <v>0.12859999999999999</v>
      </c>
      <c r="T14">
        <v>0</v>
      </c>
      <c r="U14">
        <v>1.89E-2</v>
      </c>
      <c r="V14">
        <v>20628800.579999998</v>
      </c>
    </row>
    <row r="15" spans="1:22">
      <c r="A15">
        <v>1959</v>
      </c>
      <c r="E15">
        <v>139212</v>
      </c>
      <c r="F15">
        <v>22792</v>
      </c>
      <c r="G15">
        <v>26667</v>
      </c>
      <c r="H15">
        <v>77695</v>
      </c>
      <c r="I15">
        <v>0.13769999999999999</v>
      </c>
      <c r="J15">
        <v>1.5900000000000001E-2</v>
      </c>
      <c r="K15">
        <v>1.6299999999999999E-2</v>
      </c>
      <c r="L15">
        <v>0</v>
      </c>
      <c r="M15">
        <v>26.39</v>
      </c>
      <c r="Q15">
        <v>37328.466</v>
      </c>
      <c r="R15">
        <v>1.12099806873786E-2</v>
      </c>
      <c r="S15">
        <v>0.13769999999999999</v>
      </c>
      <c r="T15">
        <v>0</v>
      </c>
      <c r="U15">
        <v>1.9599999999999999E-2</v>
      </c>
      <c r="V15">
        <v>20917071.690000001</v>
      </c>
    </row>
    <row r="16" spans="1:22">
      <c r="A16">
        <v>1960</v>
      </c>
      <c r="E16">
        <v>150511</v>
      </c>
      <c r="F16">
        <v>23970</v>
      </c>
      <c r="G16">
        <v>28931</v>
      </c>
      <c r="H16">
        <v>84127</v>
      </c>
      <c r="I16">
        <v>0.15590000000000001</v>
      </c>
      <c r="J16">
        <v>1.66E-2</v>
      </c>
      <c r="K16">
        <v>1.8700000000000001E-2</v>
      </c>
      <c r="L16">
        <v>0</v>
      </c>
      <c r="M16">
        <v>33.6</v>
      </c>
      <c r="P16">
        <v>38418829</v>
      </c>
      <c r="Q16">
        <v>38578.504999999997</v>
      </c>
      <c r="R16">
        <v>1.17386938088915E-2</v>
      </c>
      <c r="S16">
        <v>0.15590000000000001</v>
      </c>
      <c r="T16">
        <v>2.8999999999999998E-3</v>
      </c>
      <c r="U16">
        <v>2.3199999999999998E-2</v>
      </c>
      <c r="V16">
        <v>21219909.949999999</v>
      </c>
    </row>
    <row r="17" spans="1:22">
      <c r="A17">
        <v>1961</v>
      </c>
      <c r="E17">
        <v>157931</v>
      </c>
      <c r="F17">
        <v>24416</v>
      </c>
      <c r="G17">
        <v>30559</v>
      </c>
      <c r="H17">
        <v>88856</v>
      </c>
      <c r="I17">
        <v>0.16569999999999999</v>
      </c>
      <c r="J17">
        <v>1.78E-2</v>
      </c>
      <c r="K17">
        <v>1.8700000000000001E-2</v>
      </c>
      <c r="L17">
        <v>0</v>
      </c>
      <c r="M17">
        <v>39.44</v>
      </c>
      <c r="P17">
        <v>39684127</v>
      </c>
      <c r="R17">
        <v>1.1891880539280799E-2</v>
      </c>
      <c r="S17">
        <v>0.16569999999999999</v>
      </c>
      <c r="T17">
        <v>2.8999999999999998E-3</v>
      </c>
      <c r="U17">
        <v>2.41E-2</v>
      </c>
      <c r="V17">
        <v>21717858.77</v>
      </c>
    </row>
    <row r="18" spans="1:22">
      <c r="A18">
        <v>1962</v>
      </c>
      <c r="E18">
        <v>165310</v>
      </c>
      <c r="F18">
        <v>25339</v>
      </c>
      <c r="G18">
        <v>32050</v>
      </c>
      <c r="H18">
        <v>92847</v>
      </c>
      <c r="I18">
        <v>0.17979999999999999</v>
      </c>
      <c r="J18">
        <v>1.9400000000000001E-2</v>
      </c>
      <c r="K18">
        <v>1.9E-2</v>
      </c>
      <c r="L18">
        <v>0</v>
      </c>
      <c r="M18">
        <v>46.75</v>
      </c>
      <c r="P18">
        <v>40966751</v>
      </c>
      <c r="R18">
        <v>1.2326137079635599E-2</v>
      </c>
      <c r="S18">
        <v>0.17979999999999999</v>
      </c>
      <c r="T18">
        <v>3.0000000000000001E-3</v>
      </c>
      <c r="U18">
        <v>2.4799999999999999E-2</v>
      </c>
      <c r="V18">
        <v>22227492.52</v>
      </c>
    </row>
    <row r="19" spans="1:22">
      <c r="A19">
        <v>1963</v>
      </c>
      <c r="E19">
        <v>178516</v>
      </c>
      <c r="F19">
        <v>26663</v>
      </c>
      <c r="G19">
        <v>35003</v>
      </c>
      <c r="H19">
        <v>100115</v>
      </c>
      <c r="I19">
        <v>0.1948</v>
      </c>
      <c r="J19">
        <v>1.95E-2</v>
      </c>
      <c r="K19">
        <v>2.0799999999999999E-2</v>
      </c>
      <c r="L19">
        <v>0</v>
      </c>
      <c r="M19">
        <v>51.52</v>
      </c>
      <c r="P19">
        <v>42264182</v>
      </c>
      <c r="R19">
        <v>1.2366901208768599E-2</v>
      </c>
      <c r="S19">
        <v>0.1948</v>
      </c>
      <c r="T19">
        <v>5.1999999999999998E-3</v>
      </c>
      <c r="U19">
        <v>3.2599999999999997E-2</v>
      </c>
      <c r="V19">
        <v>22749085.41</v>
      </c>
    </row>
    <row r="20" spans="1:22">
      <c r="A20">
        <v>1964</v>
      </c>
      <c r="E20">
        <v>198390</v>
      </c>
      <c r="F20">
        <v>28669</v>
      </c>
      <c r="G20">
        <v>40138</v>
      </c>
      <c r="H20">
        <v>110949</v>
      </c>
      <c r="I20">
        <v>0.22140000000000001</v>
      </c>
      <c r="J20">
        <v>2.1000000000000001E-2</v>
      </c>
      <c r="K20">
        <v>2.4400000000000002E-2</v>
      </c>
      <c r="L20">
        <v>0</v>
      </c>
      <c r="M20">
        <v>60.69</v>
      </c>
      <c r="P20">
        <v>43574687</v>
      </c>
      <c r="R20">
        <v>1.2582374924579099E-2</v>
      </c>
      <c r="S20">
        <v>0.22140000000000001</v>
      </c>
      <c r="T20">
        <v>5.3E-3</v>
      </c>
      <c r="U20">
        <v>4.1000000000000002E-2</v>
      </c>
      <c r="V20">
        <v>23282918.030000001</v>
      </c>
    </row>
    <row r="21" spans="1:22">
      <c r="A21">
        <v>1965</v>
      </c>
      <c r="B21">
        <v>13.741933749999999</v>
      </c>
      <c r="C21">
        <v>19.491904810000001</v>
      </c>
      <c r="D21">
        <v>59.452342430000002</v>
      </c>
      <c r="E21">
        <v>212320</v>
      </c>
      <c r="F21">
        <v>30222</v>
      </c>
      <c r="G21">
        <v>45251</v>
      </c>
      <c r="H21">
        <v>117874</v>
      </c>
      <c r="I21">
        <v>0.252</v>
      </c>
      <c r="J21">
        <v>2.5000000000000001E-2</v>
      </c>
      <c r="K21">
        <v>2.5000000000000001E-2</v>
      </c>
      <c r="L21">
        <v>0</v>
      </c>
      <c r="M21">
        <v>65.31</v>
      </c>
      <c r="P21">
        <v>44898430</v>
      </c>
      <c r="R21">
        <v>1.34511899633725E-2</v>
      </c>
      <c r="S21">
        <v>0.252</v>
      </c>
      <c r="T21">
        <v>0</v>
      </c>
      <c r="U21">
        <v>4.3999999999999997E-2</v>
      </c>
      <c r="V21">
        <v>23873731.57</v>
      </c>
    </row>
    <row r="22" spans="1:22">
      <c r="A22">
        <v>1966</v>
      </c>
      <c r="B22">
        <v>12.59673315</v>
      </c>
      <c r="C22">
        <v>19.561520179999999</v>
      </c>
      <c r="D22">
        <v>60.072503859999998</v>
      </c>
      <c r="E22">
        <v>227037</v>
      </c>
      <c r="F22">
        <v>30740</v>
      </c>
      <c r="G22">
        <v>49594</v>
      </c>
      <c r="H22">
        <v>126090</v>
      </c>
      <c r="I22">
        <v>0.2828</v>
      </c>
      <c r="J22">
        <v>2.6599999999999999E-2</v>
      </c>
      <c r="K22">
        <v>2.6499999999999999E-2</v>
      </c>
      <c r="L22">
        <v>0</v>
      </c>
      <c r="M22">
        <v>75.8</v>
      </c>
      <c r="P22">
        <v>46229966</v>
      </c>
      <c r="R22">
        <v>1.4117692146432799E-2</v>
      </c>
      <c r="S22">
        <v>0.2828</v>
      </c>
      <c r="T22">
        <v>3.0000000000000001E-3</v>
      </c>
      <c r="U22">
        <v>5.0200000000000002E-2</v>
      </c>
      <c r="V22">
        <v>24512865.07</v>
      </c>
    </row>
    <row r="23" spans="1:22">
      <c r="A23">
        <v>1967</v>
      </c>
      <c r="B23">
        <v>12.288359379999999</v>
      </c>
      <c r="C23">
        <v>20.042167030000002</v>
      </c>
      <c r="D23">
        <v>59.495200050000001</v>
      </c>
      <c r="E23">
        <v>241272</v>
      </c>
      <c r="F23">
        <v>31583</v>
      </c>
      <c r="G23">
        <v>53093</v>
      </c>
      <c r="H23">
        <v>133357</v>
      </c>
      <c r="I23">
        <v>0.30630000000000002</v>
      </c>
      <c r="J23">
        <v>2.6800000000000001E-2</v>
      </c>
      <c r="K23">
        <v>2.8799999999999999E-2</v>
      </c>
      <c r="L23">
        <v>0</v>
      </c>
      <c r="M23">
        <v>90.1</v>
      </c>
      <c r="P23">
        <v>47572205</v>
      </c>
      <c r="R23">
        <v>1.43846677196815E-2</v>
      </c>
      <c r="S23">
        <v>0.30630000000000002</v>
      </c>
      <c r="T23">
        <v>0</v>
      </c>
      <c r="U23">
        <v>5.96E-2</v>
      </c>
      <c r="V23">
        <v>25169109.120000001</v>
      </c>
    </row>
    <row r="24" spans="1:22">
      <c r="A24">
        <v>1968</v>
      </c>
      <c r="B24">
        <v>11.45043415</v>
      </c>
      <c r="C24">
        <v>20.641489660000001</v>
      </c>
      <c r="D24">
        <v>59.815190270000002</v>
      </c>
      <c r="E24">
        <v>260901</v>
      </c>
      <c r="F24">
        <v>32558</v>
      </c>
      <c r="G24">
        <v>58646</v>
      </c>
      <c r="H24">
        <v>144185</v>
      </c>
      <c r="I24">
        <v>0.33910000000000001</v>
      </c>
      <c r="J24">
        <v>2.9000000000000001E-2</v>
      </c>
      <c r="K24">
        <v>3.4200000000000001E-2</v>
      </c>
      <c r="L24">
        <v>0</v>
      </c>
      <c r="M24">
        <v>102.98</v>
      </c>
      <c r="P24">
        <v>48943844</v>
      </c>
      <c r="R24">
        <v>1.47286814730124E-2</v>
      </c>
      <c r="S24">
        <v>0.33910000000000001</v>
      </c>
      <c r="T24">
        <v>4.8999999999999998E-3</v>
      </c>
      <c r="U24">
        <v>6.5699999999999995E-2</v>
      </c>
      <c r="V24">
        <v>25842921.760000002</v>
      </c>
    </row>
    <row r="25" spans="1:22">
      <c r="A25">
        <v>1969</v>
      </c>
      <c r="B25">
        <v>10.9484122</v>
      </c>
      <c r="C25">
        <v>20.985454730000001</v>
      </c>
      <c r="D25">
        <v>59.801859479999997</v>
      </c>
      <c r="E25">
        <v>277400</v>
      </c>
      <c r="F25">
        <v>32912</v>
      </c>
      <c r="G25">
        <v>63526</v>
      </c>
      <c r="H25">
        <v>153484</v>
      </c>
      <c r="I25">
        <v>0.37490000000000001</v>
      </c>
      <c r="J25">
        <v>3.44E-2</v>
      </c>
      <c r="K25">
        <v>3.7499999999999999E-2</v>
      </c>
      <c r="L25">
        <v>0</v>
      </c>
      <c r="M25">
        <v>123.81</v>
      </c>
      <c r="P25">
        <v>50370262</v>
      </c>
      <c r="R25">
        <v>1.5315075534098801E-2</v>
      </c>
      <c r="S25">
        <v>0.37490000000000001</v>
      </c>
      <c r="T25">
        <v>6.4000000000000003E-3</v>
      </c>
      <c r="U25">
        <v>7.2800000000000004E-2</v>
      </c>
      <c r="V25">
        <v>26534773.280000001</v>
      </c>
    </row>
    <row r="26" spans="1:22">
      <c r="A26">
        <v>1970</v>
      </c>
      <c r="B26">
        <v>12.733434150000001</v>
      </c>
      <c r="C26">
        <v>23.154395839999999</v>
      </c>
      <c r="D26">
        <v>55.114344729999999</v>
      </c>
      <c r="E26">
        <v>296600</v>
      </c>
      <c r="F26">
        <v>34535</v>
      </c>
      <c r="G26">
        <v>69060</v>
      </c>
      <c r="H26">
        <v>163478</v>
      </c>
      <c r="I26">
        <v>0.44429999999999997</v>
      </c>
      <c r="J26">
        <v>3.4500000000000003E-2</v>
      </c>
      <c r="K26">
        <v>4.2900000000000001E-2</v>
      </c>
      <c r="L26">
        <v>0</v>
      </c>
      <c r="M26">
        <v>146.21</v>
      </c>
      <c r="P26">
        <v>51868335</v>
      </c>
      <c r="R26">
        <v>1.69752166573576E-2</v>
      </c>
      <c r="S26">
        <v>0.44429999999999997</v>
      </c>
      <c r="T26">
        <v>1.23E-2</v>
      </c>
      <c r="U26">
        <v>8.8700000000000001E-2</v>
      </c>
      <c r="V26">
        <v>27308830.559999999</v>
      </c>
    </row>
    <row r="27" spans="1:22">
      <c r="A27">
        <v>1971</v>
      </c>
      <c r="B27">
        <v>12.61159475</v>
      </c>
      <c r="C27">
        <v>23.140838070000001</v>
      </c>
      <c r="D27">
        <v>56.242208150000003</v>
      </c>
      <c r="E27">
        <v>306800</v>
      </c>
      <c r="F27">
        <v>35236</v>
      </c>
      <c r="G27">
        <v>71241</v>
      </c>
      <c r="H27">
        <v>170635</v>
      </c>
      <c r="I27">
        <v>0.49009999999999998</v>
      </c>
      <c r="J27">
        <v>3.7400000000000003E-2</v>
      </c>
      <c r="K27">
        <v>4.2700000000000002E-2</v>
      </c>
      <c r="L27">
        <v>0</v>
      </c>
      <c r="M27">
        <v>167.31</v>
      </c>
      <c r="P27">
        <v>53441943</v>
      </c>
      <c r="R27">
        <v>1.7976563707370299E-2</v>
      </c>
      <c r="S27">
        <v>0.49009999999999998</v>
      </c>
      <c r="T27">
        <v>1.11E-2</v>
      </c>
      <c r="U27">
        <v>8.8099999999999998E-2</v>
      </c>
      <c r="V27">
        <v>28760674.18</v>
      </c>
    </row>
    <row r="28" spans="1:22">
      <c r="A28">
        <v>1972</v>
      </c>
      <c r="B28">
        <v>11.5212545</v>
      </c>
      <c r="C28">
        <v>22.926835449999999</v>
      </c>
      <c r="D28">
        <v>57.129123730000003</v>
      </c>
      <c r="E28">
        <v>329100</v>
      </c>
      <c r="F28">
        <v>35405</v>
      </c>
      <c r="G28">
        <v>77274</v>
      </c>
      <c r="H28">
        <v>183306</v>
      </c>
      <c r="I28">
        <v>0.56469999999999998</v>
      </c>
      <c r="J28">
        <v>4.5499999999999999E-2</v>
      </c>
      <c r="K28">
        <v>4.9799999999999997E-2</v>
      </c>
      <c r="L28">
        <v>0</v>
      </c>
      <c r="M28">
        <v>190.31</v>
      </c>
      <c r="P28">
        <v>55081201</v>
      </c>
      <c r="R28">
        <v>1.90916248683725E-2</v>
      </c>
      <c r="S28">
        <v>0.56469999999999998</v>
      </c>
      <c r="T28">
        <v>7.6E-3</v>
      </c>
      <c r="U28">
        <v>0.1071</v>
      </c>
      <c r="V28">
        <v>30289703.460000001</v>
      </c>
    </row>
    <row r="29" spans="1:22">
      <c r="A29">
        <v>1973</v>
      </c>
      <c r="B29">
        <v>12.14554706</v>
      </c>
      <c r="C29">
        <v>22.870957740000001</v>
      </c>
      <c r="D29">
        <v>56.617031609999998</v>
      </c>
      <c r="E29">
        <v>354000</v>
      </c>
      <c r="F29">
        <v>36179</v>
      </c>
      <c r="G29">
        <v>84214</v>
      </c>
      <c r="H29">
        <v>197130</v>
      </c>
      <c r="I29">
        <v>0.69089999999999996</v>
      </c>
      <c r="J29">
        <v>5.8099999999999999E-2</v>
      </c>
      <c r="K29">
        <v>6.54E-2</v>
      </c>
      <c r="L29">
        <v>0</v>
      </c>
      <c r="M29">
        <v>217.66</v>
      </c>
      <c r="P29">
        <v>56771626</v>
      </c>
      <c r="R29">
        <v>2.1547266559927201E-2</v>
      </c>
      <c r="S29">
        <v>0.69089999999999996</v>
      </c>
      <c r="T29">
        <v>1.44E-2</v>
      </c>
      <c r="U29">
        <v>0.1333</v>
      </c>
      <c r="V29">
        <v>31900021.850000001</v>
      </c>
    </row>
    <row r="30" spans="1:22">
      <c r="A30">
        <v>1974</v>
      </c>
      <c r="B30">
        <v>12.03830462</v>
      </c>
      <c r="C30">
        <v>22.814700510000002</v>
      </c>
      <c r="D30">
        <v>55.609003719999997</v>
      </c>
      <c r="E30">
        <v>375100</v>
      </c>
      <c r="F30">
        <v>37175</v>
      </c>
      <c r="G30">
        <v>89260</v>
      </c>
      <c r="H30">
        <v>208218</v>
      </c>
      <c r="I30">
        <v>0.89970000000000006</v>
      </c>
      <c r="J30">
        <v>7.5700000000000003E-2</v>
      </c>
      <c r="K30">
        <v>9.5200000000000007E-2</v>
      </c>
      <c r="L30">
        <v>0</v>
      </c>
      <c r="M30">
        <v>258.3</v>
      </c>
      <c r="P30">
        <v>58492118</v>
      </c>
      <c r="R30">
        <v>2.6441486195679799E-2</v>
      </c>
      <c r="S30">
        <v>0.89970000000000006</v>
      </c>
      <c r="T30">
        <v>2.9700000000000001E-2</v>
      </c>
      <c r="U30">
        <v>0.1789</v>
      </c>
      <c r="V30">
        <v>33599742.829999998</v>
      </c>
    </row>
    <row r="31" spans="1:22">
      <c r="A31">
        <v>1975</v>
      </c>
      <c r="B31">
        <v>11.814040820000001</v>
      </c>
      <c r="C31">
        <v>22.377007039999999</v>
      </c>
      <c r="D31">
        <v>55.802756160000001</v>
      </c>
      <c r="E31">
        <v>390300</v>
      </c>
      <c r="F31">
        <v>37511</v>
      </c>
      <c r="G31">
        <v>92488</v>
      </c>
      <c r="H31">
        <v>217537</v>
      </c>
      <c r="I31">
        <v>1.1001000000000001</v>
      </c>
      <c r="J31">
        <v>7.5800000000000006E-2</v>
      </c>
      <c r="K31">
        <v>0.10580000000000001</v>
      </c>
      <c r="L31">
        <v>0</v>
      </c>
      <c r="M31">
        <v>320.41000000000003</v>
      </c>
      <c r="P31">
        <v>60224601</v>
      </c>
      <c r="R31">
        <v>3.0613829253703501E-2</v>
      </c>
      <c r="S31">
        <v>1.1001000000000001</v>
      </c>
      <c r="T31">
        <v>2.5000000000000001E-2</v>
      </c>
      <c r="U31">
        <v>0.2356</v>
      </c>
      <c r="V31">
        <v>35640109.990000002</v>
      </c>
    </row>
    <row r="32" spans="1:22">
      <c r="A32">
        <v>1976</v>
      </c>
      <c r="B32">
        <v>11.210070440000001</v>
      </c>
      <c r="C32">
        <v>21.965960370000001</v>
      </c>
      <c r="D32">
        <v>56.72240137</v>
      </c>
      <c r="E32">
        <v>398600</v>
      </c>
      <c r="F32">
        <v>37945</v>
      </c>
      <c r="G32">
        <v>95886</v>
      </c>
      <c r="H32">
        <v>220203</v>
      </c>
      <c r="I32">
        <v>1.371</v>
      </c>
      <c r="J32">
        <v>0.1164</v>
      </c>
      <c r="K32">
        <v>0.1353</v>
      </c>
      <c r="L32">
        <v>0</v>
      </c>
      <c r="M32">
        <v>442.11</v>
      </c>
      <c r="P32">
        <v>61969362</v>
      </c>
      <c r="R32">
        <v>3.660431273551E-2</v>
      </c>
      <c r="S32">
        <v>1.371</v>
      </c>
      <c r="T32">
        <v>1.72E-2</v>
      </c>
      <c r="U32">
        <v>0.28839999999999999</v>
      </c>
      <c r="V32">
        <v>37128495.32</v>
      </c>
    </row>
    <row r="33" spans="1:22">
      <c r="A33">
        <v>1977</v>
      </c>
      <c r="B33">
        <v>11.16101531</v>
      </c>
      <c r="C33">
        <v>22.815412850000001</v>
      </c>
      <c r="D33">
        <v>55.97536728</v>
      </c>
      <c r="E33">
        <v>411600</v>
      </c>
      <c r="F33">
        <v>39895</v>
      </c>
      <c r="G33">
        <v>99125</v>
      </c>
      <c r="H33">
        <v>224379</v>
      </c>
      <c r="I33">
        <v>1.8492999999999999</v>
      </c>
      <c r="J33">
        <v>0.1908</v>
      </c>
      <c r="K33">
        <v>0.189</v>
      </c>
      <c r="L33">
        <v>182.7</v>
      </c>
      <c r="M33">
        <v>322.89999999999998</v>
      </c>
      <c r="P33">
        <v>63723359</v>
      </c>
      <c r="R33">
        <v>4.7730375801203297E-2</v>
      </c>
      <c r="S33">
        <v>1.8492999999999999</v>
      </c>
      <c r="T33">
        <v>5.91E-2</v>
      </c>
      <c r="U33">
        <v>0.36330000000000001</v>
      </c>
      <c r="V33">
        <v>38679037.920000002</v>
      </c>
    </row>
    <row r="34" spans="1:22">
      <c r="A34">
        <v>1978</v>
      </c>
      <c r="B34">
        <v>10.91314932</v>
      </c>
      <c r="C34">
        <v>22.645528980000002</v>
      </c>
      <c r="D34">
        <v>56.345984020000003</v>
      </c>
      <c r="E34">
        <v>441600</v>
      </c>
      <c r="F34">
        <v>41709</v>
      </c>
      <c r="G34">
        <v>108244</v>
      </c>
      <c r="H34">
        <v>237888</v>
      </c>
      <c r="I34">
        <v>2.3374000000000001</v>
      </c>
      <c r="J34">
        <v>0.2447</v>
      </c>
      <c r="K34">
        <v>0.25800000000000001</v>
      </c>
      <c r="L34">
        <v>207.1</v>
      </c>
      <c r="M34">
        <v>451.7</v>
      </c>
      <c r="P34">
        <v>65461471</v>
      </c>
      <c r="R34">
        <v>5.5727347492847898E-2</v>
      </c>
      <c r="S34">
        <v>2.3374000000000001</v>
      </c>
      <c r="T34">
        <v>5.9200000000000003E-2</v>
      </c>
      <c r="U34">
        <v>0.4924</v>
      </c>
      <c r="V34">
        <v>40513086.689999998</v>
      </c>
    </row>
    <row r="35" spans="1:22">
      <c r="A35">
        <v>1979</v>
      </c>
      <c r="B35">
        <v>9.8485181910000001</v>
      </c>
      <c r="C35">
        <v>22.680650549999999</v>
      </c>
      <c r="D35">
        <v>56.714989019999997</v>
      </c>
      <c r="E35">
        <v>777163</v>
      </c>
      <c r="F35">
        <v>70693</v>
      </c>
      <c r="G35">
        <v>195613</v>
      </c>
      <c r="H35">
        <v>445149</v>
      </c>
      <c r="I35">
        <v>3.0674999999999999</v>
      </c>
      <c r="J35">
        <v>0.34329999999999999</v>
      </c>
      <c r="K35">
        <v>0.38200000000000001</v>
      </c>
      <c r="L35">
        <v>250.2</v>
      </c>
      <c r="M35">
        <v>610.4</v>
      </c>
      <c r="P35">
        <v>67152555</v>
      </c>
      <c r="R35">
        <v>6.6998812527592003E-2</v>
      </c>
      <c r="S35">
        <v>3.0674999999999999</v>
      </c>
      <c r="T35">
        <v>7.7600000000000002E-2</v>
      </c>
      <c r="U35">
        <v>0.71850000000000003</v>
      </c>
      <c r="V35">
        <v>42949411.189999998</v>
      </c>
    </row>
    <row r="36" spans="1:22">
      <c r="A36">
        <v>1980</v>
      </c>
      <c r="B36">
        <v>8.9956234330000004</v>
      </c>
      <c r="C36">
        <v>22.261398570000001</v>
      </c>
      <c r="D36">
        <v>57.3554222</v>
      </c>
      <c r="E36">
        <v>841855</v>
      </c>
      <c r="F36">
        <v>75704</v>
      </c>
      <c r="G36">
        <v>209681</v>
      </c>
      <c r="H36">
        <v>481092</v>
      </c>
      <c r="I36">
        <v>4.47</v>
      </c>
      <c r="J36">
        <v>0.47899999999999998</v>
      </c>
      <c r="K36">
        <v>0.57999999999999996</v>
      </c>
      <c r="L36">
        <v>331.5</v>
      </c>
      <c r="M36">
        <v>862.8</v>
      </c>
      <c r="P36">
        <v>68776411</v>
      </c>
      <c r="R36">
        <v>9.0128540751144501E-2</v>
      </c>
      <c r="S36">
        <v>4.47</v>
      </c>
      <c r="T36">
        <v>0.107</v>
      </c>
      <c r="U36">
        <v>1.214</v>
      </c>
      <c r="V36">
        <v>45639292.020000003</v>
      </c>
    </row>
    <row r="37" spans="1:22">
      <c r="A37">
        <v>1981</v>
      </c>
      <c r="B37">
        <v>8.9647257719999995</v>
      </c>
      <c r="C37">
        <v>21.94819287</v>
      </c>
      <c r="D37">
        <v>57.861116940000002</v>
      </c>
      <c r="E37">
        <v>908765</v>
      </c>
      <c r="F37">
        <v>80299</v>
      </c>
      <c r="G37">
        <v>224326</v>
      </c>
      <c r="H37">
        <v>519263</v>
      </c>
      <c r="I37">
        <v>6.1367500000000001</v>
      </c>
      <c r="J37">
        <v>0.63800000000000001</v>
      </c>
      <c r="K37">
        <v>0.79300000000000004</v>
      </c>
      <c r="L37">
        <v>500.2</v>
      </c>
      <c r="M37">
        <v>1193.2</v>
      </c>
      <c r="P37">
        <v>70318386</v>
      </c>
      <c r="R37">
        <v>0.113997015703652</v>
      </c>
      <c r="S37">
        <v>6.1367500000000001</v>
      </c>
      <c r="T37">
        <v>7.0000000000000007E-2</v>
      </c>
      <c r="U37">
        <v>1.617</v>
      </c>
      <c r="V37">
        <v>47208299.420000002</v>
      </c>
    </row>
    <row r="38" spans="1:22">
      <c r="A38">
        <v>1982</v>
      </c>
      <c r="B38">
        <v>8.1425808269999997</v>
      </c>
      <c r="C38">
        <v>21.71693819</v>
      </c>
      <c r="D38">
        <v>58.446165180000001</v>
      </c>
      <c r="E38">
        <v>903839</v>
      </c>
      <c r="F38">
        <v>79821</v>
      </c>
      <c r="G38">
        <v>217852</v>
      </c>
      <c r="H38">
        <v>520389</v>
      </c>
      <c r="I38">
        <v>9.7695000000000007</v>
      </c>
      <c r="J38">
        <v>1.502</v>
      </c>
      <c r="K38">
        <v>1.0109999999999999</v>
      </c>
      <c r="L38">
        <v>1244</v>
      </c>
      <c r="M38">
        <v>1500</v>
      </c>
      <c r="P38">
        <v>71788766</v>
      </c>
      <c r="R38">
        <v>0.18249519348635701</v>
      </c>
      <c r="S38">
        <v>9.7695000000000007</v>
      </c>
      <c r="T38">
        <v>-3.3000000000000002E-2</v>
      </c>
      <c r="U38">
        <v>2.2490000000000001</v>
      </c>
      <c r="V38">
        <v>48831127.270000003</v>
      </c>
    </row>
    <row r="39" spans="1:22">
      <c r="A39">
        <v>1983</v>
      </c>
      <c r="B39">
        <v>8.4507466959999995</v>
      </c>
      <c r="C39">
        <v>21.25722142</v>
      </c>
      <c r="D39">
        <v>56.31964189</v>
      </c>
      <c r="E39">
        <v>856174</v>
      </c>
      <c r="F39">
        <v>82132</v>
      </c>
      <c r="G39">
        <v>202026</v>
      </c>
      <c r="H39">
        <v>496468</v>
      </c>
      <c r="I39">
        <v>17.882249999999999</v>
      </c>
      <c r="J39">
        <v>3.3969999999999998</v>
      </c>
      <c r="K39">
        <v>1.6839999999999999</v>
      </c>
      <c r="L39">
        <v>1972</v>
      </c>
      <c r="M39">
        <v>2247</v>
      </c>
      <c r="P39">
        <v>73223336</v>
      </c>
      <c r="R39">
        <v>0.346022398577012</v>
      </c>
      <c r="S39">
        <v>17.882249999999999</v>
      </c>
      <c r="T39">
        <v>0.57699999999999996</v>
      </c>
      <c r="U39">
        <v>3.137</v>
      </c>
      <c r="V39">
        <v>49064985.100000001</v>
      </c>
    </row>
    <row r="40" spans="1:22">
      <c r="A40">
        <v>1984</v>
      </c>
      <c r="B40">
        <v>9.3924670129999992</v>
      </c>
      <c r="C40">
        <v>22.658878720000001</v>
      </c>
      <c r="D40">
        <v>55.664739060000002</v>
      </c>
      <c r="E40">
        <v>887647</v>
      </c>
      <c r="F40">
        <v>84153</v>
      </c>
      <c r="G40">
        <v>211684</v>
      </c>
      <c r="H40">
        <v>513738</v>
      </c>
      <c r="I40">
        <v>29.402000000000001</v>
      </c>
      <c r="J40">
        <v>5.1219999999999999</v>
      </c>
      <c r="K40">
        <v>2.8149999999999999</v>
      </c>
      <c r="L40">
        <v>2933</v>
      </c>
      <c r="M40">
        <v>4161</v>
      </c>
      <c r="P40">
        <v>74673296</v>
      </c>
      <c r="R40">
        <v>0.550146699138503</v>
      </c>
      <c r="S40">
        <v>29.402000000000001</v>
      </c>
      <c r="T40">
        <v>0.496</v>
      </c>
      <c r="U40">
        <v>5.2869999999999999</v>
      </c>
      <c r="V40">
        <v>51160616.079999998</v>
      </c>
    </row>
    <row r="41" spans="1:22">
      <c r="A41">
        <v>1985</v>
      </c>
      <c r="B41">
        <v>10.07199469</v>
      </c>
      <c r="C41">
        <v>23.974523309999999</v>
      </c>
      <c r="D41">
        <v>54.660874049999997</v>
      </c>
      <c r="E41">
        <v>912334</v>
      </c>
      <c r="F41">
        <v>87380</v>
      </c>
      <c r="G41">
        <v>223886</v>
      </c>
      <c r="H41">
        <v>520238</v>
      </c>
      <c r="I41">
        <v>47.167499999999997</v>
      </c>
      <c r="J41">
        <v>7.3049999999999997</v>
      </c>
      <c r="K41">
        <v>4.8970000000000002</v>
      </c>
      <c r="L41">
        <v>3623</v>
      </c>
      <c r="M41">
        <v>6168</v>
      </c>
      <c r="N41">
        <v>0.91978648429999998</v>
      </c>
      <c r="O41">
        <v>10175.3658</v>
      </c>
      <c r="P41">
        <v>76175154</v>
      </c>
      <c r="R41">
        <v>0.86353515062272601</v>
      </c>
      <c r="S41">
        <v>47.167499999999997</v>
      </c>
      <c r="T41">
        <v>0.76200000000000001</v>
      </c>
      <c r="U41">
        <v>9.0482999999999993</v>
      </c>
      <c r="V41">
        <v>53702073.329999998</v>
      </c>
    </row>
    <row r="42" spans="1:22">
      <c r="A42">
        <v>1986</v>
      </c>
      <c r="B42">
        <v>10.30092129</v>
      </c>
      <c r="C42">
        <v>24.781299220000001</v>
      </c>
      <c r="D42">
        <v>54.791815810000003</v>
      </c>
      <c r="I42">
        <v>78.787000000000006</v>
      </c>
      <c r="J42">
        <v>13.732395</v>
      </c>
      <c r="K42">
        <v>10.638781</v>
      </c>
      <c r="L42">
        <v>7752</v>
      </c>
      <c r="M42">
        <v>10320</v>
      </c>
      <c r="N42">
        <v>1.5866062431000001</v>
      </c>
      <c r="O42">
        <v>9596.1203339999993</v>
      </c>
      <c r="P42">
        <v>77741110</v>
      </c>
      <c r="R42">
        <v>1.48883228173322</v>
      </c>
      <c r="S42">
        <v>78.787000000000006</v>
      </c>
      <c r="T42">
        <v>-1.139</v>
      </c>
      <c r="U42">
        <v>15.414711</v>
      </c>
      <c r="V42">
        <v>55440171.530000001</v>
      </c>
    </row>
    <row r="43" spans="1:22">
      <c r="A43">
        <v>1987</v>
      </c>
      <c r="B43">
        <v>9.6788748009999992</v>
      </c>
      <c r="C43">
        <v>26.378446180000001</v>
      </c>
      <c r="D43">
        <v>52.325665229999998</v>
      </c>
      <c r="I43">
        <v>193.16149999999999</v>
      </c>
      <c r="J43">
        <v>37.692399999999999</v>
      </c>
      <c r="K43">
        <v>25.8766</v>
      </c>
      <c r="L43">
        <v>13886</v>
      </c>
      <c r="M43">
        <v>24988</v>
      </c>
      <c r="N43">
        <v>1.6068770379999999</v>
      </c>
      <c r="O43">
        <v>9574.9602140000006</v>
      </c>
      <c r="P43">
        <v>79358780</v>
      </c>
      <c r="R43">
        <v>3.5878312910659802</v>
      </c>
      <c r="S43">
        <v>193.16149999999999</v>
      </c>
      <c r="T43">
        <v>1.4159999999999999</v>
      </c>
      <c r="U43">
        <v>35.667000000000002</v>
      </c>
      <c r="V43">
        <v>57413692.840000004</v>
      </c>
    </row>
    <row r="44" spans="1:22">
      <c r="A44">
        <v>1988</v>
      </c>
      <c r="B44">
        <v>7.8995083370000003</v>
      </c>
      <c r="C44">
        <v>23.856827970000001</v>
      </c>
      <c r="D44">
        <v>59.993553419999998</v>
      </c>
      <c r="I44">
        <v>416.30523599999998</v>
      </c>
      <c r="J44">
        <v>82.960783000000006</v>
      </c>
      <c r="K44">
        <v>77.173957000000001</v>
      </c>
      <c r="L44">
        <v>12082</v>
      </c>
      <c r="M44">
        <v>46268</v>
      </c>
      <c r="N44">
        <v>1.4343782033000001</v>
      </c>
      <c r="O44">
        <v>9496.6032369999994</v>
      </c>
      <c r="P44">
        <v>81010093</v>
      </c>
      <c r="R44">
        <v>7.6344639308951603</v>
      </c>
      <c r="S44">
        <v>416.30523599999998</v>
      </c>
      <c r="T44">
        <v>16.8123</v>
      </c>
      <c r="U44">
        <v>77.109763000000001</v>
      </c>
      <c r="V44">
        <v>59456436.100000001</v>
      </c>
    </row>
    <row r="45" spans="1:22">
      <c r="A45">
        <v>1989</v>
      </c>
      <c r="B45">
        <v>7.7538254850000001</v>
      </c>
      <c r="C45">
        <v>21.901369070000001</v>
      </c>
      <c r="D45">
        <v>62.874410730000001</v>
      </c>
      <c r="I45">
        <v>548.85797400000001</v>
      </c>
      <c r="J45">
        <v>104.266229</v>
      </c>
      <c r="K45">
        <v>104.621835</v>
      </c>
      <c r="L45">
        <v>11177</v>
      </c>
      <c r="M45">
        <v>85395</v>
      </c>
      <c r="N45">
        <v>1.2990064143</v>
      </c>
      <c r="O45">
        <v>9697.0292439999994</v>
      </c>
      <c r="P45">
        <v>82666457</v>
      </c>
      <c r="R45">
        <v>9.6597535745594794</v>
      </c>
      <c r="S45">
        <v>548.85797400000001</v>
      </c>
      <c r="T45">
        <v>31.254121999999999</v>
      </c>
      <c r="U45">
        <v>94.669751000000005</v>
      </c>
      <c r="V45">
        <v>61697882.119999997</v>
      </c>
    </row>
    <row r="46" spans="1:22">
      <c r="A46">
        <v>1990</v>
      </c>
      <c r="B46">
        <v>7.847876909</v>
      </c>
      <c r="C46">
        <v>20.798007930000001</v>
      </c>
      <c r="D46">
        <v>63.73362118</v>
      </c>
      <c r="I46">
        <v>738.897516</v>
      </c>
      <c r="J46">
        <v>137.44079500000001</v>
      </c>
      <c r="K46">
        <v>145.60263800000001</v>
      </c>
      <c r="L46">
        <v>8202</v>
      </c>
      <c r="M46">
        <v>128956</v>
      </c>
      <c r="N46">
        <v>0.91427726350000005</v>
      </c>
      <c r="O46">
        <v>9990.2918630000004</v>
      </c>
      <c r="P46">
        <v>84306602</v>
      </c>
      <c r="R46">
        <v>12.377089859651599</v>
      </c>
      <c r="S46">
        <v>738.897516</v>
      </c>
      <c r="T46">
        <v>38.879426000000002</v>
      </c>
      <c r="U46">
        <v>132.113394</v>
      </c>
      <c r="V46">
        <v>63911396.090000004</v>
      </c>
    </row>
    <row r="47" spans="1:22">
      <c r="A47">
        <v>1991</v>
      </c>
      <c r="B47">
        <v>7.5245279219999999</v>
      </c>
      <c r="C47">
        <v>20.58565488</v>
      </c>
      <c r="D47">
        <v>64.442859089999999</v>
      </c>
      <c r="I47">
        <v>949.14762399999995</v>
      </c>
      <c r="J47">
        <v>155.32678100000001</v>
      </c>
      <c r="K47">
        <v>182.92401799999999</v>
      </c>
      <c r="L47">
        <v>4781</v>
      </c>
      <c r="M47">
        <v>198608</v>
      </c>
      <c r="N47">
        <v>1.3811953851000001</v>
      </c>
      <c r="O47">
        <v>10216.137720000001</v>
      </c>
      <c r="P47">
        <v>85923799</v>
      </c>
      <c r="R47">
        <v>15.254839925827699</v>
      </c>
      <c r="S47">
        <v>949.14762399999995</v>
      </c>
      <c r="T47">
        <v>44.379033</v>
      </c>
      <c r="U47">
        <v>177.043823</v>
      </c>
      <c r="V47">
        <v>66072657.460000001</v>
      </c>
    </row>
    <row r="48" spans="1:22">
      <c r="A48">
        <v>1992</v>
      </c>
      <c r="B48">
        <v>6.6839861750000003</v>
      </c>
      <c r="C48">
        <v>20.249141219999998</v>
      </c>
      <c r="D48">
        <v>65.216656540000002</v>
      </c>
      <c r="I48">
        <v>1125.3342869999999</v>
      </c>
      <c r="J48">
        <v>171.476112</v>
      </c>
      <c r="K48">
        <v>228.12258800000001</v>
      </c>
      <c r="L48">
        <v>4419</v>
      </c>
      <c r="M48">
        <v>315510</v>
      </c>
      <c r="N48">
        <v>1.1019714338</v>
      </c>
      <c r="O48">
        <v>10393.36701</v>
      </c>
      <c r="P48">
        <v>87523328</v>
      </c>
      <c r="R48">
        <v>17.453220050218</v>
      </c>
      <c r="S48">
        <v>1125.3342869999999</v>
      </c>
      <c r="T48">
        <v>41.563215</v>
      </c>
      <c r="U48">
        <v>220.54549800000001</v>
      </c>
      <c r="V48">
        <v>67596678.340000004</v>
      </c>
    </row>
    <row r="49" spans="1:22">
      <c r="A49">
        <v>1993</v>
      </c>
      <c r="B49">
        <v>6.293906593</v>
      </c>
      <c r="C49">
        <v>19.039729489999999</v>
      </c>
      <c r="D49">
        <v>66.878248429999999</v>
      </c>
      <c r="I49">
        <v>1256.1959710000001</v>
      </c>
      <c r="J49">
        <v>191.53991099999999</v>
      </c>
      <c r="K49">
        <v>240.85905199999999</v>
      </c>
      <c r="L49">
        <v>4650</v>
      </c>
      <c r="M49">
        <v>398519</v>
      </c>
      <c r="N49">
        <v>0.99287981179999996</v>
      </c>
      <c r="O49">
        <v>10407.455319999999</v>
      </c>
      <c r="P49">
        <v>89109703</v>
      </c>
      <c r="R49">
        <v>19.1100553103877</v>
      </c>
      <c r="S49">
        <v>1256.1959710000001</v>
      </c>
      <c r="T49">
        <v>30.597448</v>
      </c>
      <c r="U49">
        <v>233.17939100000001</v>
      </c>
      <c r="V49">
        <v>68600534.819999993</v>
      </c>
    </row>
    <row r="50" spans="1:22">
      <c r="A50">
        <v>1994</v>
      </c>
      <c r="B50">
        <v>5.9690425290000002</v>
      </c>
      <c r="C50">
        <v>18.71029394</v>
      </c>
      <c r="D50">
        <v>67.243946199999996</v>
      </c>
      <c r="I50">
        <v>1420.1594560000001</v>
      </c>
      <c r="J50">
        <v>238.964552</v>
      </c>
      <c r="K50">
        <v>307.49442599999998</v>
      </c>
      <c r="L50">
        <v>8083</v>
      </c>
      <c r="M50">
        <v>550204</v>
      </c>
      <c r="N50">
        <v>2.3786003456000002</v>
      </c>
      <c r="O50">
        <v>10681.85197</v>
      </c>
      <c r="P50">
        <v>90691331</v>
      </c>
      <c r="R50">
        <v>20.6908060450227</v>
      </c>
      <c r="S50">
        <v>1420.1594560000001</v>
      </c>
      <c r="T50">
        <v>33.537689</v>
      </c>
      <c r="U50">
        <v>274.86132400000002</v>
      </c>
      <c r="V50">
        <v>71121463.780000001</v>
      </c>
    </row>
    <row r="51" spans="1:22">
      <c r="A51">
        <v>1995</v>
      </c>
      <c r="B51">
        <v>5.6656990650000001</v>
      </c>
      <c r="C51">
        <v>20.81475807</v>
      </c>
      <c r="D51">
        <v>66.459871149999998</v>
      </c>
      <c r="I51">
        <v>1837.0190669999999</v>
      </c>
      <c r="J51">
        <v>558.79848200000004</v>
      </c>
      <c r="K51">
        <v>509.86249500000002</v>
      </c>
      <c r="L51">
        <v>8868</v>
      </c>
      <c r="M51">
        <v>537611</v>
      </c>
      <c r="N51">
        <v>3.0364832386999998</v>
      </c>
      <c r="O51">
        <v>9845.9680690000005</v>
      </c>
      <c r="P51">
        <v>92272749</v>
      </c>
      <c r="R51">
        <v>28.5232057669994</v>
      </c>
      <c r="S51">
        <v>1837.0190669999999</v>
      </c>
      <c r="T51">
        <v>67.390948999999992</v>
      </c>
      <c r="U51">
        <v>296.70820300000003</v>
      </c>
      <c r="V51">
        <v>70316420.450000003</v>
      </c>
    </row>
    <row r="52" spans="1:22">
      <c r="A52">
        <v>1996</v>
      </c>
      <c r="B52">
        <v>6.2619040630000002</v>
      </c>
      <c r="C52">
        <v>21.49146459</v>
      </c>
      <c r="D52">
        <v>65.375865340000004</v>
      </c>
      <c r="I52">
        <v>2525.5750290000001</v>
      </c>
      <c r="J52">
        <v>811.50609999999995</v>
      </c>
      <c r="K52">
        <v>759.45139300000005</v>
      </c>
      <c r="L52">
        <v>7629</v>
      </c>
      <c r="M52">
        <v>474757</v>
      </c>
      <c r="N52">
        <v>2.5210789726999998</v>
      </c>
      <c r="O52">
        <v>10177.148730000001</v>
      </c>
      <c r="P52">
        <v>93858373</v>
      </c>
      <c r="R52">
        <v>37.292541119771798</v>
      </c>
      <c r="S52">
        <v>2525.5750290000001</v>
      </c>
      <c r="T52">
        <v>132.47727699999999</v>
      </c>
      <c r="U52">
        <v>451.08074699999997</v>
      </c>
      <c r="V52">
        <v>74187185.379999995</v>
      </c>
    </row>
    <row r="53" spans="1:22">
      <c r="A53">
        <v>1997</v>
      </c>
      <c r="B53">
        <v>5.6986368360000004</v>
      </c>
      <c r="C53">
        <v>21.384751399999999</v>
      </c>
      <c r="D53">
        <v>65.749240529999994</v>
      </c>
      <c r="I53">
        <v>3174.27522</v>
      </c>
      <c r="J53">
        <v>962.22081000000003</v>
      </c>
      <c r="K53">
        <v>965.60901999999999</v>
      </c>
      <c r="L53">
        <v>12454.094999999999</v>
      </c>
      <c r="M53">
        <v>801970.64644000004</v>
      </c>
      <c r="N53">
        <v>2.9192544065999999</v>
      </c>
      <c r="O53">
        <v>10686.473330000001</v>
      </c>
      <c r="P53">
        <v>95441345</v>
      </c>
      <c r="R53">
        <v>43.898432755552797</v>
      </c>
      <c r="S53">
        <v>3174.27522</v>
      </c>
      <c r="T53">
        <v>201.46307999999999</v>
      </c>
      <c r="U53">
        <v>619.49369999999999</v>
      </c>
      <c r="V53">
        <v>80114809.930000007</v>
      </c>
    </row>
    <row r="54" spans="1:22">
      <c r="A54">
        <v>1998</v>
      </c>
      <c r="B54">
        <v>5.2669722759999997</v>
      </c>
      <c r="C54">
        <v>21.288839469999999</v>
      </c>
      <c r="D54">
        <v>66.121457000000007</v>
      </c>
      <c r="I54">
        <v>3846.3498800000002</v>
      </c>
      <c r="J54">
        <v>1180.3892499999999</v>
      </c>
      <c r="K54">
        <v>1262.75954</v>
      </c>
      <c r="L54">
        <v>15136.772999999999</v>
      </c>
      <c r="M54">
        <v>866844.29200999998</v>
      </c>
      <c r="N54">
        <v>2.7638460095999999</v>
      </c>
      <c r="O54">
        <v>11030.446</v>
      </c>
      <c r="P54">
        <v>97001933</v>
      </c>
      <c r="R54">
        <v>50.645201294747402</v>
      </c>
      <c r="S54">
        <v>3846.3498800000002</v>
      </c>
      <c r="T54">
        <v>131.41235999999998</v>
      </c>
      <c r="U54">
        <v>804.00161000000003</v>
      </c>
      <c r="V54">
        <v>79637292.540000007</v>
      </c>
    </row>
    <row r="55" spans="1:22">
      <c r="A55">
        <v>1999</v>
      </c>
      <c r="B55">
        <v>4.7374786579999997</v>
      </c>
      <c r="C55">
        <v>20.992996640000001</v>
      </c>
      <c r="D55">
        <v>66.578839119999998</v>
      </c>
      <c r="I55">
        <v>4594.7242399999996</v>
      </c>
      <c r="J55">
        <v>1414.0753299999999</v>
      </c>
      <c r="K55">
        <v>1488.5593200000001</v>
      </c>
      <c r="L55">
        <v>12859.746999999999</v>
      </c>
      <c r="M55">
        <v>883085.82842000003</v>
      </c>
      <c r="N55">
        <v>2.6342139581000001</v>
      </c>
      <c r="O55">
        <v>11281.85771</v>
      </c>
      <c r="P55">
        <v>98513690</v>
      </c>
      <c r="R55">
        <v>58.308543290888402</v>
      </c>
      <c r="S55">
        <v>4594.7242399999996</v>
      </c>
      <c r="T55">
        <v>104.80994</v>
      </c>
      <c r="U55">
        <v>973.80169000000001</v>
      </c>
      <c r="V55">
        <v>83273655.390000001</v>
      </c>
    </row>
    <row r="56" spans="1:22">
      <c r="A56">
        <v>2000</v>
      </c>
      <c r="B56">
        <v>4.1682930970000003</v>
      </c>
      <c r="C56">
        <v>20.31442938</v>
      </c>
      <c r="D56">
        <v>67.810466739999995</v>
      </c>
      <c r="I56">
        <v>5491.7084000000004</v>
      </c>
      <c r="J56">
        <v>1700.94768</v>
      </c>
      <c r="K56">
        <v>1810.5813599999999</v>
      </c>
      <c r="L56">
        <v>19645.106</v>
      </c>
      <c r="M56">
        <v>943327.96400000004</v>
      </c>
      <c r="N56">
        <v>2.8441798323</v>
      </c>
      <c r="O56">
        <v>11852.719590000001</v>
      </c>
      <c r="P56">
        <v>99959594</v>
      </c>
      <c r="R56">
        <v>65.382237083460296</v>
      </c>
      <c r="S56">
        <v>5491.7084000000004</v>
      </c>
      <c r="T56">
        <v>131.87119000000001</v>
      </c>
      <c r="U56">
        <v>1174.30133</v>
      </c>
      <c r="V56">
        <v>82448837.170000002</v>
      </c>
    </row>
    <row r="57" spans="1:22">
      <c r="A57">
        <v>2001</v>
      </c>
      <c r="B57">
        <v>4.1534279109999996</v>
      </c>
      <c r="C57">
        <v>19.561231200000002</v>
      </c>
      <c r="D57">
        <v>68.591037380000003</v>
      </c>
      <c r="I57">
        <v>5809.6881899999998</v>
      </c>
      <c r="J57">
        <v>1601.6676500000001</v>
      </c>
      <c r="K57">
        <v>1730.39419</v>
      </c>
      <c r="L57">
        <v>18461.432000000001</v>
      </c>
      <c r="M57">
        <v>820432.84299999999</v>
      </c>
      <c r="N57">
        <v>4.3796356886999996</v>
      </c>
      <c r="O57">
        <v>11674.118570000001</v>
      </c>
      <c r="P57">
        <v>101329543</v>
      </c>
      <c r="R57">
        <v>69.190698775561302</v>
      </c>
      <c r="S57">
        <v>5809.6881899999998</v>
      </c>
      <c r="T57">
        <v>48.206949999999999</v>
      </c>
      <c r="U57">
        <v>1161.9527499999999</v>
      </c>
      <c r="V57">
        <v>81435751.890000001</v>
      </c>
    </row>
    <row r="58" spans="1:22">
      <c r="A58">
        <v>2002</v>
      </c>
      <c r="B58">
        <v>3.9448964480000002</v>
      </c>
      <c r="C58">
        <v>18.620072669999999</v>
      </c>
      <c r="D58">
        <v>69.571835230000005</v>
      </c>
      <c r="I58">
        <v>6263.1366399999997</v>
      </c>
      <c r="J58">
        <v>1681.09806</v>
      </c>
      <c r="K58">
        <v>1794.9483299999999</v>
      </c>
      <c r="L58">
        <v>20772.325000000001</v>
      </c>
      <c r="M58">
        <v>982635.43599999999</v>
      </c>
      <c r="N58">
        <v>3.3445238784</v>
      </c>
      <c r="O58">
        <v>11621.007149999999</v>
      </c>
      <c r="P58">
        <v>102634153</v>
      </c>
      <c r="R58">
        <v>74.019667130367907</v>
      </c>
      <c r="S58">
        <v>6263.1366399999997</v>
      </c>
      <c r="T58">
        <v>84.666650000000004</v>
      </c>
      <c r="U58">
        <v>1205.9416000000001</v>
      </c>
      <c r="V58">
        <v>85270429.879999995</v>
      </c>
    </row>
    <row r="59" spans="1:22">
      <c r="A59">
        <v>2003</v>
      </c>
      <c r="B59">
        <v>3.9893979599999998</v>
      </c>
      <c r="C59">
        <v>18.782992199999999</v>
      </c>
      <c r="D59">
        <v>63.144334120000003</v>
      </c>
      <c r="I59">
        <v>7555.8033800000003</v>
      </c>
      <c r="J59">
        <v>1915.7655500000001</v>
      </c>
      <c r="K59">
        <v>2026.1882900000001</v>
      </c>
      <c r="L59">
        <v>33089</v>
      </c>
      <c r="M59">
        <v>1055012</v>
      </c>
      <c r="N59">
        <v>2.3192926452</v>
      </c>
      <c r="O59">
        <v>11634.284739999999</v>
      </c>
      <c r="P59">
        <v>103902569</v>
      </c>
      <c r="R59">
        <v>88.072360550602596</v>
      </c>
      <c r="S59">
        <v>7555.8033800000003</v>
      </c>
      <c r="T59">
        <v>298.73244</v>
      </c>
      <c r="U59">
        <v>1430.8941199999999</v>
      </c>
      <c r="V59">
        <v>83798324.510000005</v>
      </c>
    </row>
    <row r="60" spans="1:22">
      <c r="A60">
        <v>2004</v>
      </c>
      <c r="B60">
        <v>3.8540463539999998</v>
      </c>
      <c r="C60">
        <v>18.69004851</v>
      </c>
      <c r="D60">
        <v>62.076899240000003</v>
      </c>
      <c r="I60">
        <v>8561.3054699999993</v>
      </c>
      <c r="J60">
        <v>2281.3589999999999</v>
      </c>
      <c r="K60">
        <v>2432.9952400000002</v>
      </c>
      <c r="L60">
        <v>48024</v>
      </c>
      <c r="M60">
        <v>1128756</v>
      </c>
      <c r="N60">
        <v>3.2692975710000001</v>
      </c>
      <c r="O60">
        <v>11959.30385</v>
      </c>
      <c r="P60">
        <v>105175967</v>
      </c>
      <c r="R60">
        <v>95.890417937839899</v>
      </c>
      <c r="S60">
        <v>8561.3054699999993</v>
      </c>
      <c r="T60">
        <v>429.32958000000002</v>
      </c>
      <c r="U60">
        <v>1688.91941</v>
      </c>
      <c r="V60">
        <v>85854128.790000007</v>
      </c>
    </row>
    <row r="61" spans="1:22">
      <c r="A61">
        <v>2005</v>
      </c>
      <c r="B61">
        <v>3.7223243090000002</v>
      </c>
      <c r="C61">
        <v>18.401615499999998</v>
      </c>
      <c r="D61">
        <v>62.310082450000003</v>
      </c>
      <c r="I61">
        <v>9220.6490200000007</v>
      </c>
      <c r="J61">
        <v>2507.3526900000002</v>
      </c>
      <c r="K61">
        <v>2641.6547300000002</v>
      </c>
      <c r="L61">
        <v>39624.9</v>
      </c>
      <c r="M61">
        <v>1329895.868</v>
      </c>
      <c r="N61">
        <v>2.8509445804000002</v>
      </c>
      <c r="O61">
        <v>12191.063819999999</v>
      </c>
      <c r="P61">
        <v>106483757</v>
      </c>
      <c r="R61">
        <v>100</v>
      </c>
      <c r="S61">
        <v>9220.6490200000007</v>
      </c>
      <c r="T61">
        <v>356.60620999999998</v>
      </c>
      <c r="U61">
        <v>1868.3185599999999</v>
      </c>
      <c r="V61">
        <v>90035665.099999994</v>
      </c>
    </row>
    <row r="62" spans="1:22">
      <c r="A62">
        <v>2006</v>
      </c>
      <c r="B62">
        <v>3.6697806559999999</v>
      </c>
      <c r="C62">
        <v>18.544130039999999</v>
      </c>
      <c r="D62">
        <v>60.738565000000001</v>
      </c>
      <c r="I62">
        <v>10344.064612</v>
      </c>
      <c r="J62">
        <v>2902.8677939999998</v>
      </c>
      <c r="K62">
        <v>3032.3366860000001</v>
      </c>
      <c r="L62">
        <v>39282.300000000003</v>
      </c>
      <c r="M62">
        <v>1739247.9</v>
      </c>
      <c r="N62">
        <v>2.1122353142999999</v>
      </c>
      <c r="O62">
        <v>12658.262269999999</v>
      </c>
      <c r="P62">
        <v>107835259</v>
      </c>
      <c r="R62">
        <v>106.78184355339801</v>
      </c>
      <c r="S62">
        <v>10344.064612</v>
      </c>
      <c r="T62">
        <v>513.14696400000003</v>
      </c>
      <c r="U62">
        <v>2168.978392</v>
      </c>
      <c r="V62">
        <v>92163850.310000002</v>
      </c>
    </row>
    <row r="63" spans="1:22">
      <c r="A63">
        <v>2007</v>
      </c>
      <c r="B63">
        <v>3.7227467810000001</v>
      </c>
      <c r="C63">
        <v>18.539977789999998</v>
      </c>
      <c r="D63">
        <v>60.438259610000003</v>
      </c>
      <c r="I63">
        <v>11290.751651</v>
      </c>
      <c r="J63">
        <v>3161.6363809999998</v>
      </c>
      <c r="K63">
        <v>3340.5488340000002</v>
      </c>
      <c r="L63">
        <v>41086.9</v>
      </c>
      <c r="M63">
        <v>2052106.4739999999</v>
      </c>
      <c r="N63">
        <v>2.9070587947000002</v>
      </c>
      <c r="O63">
        <v>12905.14438</v>
      </c>
      <c r="P63">
        <v>109220753</v>
      </c>
      <c r="R63">
        <v>112.761812718103</v>
      </c>
      <c r="S63">
        <v>11290.751651</v>
      </c>
      <c r="T63">
        <v>579.04900499999997</v>
      </c>
      <c r="U63">
        <v>2392.8867829999999</v>
      </c>
      <c r="V63">
        <v>93419569.620000005</v>
      </c>
    </row>
    <row r="64" spans="1:22">
      <c r="A64">
        <v>2008</v>
      </c>
      <c r="B64">
        <v>3.7681641610000001</v>
      </c>
      <c r="C64">
        <v>18.803169</v>
      </c>
      <c r="D64">
        <v>59.183620670000003</v>
      </c>
      <c r="I64">
        <v>12153.435887</v>
      </c>
      <c r="J64">
        <v>3416.5860750000002</v>
      </c>
      <c r="K64">
        <v>3691.894119</v>
      </c>
      <c r="L64">
        <v>46366.887000000002</v>
      </c>
      <c r="M64">
        <v>2089244.763</v>
      </c>
      <c r="N64">
        <v>2.4203195691000001</v>
      </c>
      <c r="O64">
        <v>12932.290230000001</v>
      </c>
      <c r="P64">
        <v>110627158</v>
      </c>
      <c r="R64">
        <v>119.917186552253</v>
      </c>
      <c r="S64">
        <v>12153.435887</v>
      </c>
      <c r="T64">
        <v>561.93158100000005</v>
      </c>
      <c r="U64">
        <v>2688.8547699999999</v>
      </c>
      <c r="V64">
        <v>95050354.349999994</v>
      </c>
    </row>
    <row r="65" spans="1:22">
      <c r="A65">
        <v>2009</v>
      </c>
      <c r="I65">
        <v>11879.6764</v>
      </c>
      <c r="J65">
        <v>3295.5150389999999</v>
      </c>
      <c r="K65">
        <v>3470.8175369999999</v>
      </c>
      <c r="N65">
        <v>1.7582866989999999</v>
      </c>
      <c r="O65">
        <v>11993.6852</v>
      </c>
      <c r="P65">
        <v>112033369</v>
      </c>
      <c r="R65">
        <v>125.07544564291</v>
      </c>
      <c r="S65">
        <v>11879.6764</v>
      </c>
      <c r="T65">
        <v>242.336129</v>
      </c>
      <c r="U65">
        <v>2537.7495370000001</v>
      </c>
      <c r="V65">
        <v>90017042.549999997</v>
      </c>
    </row>
    <row r="66" spans="1:22">
      <c r="A66">
        <v>2010</v>
      </c>
      <c r="I66">
        <v>13043.195325999999</v>
      </c>
      <c r="J66">
        <v>3963.2152380000002</v>
      </c>
      <c r="K66">
        <v>4124.959014</v>
      </c>
      <c r="N66">
        <v>1.8211002001000001</v>
      </c>
      <c r="O66">
        <v>12498.33814</v>
      </c>
      <c r="P66">
        <v>113423047</v>
      </c>
      <c r="R66">
        <v>129.76747538494899</v>
      </c>
      <c r="S66">
        <v>13043.195325999999</v>
      </c>
      <c r="T66">
        <v>368.24267200000003</v>
      </c>
      <c r="U66">
        <v>2704.7407760000001</v>
      </c>
      <c r="V66">
        <v>91619553.409999996</v>
      </c>
    </row>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Y65"/>
  <sheetViews>
    <sheetView workbookViewId="0">
      <pane xSplit="1" ySplit="4" topLeftCell="B5" activePane="bottomRight" state="frozen"/>
      <selection activeCell="A2" sqref="A2"/>
      <selection pane="topRight" activeCell="A2" sqref="A2"/>
      <selection pane="bottomLeft" activeCell="A2" sqref="A2"/>
      <selection pane="bottomRight" activeCell="B5" sqref="B5"/>
    </sheetView>
  </sheetViews>
  <sheetFormatPr defaultRowHeight="15"/>
  <cols>
    <col min="1" max="1" width="14.7109375" bestFit="1" customWidth="1"/>
    <col min="2" max="2" width="18" bestFit="1" customWidth="1"/>
    <col min="3" max="3" width="17.28515625" bestFit="1" customWidth="1"/>
    <col min="4" max="4" width="20.28515625" bestFit="1" customWidth="1"/>
    <col min="5" max="5" width="14.5703125" bestFit="1" customWidth="1"/>
    <col min="6" max="8" width="14.5703125" customWidth="1"/>
    <col min="9" max="9" width="17.7109375" bestFit="1" customWidth="1"/>
    <col min="10" max="10" width="27.28515625" bestFit="1" customWidth="1"/>
    <col min="11" max="11" width="22.140625" bestFit="1" customWidth="1"/>
    <col min="12" max="12" width="25.140625" bestFit="1" customWidth="1"/>
    <col min="13" max="13" width="15.7109375" bestFit="1" customWidth="1"/>
    <col min="14" max="14" width="20.140625" bestFit="1" customWidth="1"/>
    <col min="15" max="15" width="11" bestFit="1" customWidth="1"/>
    <col min="16" max="16" width="16" bestFit="1" customWidth="1"/>
    <col min="17" max="17" width="17.5703125" bestFit="1" customWidth="1"/>
    <col min="18" max="18" width="10.140625" bestFit="1" customWidth="1"/>
    <col min="19" max="19" width="10.7109375" bestFit="1" customWidth="1"/>
    <col min="20" max="20" width="14" bestFit="1" customWidth="1"/>
    <col min="21" max="21" width="12" bestFit="1" customWidth="1"/>
    <col min="22" max="22" width="12.7109375" bestFit="1" customWidth="1"/>
    <col min="23" max="23" width="10.5703125" bestFit="1" customWidth="1"/>
  </cols>
  <sheetData>
    <row r="1" spans="1:25">
      <c r="A1" t="s">
        <v>109</v>
      </c>
      <c r="B1" t="s">
        <v>131</v>
      </c>
      <c r="C1" t="s">
        <v>132</v>
      </c>
      <c r="D1" t="s">
        <v>133</v>
      </c>
      <c r="E1" t="s">
        <v>134</v>
      </c>
      <c r="F1" t="s">
        <v>135</v>
      </c>
      <c r="G1" t="s">
        <v>136</v>
      </c>
      <c r="H1" t="s">
        <v>137</v>
      </c>
      <c r="I1" t="s">
        <v>138</v>
      </c>
      <c r="J1" t="s">
        <v>139</v>
      </c>
      <c r="K1" t="s">
        <v>140</v>
      </c>
      <c r="L1" t="s">
        <v>141</v>
      </c>
      <c r="M1" t="s">
        <v>142</v>
      </c>
      <c r="N1" t="s">
        <v>143</v>
      </c>
      <c r="O1" t="s">
        <v>144</v>
      </c>
      <c r="P1" t="s">
        <v>145</v>
      </c>
      <c r="Q1" t="s">
        <v>146</v>
      </c>
      <c r="R1" t="s">
        <v>147</v>
      </c>
      <c r="S1" t="s">
        <v>148</v>
      </c>
      <c r="T1" t="s">
        <v>149</v>
      </c>
      <c r="U1" t="s">
        <v>150</v>
      </c>
      <c r="V1" t="s">
        <v>151</v>
      </c>
      <c r="W1" t="s">
        <v>163</v>
      </c>
      <c r="X1" t="s">
        <v>164</v>
      </c>
      <c r="Y1" t="s">
        <v>165</v>
      </c>
    </row>
    <row r="2" spans="1:25">
      <c r="A2" t="s">
        <v>6</v>
      </c>
      <c r="B2" t="s">
        <v>0</v>
      </c>
      <c r="C2" t="s">
        <v>0</v>
      </c>
      <c r="D2" t="s">
        <v>0</v>
      </c>
      <c r="E2" t="s">
        <v>0</v>
      </c>
      <c r="F2" t="s">
        <v>0</v>
      </c>
      <c r="G2" t="s">
        <v>0</v>
      </c>
      <c r="H2" t="s">
        <v>0</v>
      </c>
      <c r="I2" t="s">
        <v>0</v>
      </c>
      <c r="J2" t="s">
        <v>0</v>
      </c>
      <c r="K2" s="1" t="s">
        <v>0</v>
      </c>
      <c r="L2" s="1" t="s">
        <v>0</v>
      </c>
      <c r="M2" s="1" t="s">
        <v>0</v>
      </c>
      <c r="N2" s="1" t="s">
        <v>0</v>
      </c>
      <c r="O2" t="s">
        <v>0</v>
      </c>
      <c r="P2" t="s">
        <v>0</v>
      </c>
      <c r="Q2" t="s">
        <v>0</v>
      </c>
      <c r="R2" t="s">
        <v>0</v>
      </c>
      <c r="S2" t="s">
        <v>0</v>
      </c>
      <c r="T2" t="s">
        <v>0</v>
      </c>
      <c r="U2" t="s">
        <v>0</v>
      </c>
      <c r="V2" t="s">
        <v>0</v>
      </c>
      <c r="W2" t="s">
        <v>0</v>
      </c>
      <c r="X2" t="s">
        <v>0</v>
      </c>
      <c r="Y2" t="s">
        <v>0</v>
      </c>
    </row>
    <row r="3" spans="1:25">
      <c r="A3" t="s">
        <v>7</v>
      </c>
      <c r="B3" t="s">
        <v>186</v>
      </c>
      <c r="C3" t="s">
        <v>14</v>
      </c>
      <c r="D3" t="s">
        <v>15</v>
      </c>
      <c r="E3" t="s">
        <v>16</v>
      </c>
      <c r="F3" t="s">
        <v>14</v>
      </c>
      <c r="G3" t="s">
        <v>15</v>
      </c>
      <c r="H3" t="s">
        <v>16</v>
      </c>
      <c r="I3" t="s">
        <v>26</v>
      </c>
      <c r="J3" s="1" t="s">
        <v>46</v>
      </c>
      <c r="K3" s="1" t="s">
        <v>82</v>
      </c>
      <c r="L3" s="1" t="s">
        <v>83</v>
      </c>
      <c r="M3" t="s">
        <v>40</v>
      </c>
      <c r="N3" t="s">
        <v>97</v>
      </c>
      <c r="O3" s="1" t="s">
        <v>91</v>
      </c>
      <c r="P3" s="1" t="s">
        <v>92</v>
      </c>
      <c r="Q3" t="s">
        <v>95</v>
      </c>
      <c r="R3" t="s">
        <v>101</v>
      </c>
      <c r="S3" t="s">
        <v>98</v>
      </c>
      <c r="T3" t="s">
        <v>99</v>
      </c>
      <c r="U3" t="s">
        <v>100</v>
      </c>
      <c r="V3" t="s">
        <v>102</v>
      </c>
      <c r="W3" t="s">
        <v>103</v>
      </c>
      <c r="X3" t="s">
        <v>104</v>
      </c>
      <c r="Y3" t="s">
        <v>105</v>
      </c>
    </row>
    <row r="4" spans="1:25">
      <c r="A4" t="s">
        <v>9</v>
      </c>
      <c r="J4" s="1" t="s">
        <v>68</v>
      </c>
      <c r="O4" s="1" t="s">
        <v>90</v>
      </c>
      <c r="P4" s="1" t="s">
        <v>90</v>
      </c>
    </row>
    <row r="5" spans="1:25">
      <c r="A5">
        <v>1950</v>
      </c>
      <c r="B5">
        <f ca="1">('Original Mexico'!J6+'Original Mexico'!K6)/'Original Mexico'!I6*100</f>
        <v>31.873479318734798</v>
      </c>
      <c r="C5">
        <f ca="1">100*'Original Mexico'!F6/'Original Mexico'!$E6</f>
        <v>19.168347258234899</v>
      </c>
      <c r="D5">
        <f ca="1">100*'Original Mexico'!G6/'Original Mexico'!$E6</f>
        <v>17.098818784212042</v>
      </c>
      <c r="E5">
        <f ca="1">100*'Original Mexico'!H6/'Original Mexico'!$E6</f>
        <v>54.95414385863824</v>
      </c>
      <c r="F5">
        <f t="shared" ref="F5:F18" si="0">F6*C5/C6</f>
        <v>18.505474413329964</v>
      </c>
      <c r="G5">
        <f t="shared" ref="G5:G18" si="1">G6*D5/D6</f>
        <v>15.638068668917269</v>
      </c>
      <c r="H5">
        <f t="shared" ref="H5:H18" si="2">H6*E5/E6</f>
        <v>58.849435456078965</v>
      </c>
      <c r="I5">
        <f ca="1">('Original Mexico'!M6+'Original Mexico'!L6)*1000000/('Original Mexico'!I6*1000000000)*100</f>
        <v>16.107055961070561</v>
      </c>
      <c r="K5">
        <v>96.800348981756045</v>
      </c>
      <c r="L5">
        <v>96.800348981756045</v>
      </c>
      <c r="M5">
        <f ca="1">'Original Mexico'!Q6/'Original Mexico'!Q7*'Constructed Mexico'!M6</f>
        <v>28367280.159099478</v>
      </c>
      <c r="N5">
        <f ca="1">M5*'Constructed Mexico-Historical'!H156/100</f>
        <v>15474759.490263017</v>
      </c>
      <c r="O5">
        <f ca="1">'Original Mexico'!S6*1000000000/('Original Mexico'!R6/100)</f>
        <v>735080398331.39636</v>
      </c>
      <c r="P5">
        <f ca="1">('Original Mexico'!T6+'Original Mexico'!U6)*1000000000/('Original Mexico'!R6/100)</f>
        <v>67963637801.929581</v>
      </c>
      <c r="Q5">
        <v>873234328079.77881</v>
      </c>
      <c r="R5">
        <f ca="1">'Constructed Mexico'!O5/'Constructed Mexico'!N5</f>
        <v>47501.894862658221</v>
      </c>
      <c r="S5">
        <f t="shared" ref="S5:S36" si="3">R5/T5/U5</f>
        <v>36.525661894224655</v>
      </c>
      <c r="T5">
        <f ca="1">(Q5/O5)^(0.3/(1-0.3))</f>
        <v>1.0766025660699421</v>
      </c>
      <c r="U5">
        <f ca="1">'Original Mexico'!V6*1000/('Constructed Mexico'!N5)</f>
        <v>1207.973560543026</v>
      </c>
      <c r="V5" s="8">
        <f t="shared" ref="V5:V36" si="4">R5/R$5*100</f>
        <v>100</v>
      </c>
      <c r="W5" s="8">
        <f t="shared" ref="W5:W36" si="5">S5/S$5*100</f>
        <v>100</v>
      </c>
      <c r="X5" s="8">
        <f t="shared" ref="X5:X36" si="6">T5/T$5*100</f>
        <v>100</v>
      </c>
      <c r="Y5" s="8">
        <f t="shared" ref="Y5:Y36" si="7">U5/U$5*100</f>
        <v>100</v>
      </c>
    </row>
    <row r="6" spans="1:25">
      <c r="A6">
        <v>1951</v>
      </c>
      <c r="B6">
        <f ca="1">('Original Mexico'!J7+'Original Mexico'!K7)/'Original Mexico'!I7*100</f>
        <v>31.132075471698116</v>
      </c>
      <c r="C6">
        <f ca="1">100*'Original Mexico'!F7/'Original Mexico'!$E7</f>
        <v>18.740668107770819</v>
      </c>
      <c r="D6">
        <f ca="1">100*'Original Mexico'!G7/'Original Mexico'!$E7</f>
        <v>17.545071646647205</v>
      </c>
      <c r="E6">
        <f ca="1">100*'Original Mexico'!H7/'Original Mexico'!$E7</f>
        <v>55.056492768479934</v>
      </c>
      <c r="F6">
        <f t="shared" si="0"/>
        <v>18.092585108404229</v>
      </c>
      <c r="G6">
        <f t="shared" si="1"/>
        <v>16.046198200818356</v>
      </c>
      <c r="H6">
        <f t="shared" si="2"/>
        <v>58.9590391208949</v>
      </c>
      <c r="I6">
        <f ca="1">('Original Mexico'!M7+'Original Mexico'!L7)*1000000/('Original Mexico'!I7*1000000000)*100</f>
        <v>15.603773584905662</v>
      </c>
      <c r="K6">
        <v>106.37049352681854</v>
      </c>
      <c r="L6">
        <v>106.37049352681854</v>
      </c>
      <c r="M6">
        <f ca="1">'Original Mexico'!Q7/'Original Mexico'!Q8*'Constructed Mexico'!M7</f>
        <v>29174978.211540729</v>
      </c>
      <c r="N6">
        <f ca="1">M6*'Constructed Mexico-Historical'!H157/100</f>
        <v>15858211.310861522</v>
      </c>
      <c r="O6">
        <f ca="1">'Original Mexico'!S7*1000000000/('Original Mexico'!R7/100)</f>
        <v>791557163629.36707</v>
      </c>
      <c r="P6">
        <f ca="1">('Original Mexico'!T7+'Original Mexico'!U7)*1000000000/('Original Mexico'!R7/100)</f>
        <v>103051781680.04968</v>
      </c>
      <c r="Q6" s="8">
        <f ca="1">(1-0.05)*Q5+'Constructed Mexico'!P5</f>
        <v>897536249477.71936</v>
      </c>
      <c r="R6">
        <f ca="1">'Constructed Mexico'!O6/'Constructed Mexico'!N6</f>
        <v>49914.65608023636</v>
      </c>
      <c r="S6">
        <f t="shared" si="3"/>
        <v>39.673486680208001</v>
      </c>
      <c r="T6">
        <f t="shared" ref="T6:T65" si="8">(Q6/O6)^(0.3/(1-0.3))</f>
        <v>1.0553269292061838</v>
      </c>
      <c r="U6">
        <f ca="1">'Original Mexico'!V7*1000/('Constructed Mexico'!N6)</f>
        <v>1192.1768735072376</v>
      </c>
      <c r="V6" s="8">
        <f t="shared" si="4"/>
        <v>105.0792946777263</v>
      </c>
      <c r="W6" s="8">
        <f t="shared" si="5"/>
        <v>108.61811839330713</v>
      </c>
      <c r="X6" s="8">
        <f t="shared" si="6"/>
        <v>98.023817002273788</v>
      </c>
      <c r="Y6" s="8">
        <f t="shared" si="7"/>
        <v>98.692298610518662</v>
      </c>
    </row>
    <row r="7" spans="1:25">
      <c r="A7">
        <v>1952</v>
      </c>
      <c r="B7">
        <f ca="1">('Original Mexico'!J8+'Original Mexico'!K8)/'Original Mexico'!I8*100</f>
        <v>27.993254637436767</v>
      </c>
      <c r="C7">
        <f ca="1">100*'Original Mexico'!F8/'Original Mexico'!$E8</f>
        <v>17.514868992123453</v>
      </c>
      <c r="D7">
        <f ca="1">100*'Original Mexico'!G8/'Original Mexico'!$E8</f>
        <v>17.617746343031666</v>
      </c>
      <c r="E7">
        <f ca="1">100*'Original Mexico'!H8/'Original Mexico'!$E8</f>
        <v>55.758452553180092</v>
      </c>
      <c r="F7">
        <f t="shared" si="0"/>
        <v>16.909176133968547</v>
      </c>
      <c r="G7">
        <f t="shared" si="1"/>
        <v>16.112664306278358</v>
      </c>
      <c r="H7">
        <f t="shared" si="2"/>
        <v>59.710755627456059</v>
      </c>
      <c r="I7">
        <f ca="1">('Original Mexico'!M8+'Original Mexico'!L8)*1000000/('Original Mexico'!I8*1000000000)*100</f>
        <v>15.160202360876898</v>
      </c>
      <c r="K7">
        <v>108.99565196229872</v>
      </c>
      <c r="L7">
        <v>108.99565196229872</v>
      </c>
      <c r="M7">
        <f ca="1">'Original Mexico'!Q8/'Original Mexico'!Q9*'Constructed Mexico'!M8</f>
        <v>30019550.009643789</v>
      </c>
      <c r="N7">
        <f ca="1">M7*'Constructed Mexico-Historical'!H158/100</f>
        <v>16253006.761510117</v>
      </c>
      <c r="O7">
        <f ca="1">'Original Mexico'!S8*1000000000/('Original Mexico'!R8/100)</f>
        <v>823325344109.47522</v>
      </c>
      <c r="P7">
        <f ca="1">('Original Mexico'!T8+'Original Mexico'!U8)*1000000000/('Original Mexico'!R8/100)</f>
        <v>99965303163.376419</v>
      </c>
      <c r="Q7" s="8">
        <f ca="1">(1-0.05)*Q6+'Constructed Mexico'!P6</f>
        <v>955711218683.88306</v>
      </c>
      <c r="R7">
        <f ca="1">'Constructed Mexico'!O7/'Constructed Mexico'!N7</f>
        <v>50656.801919214704</v>
      </c>
      <c r="S7">
        <f t="shared" si="3"/>
        <v>40.393436748955793</v>
      </c>
      <c r="T7">
        <f t="shared" si="8"/>
        <v>1.0659877855894799</v>
      </c>
      <c r="U7">
        <f ca="1">'Original Mexico'!V8*1000/('Constructed Mexico'!N7)</f>
        <v>1176.4534144710722</v>
      </c>
      <c r="V7" s="8">
        <f t="shared" si="4"/>
        <v>106.64164464528886</v>
      </c>
      <c r="W7" s="8">
        <f t="shared" si="5"/>
        <v>110.58919853644788</v>
      </c>
      <c r="X7" s="8">
        <f t="shared" si="6"/>
        <v>99.01404837634648</v>
      </c>
      <c r="Y7" s="8">
        <f t="shared" si="7"/>
        <v>97.390659274215864</v>
      </c>
    </row>
    <row r="8" spans="1:25">
      <c r="A8">
        <v>1953</v>
      </c>
      <c r="B8">
        <f ca="1">('Original Mexico'!J9+'Original Mexico'!K9)/'Original Mexico'!I9*100</f>
        <v>28.013582342954162</v>
      </c>
      <c r="C8">
        <f ca="1">100*'Original Mexico'!F9/'Original Mexico'!$E9</f>
        <v>17.43916384349852</v>
      </c>
      <c r="D8">
        <f ca="1">100*'Original Mexico'!G9/'Original Mexico'!$E9</f>
        <v>17.383591069882762</v>
      </c>
      <c r="E8">
        <f ca="1">100*'Original Mexico'!H9/'Original Mexico'!$E9</f>
        <v>56.013080975943403</v>
      </c>
      <c r="F8">
        <f t="shared" si="0"/>
        <v>16.836088993383999</v>
      </c>
      <c r="G8">
        <f t="shared" si="1"/>
        <v>15.898512891089805</v>
      </c>
      <c r="H8">
        <f t="shared" si="2"/>
        <v>59.983432770225107</v>
      </c>
      <c r="I8">
        <f ca="1">('Original Mexico'!M9+'Original Mexico'!L9)*1000000/('Original Mexico'!I9*1000000000)*100</f>
        <v>17.130730050933789</v>
      </c>
      <c r="K8">
        <v>103.72849365791106</v>
      </c>
      <c r="L8">
        <v>103.72849365791106</v>
      </c>
      <c r="M8">
        <f ca="1">'Original Mexico'!Q9/'Original Mexico'!Q10*'Constructed Mexico'!M9</f>
        <v>30902840.883862425</v>
      </c>
      <c r="N8">
        <f ca="1">M8*'Constructed Mexico-Historical'!H159/100</f>
        <v>16660042.226010093</v>
      </c>
      <c r="O8">
        <f ca="1">'Original Mexico'!S9*1000000000/('Original Mexico'!R9/100)</f>
        <v>825972692482.81799</v>
      </c>
      <c r="P8">
        <f ca="1">('Original Mexico'!T9+'Original Mexico'!U9)*1000000000/('Original Mexico'!R9/100)</f>
        <v>113588774348.23132</v>
      </c>
      <c r="Q8" s="8">
        <f ca="1">(1-0.05)*Q7+'Constructed Mexico'!P7</f>
        <v>1007890960913.0653</v>
      </c>
      <c r="R8">
        <f ca="1">'Constructed Mexico'!O8/'Constructed Mexico'!N8</f>
        <v>49578.067166797926</v>
      </c>
      <c r="S8">
        <f t="shared" si="3"/>
        <v>39.218826870263534</v>
      </c>
      <c r="T8">
        <f t="shared" si="8"/>
        <v>1.0890531694692565</v>
      </c>
      <c r="U8">
        <f ca="1">'Original Mexico'!V9*1000/('Constructed Mexico'!N8)</f>
        <v>1160.7692896365102</v>
      </c>
      <c r="V8" s="8">
        <f t="shared" si="4"/>
        <v>104.37071470547127</v>
      </c>
      <c r="W8" s="8">
        <f t="shared" si="5"/>
        <v>107.37335023205894</v>
      </c>
      <c r="X8" s="8">
        <f t="shared" si="6"/>
        <v>101.15647164438445</v>
      </c>
      <c r="Y8" s="8">
        <f t="shared" si="7"/>
        <v>96.09227615169857</v>
      </c>
    </row>
    <row r="9" spans="1:25">
      <c r="A9">
        <v>1954</v>
      </c>
      <c r="B9">
        <f ca="1">('Original Mexico'!J10+'Original Mexico'!K10)/'Original Mexico'!I10*100</f>
        <v>31.578947368421051</v>
      </c>
      <c r="C9">
        <f ca="1">100*'Original Mexico'!F10/'Original Mexico'!$E10</f>
        <v>18.550581011231589</v>
      </c>
      <c r="D9">
        <f ca="1">100*'Original Mexico'!G10/'Original Mexico'!$E10</f>
        <v>17.347751739147331</v>
      </c>
      <c r="E9">
        <f ca="1">100*'Original Mexico'!H10/'Original Mexico'!$E10</f>
        <v>55.772220279040845</v>
      </c>
      <c r="F9">
        <f t="shared" si="0"/>
        <v>17.909071535015702</v>
      </c>
      <c r="G9">
        <f t="shared" si="1"/>
        <v>15.865735310242746</v>
      </c>
      <c r="H9">
        <f t="shared" si="2"/>
        <v>59.725499245271365</v>
      </c>
      <c r="I9">
        <f ca="1">('Original Mexico'!M10+'Original Mexico'!L10)*1000000/('Original Mexico'!I10*1000000000)*100</f>
        <v>18.947368421052634</v>
      </c>
      <c r="K9">
        <v>113.85019514771756</v>
      </c>
      <c r="L9">
        <v>113.85019514771756</v>
      </c>
      <c r="M9">
        <f ca="1">'Original Mexico'!Q10/'Original Mexico'!Q11*'Constructed Mexico'!M10</f>
        <v>31826834.589330949</v>
      </c>
      <c r="N9">
        <f ca="1">M9*'Constructed Mexico-Historical'!H160/100</f>
        <v>17080521.948499784</v>
      </c>
      <c r="O9">
        <f ca="1">'Original Mexico'!S10*1000000000/('Original Mexico'!R10/100)</f>
        <v>908040492056.43079</v>
      </c>
      <c r="P9">
        <f ca="1">('Original Mexico'!T10+'Original Mexico'!U10)*1000000000/('Original Mexico'!R10/100)</f>
        <v>114448316865.83824</v>
      </c>
      <c r="Q9" s="8">
        <f ca="1">(1-0.05)*Q8+'Constructed Mexico'!P8</f>
        <v>1071085187215.6433</v>
      </c>
      <c r="R9">
        <f ca="1">'Constructed Mexico'!O9/'Constructed Mexico'!N9</f>
        <v>53162.338644820265</v>
      </c>
      <c r="S9">
        <f t="shared" si="3"/>
        <v>43.25467202291766</v>
      </c>
      <c r="T9">
        <f t="shared" si="8"/>
        <v>1.0733383025929282</v>
      </c>
      <c r="U9">
        <f ca="1">'Original Mexico'!V10*1000/('Constructed Mexico'!N9)</f>
        <v>1145.0763014720321</v>
      </c>
      <c r="V9" s="8">
        <f t="shared" si="4"/>
        <v>111.91624839078112</v>
      </c>
      <c r="W9" s="8">
        <f t="shared" si="5"/>
        <v>118.42269182740526</v>
      </c>
      <c r="X9" s="8">
        <f t="shared" si="6"/>
        <v>99.696799582325923</v>
      </c>
      <c r="Y9" s="8">
        <f t="shared" si="7"/>
        <v>94.793159293758094</v>
      </c>
    </row>
    <row r="10" spans="1:25">
      <c r="A10">
        <v>1955</v>
      </c>
      <c r="B10">
        <f ca="1">('Original Mexico'!J11+'Original Mexico'!K11)/'Original Mexico'!I11*100</f>
        <v>32.086167800453516</v>
      </c>
      <c r="C10">
        <f ca="1">100*'Original Mexico'!F11/'Original Mexico'!$E11</f>
        <v>18.662857859247254</v>
      </c>
      <c r="D10">
        <f ca="1">100*'Original Mexico'!G11/'Original Mexico'!$E11</f>
        <v>17.541707336730216</v>
      </c>
      <c r="E10">
        <f ca="1">100*'Original Mexico'!H11/'Original Mexico'!$E11</f>
        <v>55.316957849396886</v>
      </c>
      <c r="F10">
        <f t="shared" si="0"/>
        <v>18.017465665723584</v>
      </c>
      <c r="G10">
        <f t="shared" si="1"/>
        <v>16.043121303509288</v>
      </c>
      <c r="H10">
        <f t="shared" si="2"/>
        <v>59.237966639216609</v>
      </c>
      <c r="I10">
        <f ca="1">('Original Mexico'!M11+'Original Mexico'!L11)*1000000/('Original Mexico'!I11*1000000000)*100</f>
        <v>16.179138321995463</v>
      </c>
      <c r="K10">
        <v>124.22241295975515</v>
      </c>
      <c r="L10">
        <v>124.22241295975515</v>
      </c>
      <c r="M10">
        <f ca="1">'Original Mexico'!Q11/'Original Mexico'!Q12*'Constructed Mexico'!M11</f>
        <v>32793617.454867829</v>
      </c>
      <c r="N10">
        <f ca="1">M10*'Constructed Mexico-Historical'!H161/100</f>
        <v>17515827.56385095</v>
      </c>
      <c r="O10">
        <f ca="1">'Original Mexico'!S11*1000000000/('Original Mexico'!R11/100)</f>
        <v>985696044341.14001</v>
      </c>
      <c r="P10">
        <f ca="1">('Original Mexico'!T11+'Original Mexico'!U11)*1000000000/('Original Mexico'!R11/100)</f>
        <v>129638028507.45152</v>
      </c>
      <c r="Q10" s="8">
        <f ca="1">(1-0.05)*Q9+'Constructed Mexico'!P9</f>
        <v>1131979244720.6992</v>
      </c>
      <c r="R10">
        <f ca="1">'Constructed Mexico'!O10/'Constructed Mexico'!N10</f>
        <v>56274.591694166542</v>
      </c>
      <c r="S10">
        <f t="shared" si="3"/>
        <v>46.945564416720686</v>
      </c>
      <c r="T10">
        <f t="shared" si="8"/>
        <v>1.0610972597116231</v>
      </c>
      <c r="U10">
        <f ca="1">'Original Mexico'!V11*1000/('Constructed Mexico'!N10)</f>
        <v>1129.6986110343728</v>
      </c>
      <c r="V10" s="8">
        <f t="shared" si="4"/>
        <v>118.46809870821519</v>
      </c>
      <c r="W10" s="8">
        <f t="shared" si="5"/>
        <v>128.52762135473745</v>
      </c>
      <c r="X10" s="8">
        <f t="shared" si="6"/>
        <v>98.559792922013926</v>
      </c>
      <c r="Y10" s="8">
        <f t="shared" si="7"/>
        <v>93.520143812297846</v>
      </c>
    </row>
    <row r="11" spans="1:25">
      <c r="A11">
        <v>1956</v>
      </c>
      <c r="B11">
        <f ca="1">('Original Mexico'!J12+'Original Mexico'!K12)/'Original Mexico'!I12*100</f>
        <v>31.908548707753486</v>
      </c>
      <c r="C11">
        <f ca="1">100*'Original Mexico'!F12/'Original Mexico'!$E12</f>
        <v>17.145826697735234</v>
      </c>
      <c r="D11">
        <f ca="1">100*'Original Mexico'!G12/'Original Mexico'!$E12</f>
        <v>18.283238060114329</v>
      </c>
      <c r="E11">
        <f ca="1">100*'Original Mexico'!H12/'Original Mexico'!$E12</f>
        <v>55.987963723534442</v>
      </c>
      <c r="F11">
        <f t="shared" si="0"/>
        <v>16.552895926591571</v>
      </c>
      <c r="G11">
        <f t="shared" si="1"/>
        <v>16.721303142777607</v>
      </c>
      <c r="H11">
        <f t="shared" si="2"/>
        <v>59.956535142117609</v>
      </c>
      <c r="I11">
        <f ca="1">('Original Mexico'!M12+'Original Mexico'!L12)*1000000/('Original Mexico'!I12*1000000000)*100</f>
        <v>16.292246520874752</v>
      </c>
      <c r="K11">
        <v>132.33577351335629</v>
      </c>
      <c r="L11">
        <v>132.33577351335629</v>
      </c>
      <c r="M11">
        <f ca="1">'Original Mexico'!Q12/'Original Mexico'!Q13*'Constructed Mexico'!M12</f>
        <v>33805384.358141765</v>
      </c>
      <c r="N11">
        <f ca="1">M11*'Constructed Mexico-Historical'!H162/100</f>
        <v>17967434.276514553</v>
      </c>
      <c r="O11">
        <f ca="1">'Original Mexico'!S12*1000000000/('Original Mexico'!R12/100)</f>
        <v>1052762203132.4794</v>
      </c>
      <c r="P11">
        <f ca="1">('Original Mexico'!T12+'Original Mexico'!U12)*1000000000/('Original Mexico'!R12/100)</f>
        <v>175809194956.51743</v>
      </c>
      <c r="Q11" s="8">
        <f ca="1">(1-0.05)*Q10+'Constructed Mexico'!P10</f>
        <v>1205018310992.1157</v>
      </c>
      <c r="R11">
        <f ca="1">'Constructed Mexico'!O11/'Constructed Mexico'!N11</f>
        <v>58592.795550589959</v>
      </c>
      <c r="S11">
        <f t="shared" si="3"/>
        <v>49.518636798307362</v>
      </c>
      <c r="T11">
        <f t="shared" si="8"/>
        <v>1.0595987587716265</v>
      </c>
      <c r="U11">
        <f ca="1">'Original Mexico'!V12*1000/('Constructed Mexico'!N11)</f>
        <v>1116.6937822739696</v>
      </c>
      <c r="V11" s="8">
        <f t="shared" si="4"/>
        <v>123.34833319807295</v>
      </c>
      <c r="W11" s="8">
        <f t="shared" si="5"/>
        <v>135.5721819407662</v>
      </c>
      <c r="X11" s="8">
        <f t="shared" si="6"/>
        <v>98.420604981429051</v>
      </c>
      <c r="Y11" s="8">
        <f t="shared" si="7"/>
        <v>92.443561576958444</v>
      </c>
    </row>
    <row r="12" spans="1:25">
      <c r="A12">
        <v>1957</v>
      </c>
      <c r="B12">
        <f ca="1">('Original Mexico'!J13+'Original Mexico'!K13)/'Original Mexico'!I13*100</f>
        <v>28.398268398268399</v>
      </c>
      <c r="C12">
        <f ca="1">100*'Original Mexico'!F13/'Original Mexico'!$E13</f>
        <v>17.157149201748439</v>
      </c>
      <c r="D12">
        <f ca="1">100*'Original Mexico'!G13/'Original Mexico'!$E13</f>
        <v>18.099156167457515</v>
      </c>
      <c r="E12">
        <f ca="1">100*'Original Mexico'!H13/'Original Mexico'!$E13</f>
        <v>55.908775702609411</v>
      </c>
      <c r="F12">
        <f t="shared" si="0"/>
        <v>16.563826879870351</v>
      </c>
      <c r="G12">
        <f t="shared" si="1"/>
        <v>16.552947344964867</v>
      </c>
      <c r="H12">
        <f t="shared" si="2"/>
        <v>59.871734069821592</v>
      </c>
      <c r="I12">
        <f ca="1">('Original Mexico'!M13+'Original Mexico'!L13)*1000000/('Original Mexico'!I13*1000000000)*100</f>
        <v>16.034632034632036</v>
      </c>
      <c r="K12">
        <v>141.32067824682014</v>
      </c>
      <c r="L12">
        <v>141.32067824682014</v>
      </c>
      <c r="M12">
        <f ca="1">'Original Mexico'!Q13/'Original Mexico'!Q14*'Constructed Mexico'!M13</f>
        <v>34870619.039107196</v>
      </c>
      <c r="N12">
        <f ca="1">M12*'Constructed Mexico-Historical'!H163/100</f>
        <v>18440112.1648538</v>
      </c>
      <c r="O12">
        <f ca="1">'Original Mexico'!S13*1000000000/('Original Mexico'!R13/100)</f>
        <v>1132182654332.75</v>
      </c>
      <c r="P12">
        <f ca="1">('Original Mexico'!T13+'Original Mexico'!U13)*1000000000/('Original Mexico'!R13/100)</f>
        <v>197029189195.56946</v>
      </c>
      <c r="Q12" s="8">
        <f ca="1">(1-0.05)*Q11+'Constructed Mexico'!P11</f>
        <v>1320576590399.0271</v>
      </c>
      <c r="R12">
        <f ca="1">'Constructed Mexico'!O12/'Constructed Mexico'!N12</f>
        <v>61397.818202573086</v>
      </c>
      <c r="S12">
        <f t="shared" si="3"/>
        <v>52.097954319618815</v>
      </c>
      <c r="T12">
        <f t="shared" si="8"/>
        <v>1.0681906101643959</v>
      </c>
      <c r="U12">
        <f ca="1">'Original Mexico'!V13*1000/('Constructed Mexico'!N12)</f>
        <v>1103.2743259976423</v>
      </c>
      <c r="V12" s="8">
        <f t="shared" si="4"/>
        <v>129.25340848000278</v>
      </c>
      <c r="W12" s="8">
        <f t="shared" si="5"/>
        <v>142.63384047766269</v>
      </c>
      <c r="X12" s="8">
        <f t="shared" si="6"/>
        <v>99.218657267718257</v>
      </c>
      <c r="Y12" s="8">
        <f t="shared" si="7"/>
        <v>91.33265512050464</v>
      </c>
    </row>
    <row r="13" spans="1:25">
      <c r="A13">
        <v>1958</v>
      </c>
      <c r="B13">
        <f ca="1">('Original Mexico'!J14+'Original Mexico'!K14)/'Original Mexico'!I14*100</f>
        <v>25.272161741835149</v>
      </c>
      <c r="C13">
        <f ca="1">100*'Original Mexico'!F14/'Original Mexico'!$E14</f>
        <v>17.408577410500929</v>
      </c>
      <c r="D13">
        <f ca="1">100*'Original Mexico'!G14/'Original Mexico'!$E14</f>
        <v>18.104742951416377</v>
      </c>
      <c r="E13">
        <f ca="1">100*'Original Mexico'!H14/'Original Mexico'!$E14</f>
        <v>55.862660817199213</v>
      </c>
      <c r="F13">
        <f t="shared" si="0"/>
        <v>16.806560289338385</v>
      </c>
      <c r="G13">
        <f t="shared" si="1"/>
        <v>16.558056850614914</v>
      </c>
      <c r="H13">
        <f t="shared" si="2"/>
        <v>59.822350442274001</v>
      </c>
      <c r="I13">
        <f ca="1">('Original Mexico'!M14+'Original Mexico'!L14)*1000000/('Original Mexico'!I14*1000000000)*100</f>
        <v>16.485225505443239</v>
      </c>
      <c r="K13">
        <v>145.9499672601489</v>
      </c>
      <c r="L13">
        <v>145.9499672601489</v>
      </c>
      <c r="M13">
        <f ca="1">'Original Mexico'!Q14/'Original Mexico'!Q15*'Constructed Mexico'!M14</f>
        <v>35992363.853153333</v>
      </c>
      <c r="N13">
        <f ca="1">M13*'Constructed Mexico-Historical'!H164/100</f>
        <v>18935619.483923741</v>
      </c>
      <c r="O13">
        <f ca="1">'Original Mexico'!S14*1000000000/('Original Mexico'!R14/100)</f>
        <v>1193071666919.6216</v>
      </c>
      <c r="P13">
        <f ca="1">('Original Mexico'!T14+'Original Mexico'!U14)*1000000000/('Original Mexico'!R14/100)</f>
        <v>175342570021.62405</v>
      </c>
      <c r="Q13" s="8">
        <f ca="1">(1-0.05)*Q12+'Constructed Mexico'!P12</f>
        <v>1451576950074.645</v>
      </c>
      <c r="R13">
        <f ca="1">'Constructed Mexico'!O13/'Constructed Mexico'!N13</f>
        <v>63006.740705395685</v>
      </c>
      <c r="S13">
        <f t="shared" si="3"/>
        <v>53.172810106224539</v>
      </c>
      <c r="T13">
        <f t="shared" si="8"/>
        <v>1.0876845055789894</v>
      </c>
      <c r="U13">
        <f ca="1">'Original Mexico'!V14*1000/('Constructed Mexico'!N13)</f>
        <v>1089.4177820542793</v>
      </c>
      <c r="V13" s="8">
        <f t="shared" si="4"/>
        <v>132.64047863262397</v>
      </c>
      <c r="W13" s="8">
        <f t="shared" si="5"/>
        <v>145.57658191166712</v>
      </c>
      <c r="X13" s="8">
        <f t="shared" si="6"/>
        <v>101.02934359050444</v>
      </c>
      <c r="Y13" s="8">
        <f t="shared" si="7"/>
        <v>90.18556511820907</v>
      </c>
    </row>
    <row r="14" spans="1:25">
      <c r="A14">
        <v>1959</v>
      </c>
      <c r="B14">
        <f ca="1">('Original Mexico'!J15+'Original Mexico'!K15)/'Original Mexico'!I15*100</f>
        <v>23.384168482207699</v>
      </c>
      <c r="C14">
        <f ca="1">100*'Original Mexico'!F15/'Original Mexico'!$E15</f>
        <v>16.372151825992013</v>
      </c>
      <c r="D14">
        <f ca="1">100*'Original Mexico'!G15/'Original Mexico'!$E15</f>
        <v>19.155676234807345</v>
      </c>
      <c r="E14">
        <f ca="1">100*'Original Mexico'!H15/'Original Mexico'!$E15</f>
        <v>55.810562307847022</v>
      </c>
      <c r="F14">
        <f t="shared" si="0"/>
        <v>15.805975999150791</v>
      </c>
      <c r="G14">
        <f t="shared" si="1"/>
        <v>17.519209024898046</v>
      </c>
      <c r="H14">
        <f t="shared" si="2"/>
        <v>59.766559056070875</v>
      </c>
      <c r="I14">
        <f ca="1">('Original Mexico'!M15+'Original Mexico'!L15)*1000000/('Original Mexico'!I15*1000000000)*100</f>
        <v>19.16485112563544</v>
      </c>
      <c r="K14">
        <v>145.72892344641556</v>
      </c>
      <c r="L14">
        <v>145.72892344641556</v>
      </c>
      <c r="M14">
        <f ca="1">'Original Mexico'!Q15/'Original Mexico'!Q16*'Constructed Mexico'!M15</f>
        <v>37173963.897416815</v>
      </c>
      <c r="N14">
        <f ca="1">M14*'Constructed Mexico-Historical'!H165/100</f>
        <v>19455742.453230847</v>
      </c>
      <c r="O14">
        <f ca="1">'Original Mexico'!S15*1000000000/('Original Mexico'!R15/100)</f>
        <v>1228369645230.8562</v>
      </c>
      <c r="P14">
        <f ca="1">('Original Mexico'!T15+'Original Mexico'!U15)*1000000000/('Original Mexico'!R15/100)</f>
        <v>174844190606.57068</v>
      </c>
      <c r="Q14" s="8">
        <f ca="1">(1-0.05)*Q13+'Constructed Mexico'!P13</f>
        <v>1554340672592.5366</v>
      </c>
      <c r="R14">
        <f ca="1">'Constructed Mexico'!O14/'Constructed Mexico'!N14</f>
        <v>63136.611115391876</v>
      </c>
      <c r="S14">
        <f t="shared" si="3"/>
        <v>53.09099285832464</v>
      </c>
      <c r="T14">
        <f t="shared" si="8"/>
        <v>1.1061329864466165</v>
      </c>
      <c r="U14">
        <f ca="1">'Original Mexico'!V15*1000/('Constructed Mexico'!N14)</f>
        <v>1075.110432834008</v>
      </c>
      <c r="V14" s="8">
        <f t="shared" si="4"/>
        <v>132.91387911563984</v>
      </c>
      <c r="W14" s="8">
        <f t="shared" si="5"/>
        <v>145.35258255434721</v>
      </c>
      <c r="X14" s="8">
        <f t="shared" si="6"/>
        <v>102.74292680580106</v>
      </c>
      <c r="Y14" s="8">
        <f t="shared" si="7"/>
        <v>89.001155981485937</v>
      </c>
    </row>
    <row r="15" spans="1:25">
      <c r="A15">
        <v>1960</v>
      </c>
      <c r="B15">
        <f ca="1">('Original Mexico'!J16+'Original Mexico'!K16)/'Original Mexico'!I16*100</f>
        <v>22.642719692110326</v>
      </c>
      <c r="C15">
        <f ca="1">100*'Original Mexico'!F16/'Original Mexico'!$E16</f>
        <v>15.925746290968766</v>
      </c>
      <c r="D15">
        <f ca="1">100*'Original Mexico'!G16/'Original Mexico'!$E16</f>
        <v>19.221850894618999</v>
      </c>
      <c r="E15">
        <f ca="1">100*'Original Mexico'!H16/'Original Mexico'!$E16</f>
        <v>55.894253576150582</v>
      </c>
      <c r="F15">
        <f t="shared" si="0"/>
        <v>15.375007898716749</v>
      </c>
      <c r="G15">
        <f t="shared" si="1"/>
        <v>17.579730391159465</v>
      </c>
      <c r="H15">
        <f t="shared" si="2"/>
        <v>59.856182577546114</v>
      </c>
      <c r="I15">
        <f ca="1">('Original Mexico'!M16+'Original Mexico'!L16)*1000000/('Original Mexico'!I16*1000000000)*100</f>
        <v>21.552277100705581</v>
      </c>
      <c r="K15">
        <v>157.41477306578244</v>
      </c>
      <c r="L15">
        <v>157.41477306578244</v>
      </c>
      <c r="M15">
        <f ca="1">'Original Mexico'!P16</f>
        <v>38418829</v>
      </c>
      <c r="N15">
        <f ca="1">M15*'Original Mexico-Historical'!I166/100</f>
        <v>19628540.999874737</v>
      </c>
      <c r="O15">
        <f ca="1">'Original Mexico'!S16*1000000000/('Original Mexico'!R16/100)</f>
        <v>1328086433960.0815</v>
      </c>
      <c r="P15">
        <f ca="1">('Original Mexico'!T16+'Original Mexico'!U16)*1000000000/('Original Mexico'!R16/100)</f>
        <v>222341603119.68008</v>
      </c>
      <c r="Q15" s="8">
        <f ca="1">(1-0.05)*Q14+'Constructed Mexico'!P14</f>
        <v>1651467829569.4805</v>
      </c>
      <c r="R15">
        <f ca="1">'Constructed Mexico'!O15/'Constructed Mexico'!N15</f>
        <v>67660.985804729804</v>
      </c>
      <c r="S15">
        <f t="shared" si="3"/>
        <v>57.006080924306033</v>
      </c>
      <c r="T15">
        <f t="shared" si="8"/>
        <v>1.0978970520409026</v>
      </c>
      <c r="U15">
        <f ca="1">'Original Mexico'!V16*1000/('Constructed Mexico'!N15)</f>
        <v>1081.0742352238722</v>
      </c>
      <c r="V15" s="8">
        <f t="shared" si="4"/>
        <v>142.43849850696981</v>
      </c>
      <c r="W15" s="8">
        <f t="shared" si="5"/>
        <v>156.07131525608216</v>
      </c>
      <c r="X15" s="8">
        <f t="shared" si="6"/>
        <v>101.97793379303326</v>
      </c>
      <c r="Y15" s="8">
        <f t="shared" si="7"/>
        <v>89.494859037965355</v>
      </c>
    </row>
    <row r="16" spans="1:25">
      <c r="A16">
        <v>1961</v>
      </c>
      <c r="B16">
        <f ca="1">('Original Mexico'!J17+'Original Mexico'!K17)/'Original Mexico'!I17*100</f>
        <v>22.027761013880511</v>
      </c>
      <c r="C16">
        <f ca="1">100*'Original Mexico'!F17/'Original Mexico'!$E17</f>
        <v>15.459916039282978</v>
      </c>
      <c r="D16">
        <f ca="1">100*'Original Mexico'!G17/'Original Mexico'!$E17</f>
        <v>19.349589377639603</v>
      </c>
      <c r="E16">
        <f ca="1">100*'Original Mexico'!H17/'Original Mexico'!$E17</f>
        <v>56.262545035490184</v>
      </c>
      <c r="F16">
        <f t="shared" si="0"/>
        <v>14.925286820138991</v>
      </c>
      <c r="G16">
        <f t="shared" si="1"/>
        <v>17.696556190318407</v>
      </c>
      <c r="H16">
        <f t="shared" si="2"/>
        <v>60.250579486379479</v>
      </c>
      <c r="I16">
        <f ca="1">('Original Mexico'!M17+'Original Mexico'!L17)*1000000/('Original Mexico'!I17*1000000000)*100</f>
        <v>23.802051901025951</v>
      </c>
      <c r="K16">
        <v>158.78734989010729</v>
      </c>
      <c r="L16">
        <v>158.78734989010729</v>
      </c>
      <c r="M16">
        <f ca="1">'Original Mexico'!P17</f>
        <v>39684127</v>
      </c>
      <c r="N16">
        <f ca="1">M16*'Original Mexico-Historical'!I167/100</f>
        <v>20153199.524432704</v>
      </c>
      <c r="O16">
        <f ca="1">'Original Mexico'!S17*1000000000/('Original Mexico'!R17/100)</f>
        <v>1393387693835.8586</v>
      </c>
      <c r="P16">
        <f ca="1">('Original Mexico'!T17+'Original Mexico'!U17)*1000000000/('Original Mexico'!R17/100)</f>
        <v>227045671294.91965</v>
      </c>
      <c r="Q16" s="8">
        <f ca="1">(1-0.05)*Q15+'Constructed Mexico'!P15</f>
        <v>1791236041210.6865</v>
      </c>
      <c r="R16">
        <f ca="1">'Constructed Mexico'!O16/'Constructed Mexico'!N16</f>
        <v>69139.775654311714</v>
      </c>
      <c r="S16">
        <f t="shared" si="3"/>
        <v>57.611081882188962</v>
      </c>
      <c r="T16">
        <f t="shared" si="8"/>
        <v>1.1136505478399064</v>
      </c>
      <c r="U16">
        <f ca="1">'Original Mexico'!V17*1000/('Constructed Mexico'!N16)</f>
        <v>1077.6382550904825</v>
      </c>
      <c r="V16" s="8">
        <f t="shared" si="4"/>
        <v>145.55161610755715</v>
      </c>
      <c r="W16" s="8">
        <f t="shared" si="5"/>
        <v>157.72768758859448</v>
      </c>
      <c r="X16" s="8">
        <f t="shared" si="6"/>
        <v>103.44119389434536</v>
      </c>
      <c r="Y16" s="8">
        <f t="shared" si="7"/>
        <v>89.210417370894007</v>
      </c>
    </row>
    <row r="17" spans="1:25">
      <c r="A17">
        <v>1962</v>
      </c>
      <c r="B17">
        <f ca="1">('Original Mexico'!J18+'Original Mexico'!K18)/'Original Mexico'!I18*100</f>
        <v>21.357063403781986</v>
      </c>
      <c r="C17">
        <f ca="1">100*'Original Mexico'!F18/'Original Mexico'!$E18</f>
        <v>15.328171314500031</v>
      </c>
      <c r="D17">
        <f ca="1">100*'Original Mexico'!G18/'Original Mexico'!$E18</f>
        <v>19.387816828987962</v>
      </c>
      <c r="E17">
        <f ca="1">100*'Original Mexico'!H18/'Original Mexico'!$E18</f>
        <v>56.165386244026372</v>
      </c>
      <c r="F17">
        <f t="shared" si="0"/>
        <v>14.798098043729764</v>
      </c>
      <c r="G17">
        <f t="shared" si="1"/>
        <v>17.731517874910054</v>
      </c>
      <c r="H17">
        <f t="shared" si="2"/>
        <v>60.146533828931908</v>
      </c>
      <c r="I17">
        <f ca="1">('Original Mexico'!M18+'Original Mexico'!L18)*1000000/('Original Mexico'!I18*1000000000)*100</f>
        <v>26.001112347052281</v>
      </c>
      <c r="K17">
        <v>158.56841125555243</v>
      </c>
      <c r="L17">
        <v>158.56841125555243</v>
      </c>
      <c r="M17">
        <f ca="1">'Original Mexico'!P18</f>
        <v>40966751</v>
      </c>
      <c r="N17">
        <f ca="1">M17*'Original Mexico-Historical'!I168/100</f>
        <v>20673191.991152428</v>
      </c>
      <c r="O17">
        <f ca="1">'Original Mexico'!S18*1000000000/('Original Mexico'!R18/100)</f>
        <v>1458688953711.6479</v>
      </c>
      <c r="P17">
        <f ca="1">('Original Mexico'!T18+'Original Mexico'!U18)*1000000000/('Original Mexico'!R18/100)</f>
        <v>225537001741.84546</v>
      </c>
      <c r="Q17" s="8">
        <f ca="1">(1-0.05)*Q16+'Constructed Mexico'!P16</f>
        <v>1928719910445.0718</v>
      </c>
      <c r="R17">
        <f ca="1">'Constructed Mexico'!O17/'Constructed Mexico'!N17</f>
        <v>70559.445021162071</v>
      </c>
      <c r="S17">
        <f t="shared" si="3"/>
        <v>58.22154613578369</v>
      </c>
      <c r="T17">
        <f t="shared" si="8"/>
        <v>1.1271675748998797</v>
      </c>
      <c r="U17">
        <f ca="1">'Original Mexico'!V18*1000/('Constructed Mexico'!N17)</f>
        <v>1075.1843512851219</v>
      </c>
      <c r="V17" s="8">
        <f t="shared" si="4"/>
        <v>148.54027449888036</v>
      </c>
      <c r="W17" s="8">
        <f t="shared" si="5"/>
        <v>159.39901733851821</v>
      </c>
      <c r="X17" s="8">
        <f t="shared" si="6"/>
        <v>104.69672007326913</v>
      </c>
      <c r="Y17" s="8">
        <f t="shared" si="7"/>
        <v>89.007275192495868</v>
      </c>
    </row>
    <row r="18" spans="1:25">
      <c r="A18">
        <v>1963</v>
      </c>
      <c r="B18">
        <f ca="1">('Original Mexico'!J19+'Original Mexico'!K19)/'Original Mexico'!I19*100</f>
        <v>20.687885010266939</v>
      </c>
      <c r="C18">
        <f ca="1">100*'Original Mexico'!F19/'Original Mexico'!$E19</f>
        <v>14.935916108360034</v>
      </c>
      <c r="D18">
        <f ca="1">100*'Original Mexico'!G19/'Original Mexico'!$E19</f>
        <v>19.6077662506442</v>
      </c>
      <c r="E18">
        <f ca="1">100*'Original Mexico'!H19/'Original Mexico'!$E19</f>
        <v>56.081807793138992</v>
      </c>
      <c r="F18">
        <f t="shared" si="0"/>
        <v>14.419407665110882</v>
      </c>
      <c r="G18">
        <f t="shared" si="1"/>
        <v>17.932677042859407</v>
      </c>
      <c r="H18">
        <f t="shared" si="2"/>
        <v>60.05703112166259</v>
      </c>
      <c r="I18">
        <f ca="1">('Original Mexico'!M19+'Original Mexico'!L19)*1000000/('Original Mexico'!I19*1000000000)*100</f>
        <v>26.447638603696099</v>
      </c>
      <c r="K18">
        <v>167.09438692812239</v>
      </c>
      <c r="L18">
        <v>167.09438692812239</v>
      </c>
      <c r="M18">
        <f ca="1">'Original Mexico'!P19</f>
        <v>42264182</v>
      </c>
      <c r="N18">
        <f ca="1">M18*'Original Mexico-Historical'!I169/100</f>
        <v>21197955.002511453</v>
      </c>
      <c r="O18">
        <f ca="1">'Original Mexico'!S19*1000000000/('Original Mexico'!R19/100)</f>
        <v>1575172282138.7095</v>
      </c>
      <c r="P18">
        <f ca="1">('Original Mexico'!T19+'Original Mexico'!U19)*1000000000/('Original Mexico'!R19/100)</f>
        <v>305654580415.00629</v>
      </c>
      <c r="Q18" s="8">
        <f ca="1">(1-0.05)*Q17+'Constructed Mexico'!P17</f>
        <v>2057820916664.6636</v>
      </c>
      <c r="R18">
        <f ca="1">'Constructed Mexico'!O18/'Constructed Mexico'!N18</f>
        <v>74307.747230904541</v>
      </c>
      <c r="S18">
        <f t="shared" si="3"/>
        <v>61.746984872767364</v>
      </c>
      <c r="T18">
        <f t="shared" si="8"/>
        <v>1.1213685304586309</v>
      </c>
      <c r="U18">
        <f ca="1">'Original Mexico'!V19*1000/('Constructed Mexico'!N18)</f>
        <v>1073.1735871363428</v>
      </c>
      <c r="V18" s="8">
        <f t="shared" si="4"/>
        <v>156.43112226522715</v>
      </c>
      <c r="W18" s="8">
        <f t="shared" si="5"/>
        <v>169.05096765003631</v>
      </c>
      <c r="X18" s="8">
        <f t="shared" si="6"/>
        <v>104.15807706571829</v>
      </c>
      <c r="Y18" s="8">
        <f t="shared" si="7"/>
        <v>88.840817563417033</v>
      </c>
    </row>
    <row r="19" spans="1:25">
      <c r="A19">
        <v>1964</v>
      </c>
      <c r="B19">
        <f ca="1">('Original Mexico'!J20+'Original Mexico'!K20)/'Original Mexico'!I20*100</f>
        <v>20.505871725383919</v>
      </c>
      <c r="C19">
        <f ca="1">100*'Original Mexico'!F20/'Original Mexico'!$E20</f>
        <v>14.450829174857605</v>
      </c>
      <c r="D19">
        <f ca="1">100*'Original Mexico'!G20/'Original Mexico'!$E20</f>
        <v>20.231866525530521</v>
      </c>
      <c r="E19">
        <f ca="1">100*'Original Mexico'!H20/'Original Mexico'!$E20</f>
        <v>55.924693784969001</v>
      </c>
      <c r="F19">
        <f ca="1">F20*C19/C20</f>
        <v>13.951095832315103</v>
      </c>
      <c r="G19">
        <f ca="1">G20*D19/D20</f>
        <v>18.503460503292001</v>
      </c>
      <c r="H19">
        <f ca="1">H20*E19/E20</f>
        <v>59.888780466956185</v>
      </c>
      <c r="I19">
        <f ca="1">('Original Mexico'!M20+'Original Mexico'!L20)*1000000/('Original Mexico'!I20*1000000000)*100</f>
        <v>27.411924119241192</v>
      </c>
      <c r="K19">
        <v>185.72943301542838</v>
      </c>
      <c r="L19">
        <v>185.72943301542838</v>
      </c>
      <c r="M19">
        <f ca="1">'Original Mexico'!P20</f>
        <v>43574687</v>
      </c>
      <c r="N19">
        <f ca="1">M19*'Original Mexico-Historical'!I170/100</f>
        <v>21741374.501601003</v>
      </c>
      <c r="O19">
        <f ca="1">'Original Mexico'!S20*1000000000/('Original Mexico'!R20/100)</f>
        <v>1759604218814.8848</v>
      </c>
      <c r="P19">
        <f ca="1">('Original Mexico'!T20+'Original Mexico'!U20)*1000000000/('Original Mexico'!R20/100)</f>
        <v>367975046662.7334</v>
      </c>
      <c r="Q19" s="8">
        <f ca="1">(1-0.05)*Q18+'Constructed Mexico'!P18</f>
        <v>2260584451246.4365</v>
      </c>
      <c r="R19">
        <f ca="1">'Constructed Mexico'!O19/'Constructed Mexico'!N19</f>
        <v>80933.439543360524</v>
      </c>
      <c r="S19">
        <f t="shared" si="3"/>
        <v>67.880737683389583</v>
      </c>
      <c r="T19">
        <f t="shared" si="8"/>
        <v>1.1133482532584287</v>
      </c>
      <c r="U19">
        <f ca="1">'Original Mexico'!V20*1000/('Constructed Mexico'!N19)</f>
        <v>1070.903683126634</v>
      </c>
      <c r="V19" s="8">
        <f t="shared" si="4"/>
        <v>170.37939176397617</v>
      </c>
      <c r="W19" s="8">
        <f t="shared" si="5"/>
        <v>185.84396329344196</v>
      </c>
      <c r="X19" s="8">
        <f t="shared" si="6"/>
        <v>103.41311532654282</v>
      </c>
      <c r="Y19" s="8">
        <f t="shared" si="7"/>
        <v>88.652907489566715</v>
      </c>
    </row>
    <row r="20" spans="1:25">
      <c r="A20">
        <v>1965</v>
      </c>
      <c r="B20">
        <f ca="1">('Original Mexico'!J21+'Original Mexico'!K21)/'Original Mexico'!I21*100</f>
        <v>19.841269841269842</v>
      </c>
      <c r="C20">
        <f ca="1">100*'Original Mexico'!F21/'Original Mexico'!$E21</f>
        <v>14.234174830444612</v>
      </c>
      <c r="D20">
        <f ca="1">100*'Original Mexico'!G21/'Original Mexico'!$E21</f>
        <v>21.312641296156745</v>
      </c>
      <c r="E20">
        <f ca="1">100*'Original Mexico'!H21/'Original Mexico'!$E21</f>
        <v>55.517143933685006</v>
      </c>
      <c r="F20">
        <f ca="1">'Original Mexico'!B21</f>
        <v>13.741933749999999</v>
      </c>
      <c r="G20">
        <f ca="1">'Original Mexico'!C21</f>
        <v>19.491904810000001</v>
      </c>
      <c r="H20">
        <f ca="1">'Original Mexico'!D21</f>
        <v>59.452342430000002</v>
      </c>
      <c r="I20">
        <f ca="1">('Original Mexico'!M21+'Original Mexico'!L21)*1000000/('Original Mexico'!I21*1000000000)*100</f>
        <v>25.916666666666664</v>
      </c>
      <c r="K20">
        <v>190.53976743810057</v>
      </c>
      <c r="L20">
        <v>190.53976743810057</v>
      </c>
      <c r="M20">
        <f ca="1">'Original Mexico'!P21</f>
        <v>44898430</v>
      </c>
      <c r="N20">
        <f ca="1">M20*'Original Mexico-Historical'!I171/100</f>
        <v>22314465.998008195</v>
      </c>
      <c r="O20">
        <f ca="1">'Original Mexico'!S21*1000000000/('Original Mexico'!R21/100)</f>
        <v>1873440198868.6082</v>
      </c>
      <c r="P20">
        <f ca="1">('Original Mexico'!T21+'Original Mexico'!U21)*1000000000/('Original Mexico'!R21/100)</f>
        <v>327108606151.66174</v>
      </c>
      <c r="Q20" s="8">
        <f ca="1">(1-0.05)*Q19+'Constructed Mexico'!P19</f>
        <v>2515530275346.8477</v>
      </c>
      <c r="R20">
        <f ca="1">'Constructed Mexico'!O20/'Constructed Mexico'!N20</f>
        <v>83956.308837318036</v>
      </c>
      <c r="S20">
        <f t="shared" si="3"/>
        <v>69.161880601568527</v>
      </c>
      <c r="T20">
        <f t="shared" si="8"/>
        <v>1.1346260085724813</v>
      </c>
      <c r="U20">
        <f ca="1">'Original Mexico'!V21*1000/('Constructed Mexico'!N20)</f>
        <v>1069.8768938558057</v>
      </c>
      <c r="V20" s="8">
        <f t="shared" si="4"/>
        <v>176.74307326067753</v>
      </c>
      <c r="W20" s="8">
        <f t="shared" si="5"/>
        <v>189.35147787836317</v>
      </c>
      <c r="X20" s="8">
        <f t="shared" si="6"/>
        <v>105.38949509607333</v>
      </c>
      <c r="Y20" s="8">
        <f t="shared" si="7"/>
        <v>88.567906517329646</v>
      </c>
    </row>
    <row r="21" spans="1:25">
      <c r="A21">
        <v>1966</v>
      </c>
      <c r="B21">
        <f ca="1">('Original Mexico'!J22+'Original Mexico'!K22)/'Original Mexico'!I22*100</f>
        <v>18.776520509193777</v>
      </c>
      <c r="C21">
        <f ca="1">100*'Original Mexico'!F22/'Original Mexico'!$E22</f>
        <v>13.539643318049482</v>
      </c>
      <c r="D21">
        <f ca="1">100*'Original Mexico'!G22/'Original Mexico'!$E22</f>
        <v>21.844016614032075</v>
      </c>
      <c r="E21">
        <f ca="1">100*'Original Mexico'!H22/'Original Mexico'!$E22</f>
        <v>55.537203187145707</v>
      </c>
      <c r="F21">
        <f ca="1">'Original Mexico'!B22</f>
        <v>12.59673315</v>
      </c>
      <c r="G21">
        <f ca="1">'Original Mexico'!C22</f>
        <v>19.561520179999999</v>
      </c>
      <c r="H21">
        <f ca="1">'Original Mexico'!D22</f>
        <v>60.072503859999998</v>
      </c>
      <c r="I21">
        <f ca="1">('Original Mexico'!M22+'Original Mexico'!L22)*1000000/('Original Mexico'!I22*1000000000)*100</f>
        <v>26.8033946251768</v>
      </c>
      <c r="K21">
        <v>199.20257975726733</v>
      </c>
      <c r="L21">
        <v>199.20257975726733</v>
      </c>
      <c r="M21">
        <f ca="1">'Original Mexico'!P22</f>
        <v>46229966</v>
      </c>
      <c r="N21">
        <f ca="1">M21*'Original Mexico-Historical'!I172/100</f>
        <v>22919748.010114297</v>
      </c>
      <c r="O21">
        <f ca="1">'Original Mexico'!S22*1000000000/('Original Mexico'!R22/100)</f>
        <v>2003160269162.384</v>
      </c>
      <c r="P21">
        <f ca="1">('Original Mexico'!T22+'Original Mexico'!U22)*1000000000/('Original Mexico'!R22/100)</f>
        <v>376832129842.42877</v>
      </c>
      <c r="Q21" s="8">
        <f ca="1">(1-0.05)*Q20+'Constructed Mexico'!P20</f>
        <v>2716862367731.167</v>
      </c>
      <c r="R21">
        <f ca="1">'Constructed Mexico'!O21/'Constructed Mexico'!N21</f>
        <v>87398.878394230414</v>
      </c>
      <c r="S21">
        <f t="shared" si="3"/>
        <v>71.713243066431019</v>
      </c>
      <c r="T21">
        <f t="shared" si="8"/>
        <v>1.1395208086847868</v>
      </c>
      <c r="U21">
        <f ca="1">'Original Mexico'!V22*1000/('Constructed Mexico'!N21)</f>
        <v>1069.5084893246938</v>
      </c>
      <c r="V21" s="8">
        <f t="shared" si="4"/>
        <v>183.99029901212566</v>
      </c>
      <c r="W21" s="8">
        <f t="shared" si="5"/>
        <v>196.33660102890602</v>
      </c>
      <c r="X21" s="8">
        <f t="shared" si="6"/>
        <v>105.8441475617621</v>
      </c>
      <c r="Y21" s="8">
        <f t="shared" si="7"/>
        <v>88.537408785993009</v>
      </c>
    </row>
    <row r="22" spans="1:25">
      <c r="A22">
        <v>1967</v>
      </c>
      <c r="B22">
        <f ca="1">('Original Mexico'!J23+'Original Mexico'!K23)/'Original Mexico'!I23*100</f>
        <v>18.152138426379363</v>
      </c>
      <c r="C22">
        <f ca="1">100*'Original Mexico'!F23/'Original Mexico'!$E23</f>
        <v>13.090205245532013</v>
      </c>
      <c r="D22">
        <f ca="1">100*'Original Mexico'!G23/'Original Mexico'!$E23</f>
        <v>22.00545442488146</v>
      </c>
      <c r="E22">
        <f ca="1">100*'Original Mexico'!H23/'Original Mexico'!$E23</f>
        <v>55.2724725620876</v>
      </c>
      <c r="F22">
        <f ca="1">'Original Mexico'!B23</f>
        <v>12.288359379999999</v>
      </c>
      <c r="G22">
        <f ca="1">'Original Mexico'!C23</f>
        <v>20.042167030000002</v>
      </c>
      <c r="H22">
        <f ca="1">'Original Mexico'!D23</f>
        <v>59.495200050000001</v>
      </c>
      <c r="I22">
        <f ca="1">('Original Mexico'!M23+'Original Mexico'!L23)*1000000/('Original Mexico'!I23*1000000000)*100</f>
        <v>29.415605615409728</v>
      </c>
      <c r="K22">
        <v>205.53074836757483</v>
      </c>
      <c r="L22">
        <v>205.53074836757483</v>
      </c>
      <c r="M22">
        <f ca="1">'Original Mexico'!P23</f>
        <v>47572205</v>
      </c>
      <c r="N22">
        <f ca="1">M22*'Original Mexico-Historical'!I173/100</f>
        <v>23556966.493315786</v>
      </c>
      <c r="O22">
        <f ca="1">'Original Mexico'!S23*1000000000/('Original Mexico'!R23/100)</f>
        <v>2129350541625.0378</v>
      </c>
      <c r="P22">
        <f ca="1">('Original Mexico'!T23+'Original Mexico'!U23)*1000000000/('Original Mexico'!R23/100)</f>
        <v>414330043358.96918</v>
      </c>
      <c r="Q22" s="8">
        <f ca="1">(1-0.05)*Q21+'Constructed Mexico'!P21</f>
        <v>2957851379187.0371</v>
      </c>
      <c r="R22">
        <f ca="1">'Constructed Mexico'!O22/'Constructed Mexico'!N22</f>
        <v>90391.542655937228</v>
      </c>
      <c r="S22">
        <f t="shared" si="3"/>
        <v>73.486856070034136</v>
      </c>
      <c r="T22">
        <f t="shared" si="8"/>
        <v>1.151250021108152</v>
      </c>
      <c r="U22">
        <f ca="1">'Original Mexico'!V23*1000/('Constructed Mexico'!N22)</f>
        <v>1068.4359179753324</v>
      </c>
      <c r="V22" s="8">
        <f t="shared" si="4"/>
        <v>190.29039350384954</v>
      </c>
      <c r="W22" s="8">
        <f t="shared" si="5"/>
        <v>201.19240079165738</v>
      </c>
      <c r="X22" s="8">
        <f t="shared" si="6"/>
        <v>106.93361295902395</v>
      </c>
      <c r="Y22" s="8">
        <f t="shared" si="7"/>
        <v>88.448617823641214</v>
      </c>
    </row>
    <row r="23" spans="1:25">
      <c r="A23">
        <v>1968</v>
      </c>
      <c r="B23">
        <f ca="1">('Original Mexico'!J24+'Original Mexico'!K24)/'Original Mexico'!I24*100</f>
        <v>18.637570038336776</v>
      </c>
      <c r="C23">
        <f ca="1">100*'Original Mexico'!F24/'Original Mexico'!$E24</f>
        <v>12.479062939582446</v>
      </c>
      <c r="D23">
        <f ca="1">100*'Original Mexico'!G24/'Original Mexico'!$E24</f>
        <v>22.478258036573258</v>
      </c>
      <c r="E23">
        <f ca="1">100*'Original Mexico'!H24/'Original Mexico'!$E24</f>
        <v>55.264257323659166</v>
      </c>
      <c r="F23">
        <f ca="1">'Original Mexico'!B24</f>
        <v>11.45043415</v>
      </c>
      <c r="G23">
        <f ca="1">'Original Mexico'!C24</f>
        <v>20.641489660000001</v>
      </c>
      <c r="H23">
        <f ca="1">'Original Mexico'!D24</f>
        <v>59.815190270000002</v>
      </c>
      <c r="I23">
        <f ca="1">('Original Mexico'!M24+'Original Mexico'!L24)*1000000/('Original Mexico'!I24*1000000000)*100</f>
        <v>30.368622825125328</v>
      </c>
      <c r="K23">
        <v>218.82495487924874</v>
      </c>
      <c r="L23">
        <v>218.82495487924874</v>
      </c>
      <c r="M23">
        <f ca="1">'Original Mexico'!P24</f>
        <v>48943844</v>
      </c>
      <c r="N23">
        <f ca="1">M23*'Original Mexico-Historical'!I174/100</f>
        <v>24231059.505963355</v>
      </c>
      <c r="O23">
        <f ca="1">'Original Mexico'!S24*1000000000/('Original Mexico'!R24/100)</f>
        <v>2302310635350.0713</v>
      </c>
      <c r="P23">
        <f ca="1">('Original Mexico'!T24+'Original Mexico'!U24)*1000000000/('Original Mexico'!R24/100)</f>
        <v>479336864806.00128</v>
      </c>
      <c r="Q23" s="8">
        <f ca="1">(1-0.05)*Q22+'Constructed Mexico'!P22</f>
        <v>3224288853586.6543</v>
      </c>
      <c r="R23">
        <f ca="1">'Constructed Mexico'!O23/'Constructed Mexico'!N23</f>
        <v>95014.856233730257</v>
      </c>
      <c r="S23">
        <f t="shared" si="3"/>
        <v>77.11434153240009</v>
      </c>
      <c r="T23">
        <f t="shared" si="8"/>
        <v>1.1552797270708564</v>
      </c>
      <c r="U23">
        <f ca="1">'Original Mexico'!V24*1000/('Constructed Mexico'!N23)</f>
        <v>1066.5205024831853</v>
      </c>
      <c r="V23" s="8">
        <f t="shared" si="4"/>
        <v>200.02329698309049</v>
      </c>
      <c r="W23" s="8">
        <f t="shared" si="5"/>
        <v>211.12373474768765</v>
      </c>
      <c r="X23" s="8">
        <f t="shared" si="6"/>
        <v>107.30791133891864</v>
      </c>
      <c r="Y23" s="8">
        <f t="shared" si="7"/>
        <v>88.290053468036774</v>
      </c>
    </row>
    <row r="24" spans="1:25">
      <c r="A24">
        <v>1969</v>
      </c>
      <c r="B24">
        <f ca="1">('Original Mexico'!J25+'Original Mexico'!K25)/'Original Mexico'!I25*100</f>
        <v>19.178447586022937</v>
      </c>
      <c r="C24">
        <f ca="1">100*'Original Mexico'!F25/'Original Mexico'!$E25</f>
        <v>11.864455659697189</v>
      </c>
      <c r="D24">
        <f ca="1">100*'Original Mexico'!G25/'Original Mexico'!$E25</f>
        <v>22.900504686373466</v>
      </c>
      <c r="E24">
        <f ca="1">100*'Original Mexico'!H25/'Original Mexico'!$E25</f>
        <v>55.329488103821198</v>
      </c>
      <c r="F24">
        <f ca="1">'Original Mexico'!B25</f>
        <v>10.9484122</v>
      </c>
      <c r="G24">
        <f ca="1">'Original Mexico'!C25</f>
        <v>20.985454730000001</v>
      </c>
      <c r="H24">
        <f ca="1">'Original Mexico'!D25</f>
        <v>59.801859479999997</v>
      </c>
      <c r="I24">
        <f ca="1">('Original Mexico'!M25+'Original Mexico'!L25)*1000000/('Original Mexico'!I25*1000000000)*100</f>
        <v>33.024806615097354</v>
      </c>
      <c r="K24">
        <v>226.85831862407017</v>
      </c>
      <c r="L24">
        <v>226.85831862407017</v>
      </c>
      <c r="M24">
        <f ca="1">'Original Mexico'!P25</f>
        <v>50370262</v>
      </c>
      <c r="N24">
        <f ca="1">M24*'Original Mexico-Historical'!I175/100</f>
        <v>24947139.495736528</v>
      </c>
      <c r="O24">
        <f ca="1">'Original Mexico'!S25*1000000000/('Original Mexico'!R25/100)</f>
        <v>2447914795883.9014</v>
      </c>
      <c r="P24">
        <f ca="1">('Original Mexico'!T25+'Original Mexico'!U25)*1000000000/('Original Mexico'!R25/100)</f>
        <v>517137508226.20697</v>
      </c>
      <c r="Q24" s="8">
        <f ca="1">(1-0.05)*Q23+'Constructed Mexico'!P23</f>
        <v>3542411275713.3228</v>
      </c>
      <c r="R24">
        <f ca="1">'Constructed Mexico'!O24/'Constructed Mexico'!N24</f>
        <v>98124.067342560476</v>
      </c>
      <c r="S24">
        <f t="shared" si="3"/>
        <v>78.739753594668215</v>
      </c>
      <c r="T24">
        <f t="shared" si="8"/>
        <v>1.1716202375014884</v>
      </c>
      <c r="U24">
        <f ca="1">'Original Mexico'!V25*1000/('Constructed Mexico'!N24)</f>
        <v>1063.6399128859964</v>
      </c>
      <c r="V24" s="8">
        <f t="shared" si="4"/>
        <v>206.56874347068822</v>
      </c>
      <c r="W24" s="8">
        <f t="shared" si="5"/>
        <v>215.57378979932557</v>
      </c>
      <c r="X24" s="8">
        <f t="shared" si="6"/>
        <v>108.82569616923739</v>
      </c>
      <c r="Y24" s="8">
        <f t="shared" si="7"/>
        <v>88.051588845028476</v>
      </c>
    </row>
    <row r="25" spans="1:25">
      <c r="A25">
        <v>1970</v>
      </c>
      <c r="B25">
        <f ca="1">('Original Mexico'!J26+'Original Mexico'!K26)/'Original Mexico'!I26*100</f>
        <v>17.420661715057395</v>
      </c>
      <c r="C25">
        <f ca="1">100*'Original Mexico'!F26/'Original Mexico'!$E26</f>
        <v>11.643627781523938</v>
      </c>
      <c r="D25">
        <f ca="1">100*'Original Mexico'!G26/'Original Mexico'!$E26</f>
        <v>23.283884018880649</v>
      </c>
      <c r="E25">
        <f ca="1">100*'Original Mexico'!H26/'Original Mexico'!$E26</f>
        <v>55.117329737019553</v>
      </c>
      <c r="F25">
        <f ca="1">'Original Mexico'!B26</f>
        <v>12.733434150000001</v>
      </c>
      <c r="G25">
        <f ca="1">'Original Mexico'!C26</f>
        <v>23.154395839999999</v>
      </c>
      <c r="H25">
        <f ca="1">'Original Mexico'!D26</f>
        <v>55.114344729999999</v>
      </c>
      <c r="I25">
        <f ca="1">('Original Mexico'!M26+'Original Mexico'!L26)*1000000/('Original Mexico'!I26*1000000000)*100</f>
        <v>32.907945082151699</v>
      </c>
      <c r="K25">
        <v>237.83682803949051</v>
      </c>
      <c r="L25">
        <v>237.83682803949051</v>
      </c>
      <c r="M25">
        <f ca="1">'Original Mexico'!P26</f>
        <v>51868335</v>
      </c>
      <c r="N25">
        <f ca="1">M25*'Original Mexico-Historical'!I176/100</f>
        <v>25708838.999172762</v>
      </c>
      <c r="O25">
        <f ca="1">'Original Mexico'!S26*1000000000/('Original Mexico'!R26/100)</f>
        <v>2617345091777.8193</v>
      </c>
      <c r="P25">
        <f ca="1">('Original Mexico'!T26+'Original Mexico'!U26)*1000000000/('Original Mexico'!R26/100)</f>
        <v>594985042245.23914</v>
      </c>
      <c r="Q25" s="8">
        <f ca="1">(1-0.05)*Q24+'Constructed Mexico'!P24</f>
        <v>3882428220153.8633</v>
      </c>
      <c r="R25">
        <f ca="1">'Constructed Mexico'!O25/'Constructed Mexico'!N25</f>
        <v>101807.20692451487</v>
      </c>
      <c r="S25">
        <f t="shared" si="3"/>
        <v>80.940943772280789</v>
      </c>
      <c r="T25">
        <f t="shared" si="8"/>
        <v>1.184103379119833</v>
      </c>
      <c r="U25">
        <f ca="1">'Original Mexico'!V26*1000/('Constructed Mexico'!N25)</f>
        <v>1062.2350764606181</v>
      </c>
      <c r="V25" s="8">
        <f t="shared" si="4"/>
        <v>214.32241222980491</v>
      </c>
      <c r="W25" s="8">
        <f t="shared" si="5"/>
        <v>221.60021085087843</v>
      </c>
      <c r="X25" s="8">
        <f t="shared" si="6"/>
        <v>109.98519011916483</v>
      </c>
      <c r="Y25" s="8">
        <f t="shared" si="7"/>
        <v>87.935291893566486</v>
      </c>
    </row>
    <row r="26" spans="1:25">
      <c r="A26">
        <v>1971</v>
      </c>
      <c r="B26">
        <f ca="1">('Original Mexico'!J27+'Original Mexico'!K27)/'Original Mexico'!I27*100</f>
        <v>16.343603346255868</v>
      </c>
      <c r="C26">
        <f ca="1">100*'Original Mexico'!F27/'Original Mexico'!$E27</f>
        <v>11.485006518904823</v>
      </c>
      <c r="D26">
        <f ca="1">100*'Original Mexico'!G27/'Original Mexico'!$E27</f>
        <v>23.220664928292045</v>
      </c>
      <c r="E26">
        <f ca="1">100*'Original Mexico'!H27/'Original Mexico'!$E27</f>
        <v>55.617666232073013</v>
      </c>
      <c r="F26">
        <f ca="1">'Original Mexico'!B27</f>
        <v>12.61159475</v>
      </c>
      <c r="G26">
        <f ca="1">'Original Mexico'!C27</f>
        <v>23.140838070000001</v>
      </c>
      <c r="H26">
        <f ca="1">'Original Mexico'!D27</f>
        <v>56.242208150000003</v>
      </c>
      <c r="I26">
        <f ca="1">('Original Mexico'!M27+'Original Mexico'!L27)*1000000/('Original Mexico'!I27*1000000000)*100</f>
        <v>34.137931034482762</v>
      </c>
      <c r="K26">
        <v>230.30239175995277</v>
      </c>
      <c r="L26">
        <v>230.30239175995277</v>
      </c>
      <c r="M26">
        <f ca="1">'Original Mexico'!P27</f>
        <v>53441943</v>
      </c>
      <c r="N26">
        <f ca="1">M26*'Original Mexico-Historical'!I177/100</f>
        <v>26517418.017091066</v>
      </c>
      <c r="O26">
        <f ca="1">'Original Mexico'!S27*1000000000/('Original Mexico'!R27/100)</f>
        <v>2726327500505.9033</v>
      </c>
      <c r="P26">
        <f ca="1">('Original Mexico'!T27+'Original Mexico'!U27)*1000000000/('Original Mexico'!R27/100)</f>
        <v>551829602224.41467</v>
      </c>
      <c r="Q26" s="8">
        <f ca="1">(1-0.05)*Q25+'Constructed Mexico'!P25</f>
        <v>4283291851391.4092</v>
      </c>
      <c r="R26">
        <f ca="1">'Constructed Mexico'!O26/'Constructed Mexico'!N26</f>
        <v>102812.70592592102</v>
      </c>
      <c r="S26">
        <f t="shared" si="3"/>
        <v>78.107619337400621</v>
      </c>
      <c r="T26">
        <f t="shared" si="8"/>
        <v>1.2136279259658305</v>
      </c>
      <c r="U26">
        <f ca="1">'Original Mexico'!V27*1000/('Constructed Mexico'!N26)</f>
        <v>1084.5955726708801</v>
      </c>
      <c r="V26" s="8">
        <f t="shared" si="4"/>
        <v>216.43916779147952</v>
      </c>
      <c r="W26" s="8">
        <f t="shared" si="5"/>
        <v>213.84313188791469</v>
      </c>
      <c r="X26" s="8">
        <f t="shared" si="6"/>
        <v>112.72757136332019</v>
      </c>
      <c r="Y26" s="8">
        <f t="shared" si="7"/>
        <v>89.786366862476413</v>
      </c>
    </row>
    <row r="27" spans="1:25">
      <c r="A27">
        <v>1972</v>
      </c>
      <c r="B27">
        <f ca="1">('Original Mexico'!J28+'Original Mexico'!K28)/'Original Mexico'!I28*100</f>
        <v>16.876217460598546</v>
      </c>
      <c r="C27">
        <f ca="1">100*'Original Mexico'!F28/'Original Mexico'!$E28</f>
        <v>10.758128228501976</v>
      </c>
      <c r="D27">
        <f ca="1">100*'Original Mexico'!G28/'Original Mexico'!$E28</f>
        <v>23.480401093892436</v>
      </c>
      <c r="E27">
        <f ca="1">100*'Original Mexico'!H28/'Original Mexico'!$E28</f>
        <v>55.699179580674567</v>
      </c>
      <c r="F27">
        <f ca="1">'Original Mexico'!B28</f>
        <v>11.5212545</v>
      </c>
      <c r="G27">
        <f ca="1">'Original Mexico'!C28</f>
        <v>22.926835449999999</v>
      </c>
      <c r="H27">
        <f ca="1">'Original Mexico'!D28</f>
        <v>57.129123730000003</v>
      </c>
      <c r="I27">
        <f ca="1">('Original Mexico'!M28+'Original Mexico'!L28)*1000000/('Original Mexico'!I28*1000000000)*100</f>
        <v>33.70108021958562</v>
      </c>
      <c r="K27">
        <v>240.65566295938467</v>
      </c>
      <c r="L27">
        <v>240.65566295938467</v>
      </c>
      <c r="M27">
        <f ca="1">'Original Mexico'!P28</f>
        <v>55081201</v>
      </c>
      <c r="N27">
        <f ca="1">M27*'Original Mexico-Historical'!I178/100</f>
        <v>27372391.495889883</v>
      </c>
      <c r="O27">
        <f ca="1">'Original Mexico'!S28*1000000000/('Original Mexico'!R28/100)</f>
        <v>2957841482290.4434</v>
      </c>
      <c r="P27">
        <f ca="1">('Original Mexico'!T28+'Original Mexico'!U28)*1000000000/('Original Mexico'!R28/100)</f>
        <v>600786998439.3728</v>
      </c>
      <c r="Q27" s="8">
        <f ca="1">(1-0.05)*Q26+'Constructed Mexico'!P26</f>
        <v>4620956861046.2529</v>
      </c>
      <c r="R27">
        <f ca="1">'Constructed Mexico'!O27/'Constructed Mexico'!N27</f>
        <v>108059.3006546242</v>
      </c>
      <c r="S27">
        <f t="shared" si="3"/>
        <v>80.656830428163531</v>
      </c>
      <c r="T27">
        <f t="shared" si="8"/>
        <v>1.2107060770507891</v>
      </c>
      <c r="U27">
        <f ca="1">'Original Mexico'!V28*1000/('Constructed Mexico'!N27)</f>
        <v>1106.5786292201822</v>
      </c>
      <c r="V27" s="8">
        <f t="shared" si="4"/>
        <v>227.48418977191335</v>
      </c>
      <c r="W27" s="8">
        <f t="shared" si="5"/>
        <v>220.82236500392284</v>
      </c>
      <c r="X27" s="8">
        <f t="shared" si="6"/>
        <v>112.45617604929012</v>
      </c>
      <c r="Y27" s="8">
        <f t="shared" si="7"/>
        <v>91.606196142466629</v>
      </c>
    </row>
    <row r="28" spans="1:25">
      <c r="A28">
        <v>1973</v>
      </c>
      <c r="B28">
        <f ca="1">('Original Mexico'!J29+'Original Mexico'!K29)/'Original Mexico'!I29*100</f>
        <v>17.875235200463166</v>
      </c>
      <c r="C28">
        <f ca="1">100*'Original Mexico'!F29/'Original Mexico'!$E29</f>
        <v>10.220056497175142</v>
      </c>
      <c r="D28">
        <f ca="1">100*'Original Mexico'!G29/'Original Mexico'!$E29</f>
        <v>23.789265536723164</v>
      </c>
      <c r="E28">
        <f ca="1">100*'Original Mexico'!H29/'Original Mexico'!$E29</f>
        <v>55.686440677966104</v>
      </c>
      <c r="F28">
        <f ca="1">'Original Mexico'!B29</f>
        <v>12.14554706</v>
      </c>
      <c r="G28">
        <f ca="1">'Original Mexico'!C29</f>
        <v>22.870957740000001</v>
      </c>
      <c r="H28">
        <f ca="1">'Original Mexico'!D29</f>
        <v>56.617031609999998</v>
      </c>
      <c r="I28">
        <f ca="1">('Original Mexico'!M29+'Original Mexico'!L29)*1000000/('Original Mexico'!I29*1000000000)*100</f>
        <v>31.503835576783906</v>
      </c>
      <c r="K28">
        <v>252.96885597391841</v>
      </c>
      <c r="L28">
        <v>252.96885597391841</v>
      </c>
      <c r="M28">
        <f ca="1">'Original Mexico'!P29</f>
        <v>56771626</v>
      </c>
      <c r="N28">
        <f ca="1">M28*'Original Mexico-Historical'!I179/100</f>
        <v>28272956.996918544</v>
      </c>
      <c r="O28">
        <f ca="1">'Original Mexico'!S29*1000000000/('Original Mexico'!R29/100)</f>
        <v>3206439193010.7271</v>
      </c>
      <c r="P28">
        <f ca="1">('Original Mexico'!T29+'Original Mexico'!U29)*1000000000/('Original Mexico'!R29/100)</f>
        <v>685469776823.9751</v>
      </c>
      <c r="Q28" s="8">
        <f ca="1">(1-0.05)*Q27+'Constructed Mexico'!P27</f>
        <v>4990696016433.3125</v>
      </c>
      <c r="R28">
        <f ca="1">'Constructed Mexico'!O28/'Constructed Mexico'!N28</f>
        <v>113410.11105984406</v>
      </c>
      <c r="S28">
        <f t="shared" si="3"/>
        <v>83.154761791909166</v>
      </c>
      <c r="T28">
        <f t="shared" si="8"/>
        <v>1.2087734266788195</v>
      </c>
      <c r="U28">
        <f ca="1">'Original Mexico'!V29*1000/('Constructed Mexico'!N28)</f>
        <v>1128.287425099425</v>
      </c>
      <c r="V28" s="8">
        <f t="shared" si="4"/>
        <v>238.74860442461431</v>
      </c>
      <c r="W28" s="8">
        <f t="shared" si="5"/>
        <v>227.661204423122</v>
      </c>
      <c r="X28" s="8">
        <f t="shared" si="6"/>
        <v>112.2766622312036</v>
      </c>
      <c r="Y28" s="8">
        <f t="shared" si="7"/>
        <v>93.403321227678262</v>
      </c>
    </row>
    <row r="29" spans="1:25">
      <c r="A29">
        <v>1974</v>
      </c>
      <c r="B29">
        <f ca="1">('Original Mexico'!J30+'Original Mexico'!K30)/'Original Mexico'!I30*100</f>
        <v>18.995220629098586</v>
      </c>
      <c r="C29">
        <f ca="1">100*'Original Mexico'!F30/'Original Mexico'!$E30</f>
        <v>9.9106904825379907</v>
      </c>
      <c r="D29">
        <f ca="1">100*'Original Mexico'!G30/'Original Mexico'!$E30</f>
        <v>23.796320981071712</v>
      </c>
      <c r="E29">
        <f ca="1">100*'Original Mexico'!H30/'Original Mexico'!$E30</f>
        <v>55.509997334044257</v>
      </c>
      <c r="F29">
        <f ca="1">'Original Mexico'!B30</f>
        <v>12.03830462</v>
      </c>
      <c r="G29">
        <f ca="1">'Original Mexico'!C30</f>
        <v>22.814700510000002</v>
      </c>
      <c r="H29">
        <f ca="1">'Original Mexico'!D30</f>
        <v>55.609003719999997</v>
      </c>
      <c r="I29">
        <f ca="1">('Original Mexico'!M30+'Original Mexico'!L30)*1000000/('Original Mexico'!I30*1000000000)*100</f>
        <v>28.70956985661887</v>
      </c>
      <c r="K29">
        <v>256.61923666928539</v>
      </c>
      <c r="L29">
        <v>256.61923666928539</v>
      </c>
      <c r="M29">
        <f ca="1">'Original Mexico'!P30</f>
        <v>58492118</v>
      </c>
      <c r="N29">
        <f ca="1">M29*'Original Mexico-Historical'!I180/100</f>
        <v>29217282.498175669</v>
      </c>
      <c r="O29">
        <f ca="1">'Original Mexico'!S30*1000000000/('Original Mexico'!R30/100)</f>
        <v>3402607528721.2847</v>
      </c>
      <c r="P29">
        <f ca="1">('Original Mexico'!T30+'Original Mexico'!U30)*1000000000/('Original Mexico'!R30/100)</f>
        <v>788911782251.03931</v>
      </c>
      <c r="Q29" s="8">
        <f ca="1">(1-0.05)*Q28+'Constructed Mexico'!P28</f>
        <v>5426630992435.6211</v>
      </c>
      <c r="R29">
        <f ca="1">'Constructed Mexico'!O29/'Constructed Mexico'!N29</f>
        <v>116458.72708845335</v>
      </c>
      <c r="S29">
        <f t="shared" si="3"/>
        <v>82.908026427537195</v>
      </c>
      <c r="T29">
        <f t="shared" si="8"/>
        <v>1.221460221333555</v>
      </c>
      <c r="U29">
        <f ca="1">'Original Mexico'!V30*1000/('Constructed Mexico'!N29)</f>
        <v>1149.9954806576543</v>
      </c>
      <c r="V29" s="8">
        <f t="shared" si="4"/>
        <v>245.1664874110167</v>
      </c>
      <c r="W29" s="8">
        <f t="shared" si="5"/>
        <v>226.98569205297935</v>
      </c>
      <c r="X29" s="8">
        <f t="shared" si="6"/>
        <v>113.45507245003188</v>
      </c>
      <c r="Y29" s="8">
        <f t="shared" si="7"/>
        <v>95.200385026696395</v>
      </c>
    </row>
    <row r="30" spans="1:25">
      <c r="A30">
        <v>1975</v>
      </c>
      <c r="B30">
        <f ca="1">('Original Mexico'!J31+'Original Mexico'!K31)/'Original Mexico'!I31*100</f>
        <v>16.507590219070995</v>
      </c>
      <c r="C30">
        <f ca="1">100*'Original Mexico'!F31/'Original Mexico'!$E31</f>
        <v>9.6108121957468615</v>
      </c>
      <c r="D30">
        <f ca="1">100*'Original Mexico'!G31/'Original Mexico'!$E31</f>
        <v>23.696643607481423</v>
      </c>
      <c r="E30">
        <f ca="1">100*'Original Mexico'!H31/'Original Mexico'!$E31</f>
        <v>55.735844222393034</v>
      </c>
      <c r="F30">
        <f ca="1">'Original Mexico'!B31</f>
        <v>11.814040820000001</v>
      </c>
      <c r="G30">
        <f ca="1">'Original Mexico'!C31</f>
        <v>22.377007039999999</v>
      </c>
      <c r="H30">
        <f ca="1">'Original Mexico'!D31</f>
        <v>55.802756160000001</v>
      </c>
      <c r="I30">
        <f ca="1">('Original Mexico'!M31+'Original Mexico'!L31)*1000000/('Original Mexico'!I31*1000000000)*100</f>
        <v>29.125534042359785</v>
      </c>
      <c r="K30">
        <v>254.25301527274993</v>
      </c>
      <c r="L30">
        <v>254.25301527274993</v>
      </c>
      <c r="M30">
        <f ca="1">'Original Mexico'!P31</f>
        <v>60224601</v>
      </c>
      <c r="N30">
        <f ca="1">M30*'Original Mexico-Historical'!I181/100</f>
        <v>30202815.997554265</v>
      </c>
      <c r="O30">
        <f ca="1">'Original Mexico'!S31*1000000000/('Original Mexico'!R31/100)</f>
        <v>3593474017520.7437</v>
      </c>
      <c r="P30">
        <f ca="1">('Original Mexico'!T31+'Original Mexico'!U31)*1000000000/('Original Mexico'!R31/100)</f>
        <v>851249276398.42358</v>
      </c>
      <c r="Q30" s="8">
        <f ca="1">(1-0.05)*Q29+'Constructed Mexico'!P29</f>
        <v>5944211225064.8789</v>
      </c>
      <c r="R30">
        <f ca="1">'Constructed Mexico'!O30/'Constructed Mexico'!N30</f>
        <v>118978.11176983407</v>
      </c>
      <c r="S30">
        <f t="shared" si="3"/>
        <v>81.264047368972754</v>
      </c>
      <c r="T30">
        <f t="shared" si="8"/>
        <v>1.2407292613952128</v>
      </c>
      <c r="U30">
        <f ca="1">'Original Mexico'!V31*1000/('Constructed Mexico'!N30)</f>
        <v>1180.0260609105467</v>
      </c>
      <c r="V30" s="8">
        <f t="shared" si="4"/>
        <v>250.47024358467036</v>
      </c>
      <c r="W30" s="8">
        <f t="shared" si="5"/>
        <v>222.48480425709141</v>
      </c>
      <c r="X30" s="8">
        <f t="shared" si="6"/>
        <v>115.2448731312617</v>
      </c>
      <c r="Y30" s="8">
        <f t="shared" si="7"/>
        <v>97.686414624843607</v>
      </c>
    </row>
    <row r="31" spans="1:25">
      <c r="A31">
        <v>1976</v>
      </c>
      <c r="B31">
        <f ca="1">('Original Mexico'!J32+'Original Mexico'!K32)/'Original Mexico'!I32*100</f>
        <v>18.358862144420137</v>
      </c>
      <c r="C31">
        <f ca="1">100*'Original Mexico'!F32/'Original Mexico'!$E32</f>
        <v>9.5195684897139987</v>
      </c>
      <c r="D31">
        <f ca="1">100*'Original Mexico'!G32/'Original Mexico'!$E32</f>
        <v>24.05569493226292</v>
      </c>
      <c r="E31">
        <f ca="1">100*'Original Mexico'!H32/'Original Mexico'!$E32</f>
        <v>55.244104365278474</v>
      </c>
      <c r="F31">
        <f ca="1">'Original Mexico'!B32</f>
        <v>11.210070440000001</v>
      </c>
      <c r="G31">
        <f ca="1">'Original Mexico'!C32</f>
        <v>21.965960370000001</v>
      </c>
      <c r="H31">
        <f ca="1">'Original Mexico'!D32</f>
        <v>56.72240137</v>
      </c>
      <c r="I31">
        <f ca="1">('Original Mexico'!M32+'Original Mexico'!L32)*1000000/('Original Mexico'!I32*1000000000)*100</f>
        <v>32.247264770240704</v>
      </c>
      <c r="K31">
        <v>250.51000669353283</v>
      </c>
      <c r="L31">
        <v>250.51000669353283</v>
      </c>
      <c r="M31">
        <f ca="1">'Original Mexico'!P32</f>
        <v>61969362</v>
      </c>
      <c r="N31">
        <f ca="1">M31*'Original Mexico-Historical'!I182/100</f>
        <v>31232823.509552084</v>
      </c>
      <c r="O31">
        <f ca="1">'Original Mexico'!S32*1000000000/('Original Mexico'!R32/100)</f>
        <v>3745460295638.8442</v>
      </c>
      <c r="P31">
        <f ca="1">('Original Mexico'!T32+'Original Mexico'!U32)*1000000000/('Original Mexico'!R32/100)</f>
        <v>834874300763.84448</v>
      </c>
      <c r="Q31" s="8">
        <f ca="1">(1-0.05)*Q30+'Constructed Mexico'!P30</f>
        <v>6498249940210.0586</v>
      </c>
      <c r="R31">
        <f ca="1">'Constructed Mexico'!O31/'Constructed Mexico'!N31</f>
        <v>119920.64356568186</v>
      </c>
      <c r="S31">
        <f t="shared" si="3"/>
        <v>79.660764688161535</v>
      </c>
      <c r="T31">
        <f t="shared" si="8"/>
        <v>1.2663488997206804</v>
      </c>
      <c r="U31">
        <f ca="1">'Original Mexico'!V32*1000/('Constructed Mexico'!N31)</f>
        <v>1188.7652523200413</v>
      </c>
      <c r="V31" s="8">
        <f t="shared" si="4"/>
        <v>252.45444189628071</v>
      </c>
      <c r="W31" s="8">
        <f t="shared" si="5"/>
        <v>218.09533505197697</v>
      </c>
      <c r="X31" s="8">
        <f t="shared" si="6"/>
        <v>117.62454777935309</v>
      </c>
      <c r="Y31" s="8">
        <f t="shared" si="7"/>
        <v>98.409873456638422</v>
      </c>
    </row>
    <row r="32" spans="1:25">
      <c r="A32">
        <v>1977</v>
      </c>
      <c r="B32">
        <f ca="1">('Original Mexico'!J33+'Original Mexico'!K33)/'Original Mexico'!I33*100</f>
        <v>20.537500675931437</v>
      </c>
      <c r="C32">
        <f ca="1">100*'Original Mexico'!F33/'Original Mexico'!$E33</f>
        <v>9.6926627793974731</v>
      </c>
      <c r="D32">
        <f ca="1">100*'Original Mexico'!G33/'Original Mexico'!$E33</f>
        <v>24.082847424684161</v>
      </c>
      <c r="E32">
        <f ca="1">100*'Original Mexico'!H33/'Original Mexico'!$E33</f>
        <v>54.513848396501459</v>
      </c>
      <c r="F32">
        <f ca="1">'Original Mexico'!B33</f>
        <v>11.16101531</v>
      </c>
      <c r="G32">
        <f ca="1">'Original Mexico'!C33</f>
        <v>22.815412850000001</v>
      </c>
      <c r="H32">
        <f ca="1">'Original Mexico'!D33</f>
        <v>55.97536728</v>
      </c>
      <c r="I32">
        <f ca="1">('Original Mexico'!M33+'Original Mexico'!L33)*1000000/('Original Mexico'!I33*1000000000)*100</f>
        <v>27.340074622830258</v>
      </c>
      <c r="K32">
        <v>243.68291061794159</v>
      </c>
      <c r="L32">
        <v>243.68291061794159</v>
      </c>
      <c r="M32">
        <f ca="1">'Original Mexico'!P33</f>
        <v>63723359</v>
      </c>
      <c r="N32">
        <f ca="1">M32*'Original Mexico-Historical'!I183/100</f>
        <v>32304950.974025417</v>
      </c>
      <c r="O32">
        <f ca="1">'Original Mexico'!S33*1000000000/('Original Mexico'!R33/100)</f>
        <v>3874471903808.8501</v>
      </c>
      <c r="P32">
        <f ca="1">('Original Mexico'!T33+'Original Mexico'!U33)*1000000000/('Original Mexico'!R33/100)</f>
        <v>884971033455.28479</v>
      </c>
      <c r="Q32" s="8">
        <f ca="1">(1-0.05)*Q31+'Constructed Mexico'!P31</f>
        <v>7008211743963.4004</v>
      </c>
      <c r="R32">
        <f ca="1">'Constructed Mexico'!O32/'Constructed Mexico'!N32</f>
        <v>119934.30687835105</v>
      </c>
      <c r="S32">
        <f t="shared" si="3"/>
        <v>77.70068345101906</v>
      </c>
      <c r="T32">
        <f t="shared" si="8"/>
        <v>1.2891754123816901</v>
      </c>
      <c r="U32">
        <f ca="1">'Original Mexico'!V33*1000/('Constructed Mexico'!N32)</f>
        <v>1197.3099092798384</v>
      </c>
      <c r="V32" s="8">
        <f t="shared" si="4"/>
        <v>252.48320561762006</v>
      </c>
      <c r="W32" s="8">
        <f t="shared" si="5"/>
        <v>212.72902234060513</v>
      </c>
      <c r="X32" s="8">
        <f t="shared" si="6"/>
        <v>119.74478354512281</v>
      </c>
      <c r="Y32" s="8">
        <f t="shared" si="7"/>
        <v>99.117228090787521</v>
      </c>
    </row>
    <row r="33" spans="1:25">
      <c r="A33">
        <v>1978</v>
      </c>
      <c r="B33">
        <f ca="1">('Original Mexico'!J34+'Original Mexico'!K34)/'Original Mexico'!I34*100</f>
        <v>21.506802430050485</v>
      </c>
      <c r="C33">
        <f ca="1">100*'Original Mexico'!F34/'Original Mexico'!$E34</f>
        <v>9.444972826086957</v>
      </c>
      <c r="D33">
        <f ca="1">100*'Original Mexico'!G34/'Original Mexico'!$E34</f>
        <v>24.51177536231884</v>
      </c>
      <c r="E33">
        <f ca="1">100*'Original Mexico'!H34/'Original Mexico'!$E34</f>
        <v>53.869565217391305</v>
      </c>
      <c r="F33">
        <f ca="1">'Original Mexico'!B34</f>
        <v>10.91314932</v>
      </c>
      <c r="G33">
        <f ca="1">'Original Mexico'!C34</f>
        <v>22.645528980000002</v>
      </c>
      <c r="H33">
        <f ca="1">'Original Mexico'!D34</f>
        <v>56.345984020000003</v>
      </c>
      <c r="I33">
        <f ca="1">('Original Mexico'!M34+'Original Mexico'!L34)*1000000/('Original Mexico'!I34*1000000000)*100</f>
        <v>28.185163001625739</v>
      </c>
      <c r="K33">
        <v>255.81295304395348</v>
      </c>
      <c r="L33">
        <v>255.81295304395348</v>
      </c>
      <c r="M33">
        <f ca="1">'Original Mexico'!P34</f>
        <v>65461471</v>
      </c>
      <c r="N33">
        <f ca="1">M33*'Original Mexico-Historical'!I184/100</f>
        <v>33404375.486793436</v>
      </c>
      <c r="O33">
        <f ca="1">'Original Mexico'!S34*1000000000/('Original Mexico'!R34/100)</f>
        <v>4194350000778.3149</v>
      </c>
      <c r="P33">
        <f ca="1">('Original Mexico'!T34+'Original Mexico'!U34)*1000000000/('Original Mexico'!R34/100)</f>
        <v>989819226674.64636</v>
      </c>
      <c r="Q33" s="8">
        <f ca="1">(1-0.05)*Q32+'Constructed Mexico'!P32</f>
        <v>7542772190220.5156</v>
      </c>
      <c r="R33">
        <f ca="1">'Constructed Mexico'!O33/'Constructed Mexico'!N33</f>
        <v>125562.89227549155</v>
      </c>
      <c r="S33">
        <f t="shared" si="3"/>
        <v>80.50834704057641</v>
      </c>
      <c r="T33">
        <f t="shared" si="8"/>
        <v>1.285962855508195</v>
      </c>
      <c r="U33">
        <f ca="1">'Original Mexico'!V34*1000/('Constructed Mexico'!N33)</f>
        <v>1212.8077863936423</v>
      </c>
      <c r="V33" s="8">
        <f t="shared" si="4"/>
        <v>264.33238639959598</v>
      </c>
      <c r="W33" s="8">
        <f t="shared" si="5"/>
        <v>220.41584701112888</v>
      </c>
      <c r="X33" s="8">
        <f t="shared" si="6"/>
        <v>119.44638588430149</v>
      </c>
      <c r="Y33" s="8">
        <f t="shared" si="7"/>
        <v>100.40019301816865</v>
      </c>
    </row>
    <row r="34" spans="1:25">
      <c r="A34">
        <v>1979</v>
      </c>
      <c r="B34">
        <f ca="1">('Original Mexico'!J35+'Original Mexico'!K35)/'Original Mexico'!I35*100</f>
        <v>23.64466177669112</v>
      </c>
      <c r="C34">
        <f ca="1">100*'Original Mexico'!F35/'Original Mexico'!$E35</f>
        <v>9.0962899674842994</v>
      </c>
      <c r="D34">
        <f ca="1">100*'Original Mexico'!G35/'Original Mexico'!$E35</f>
        <v>25.170138053407072</v>
      </c>
      <c r="E34">
        <f ca="1">100*'Original Mexico'!H35/'Original Mexico'!$E35</f>
        <v>57.278717592062414</v>
      </c>
      <c r="F34">
        <f ca="1">'Original Mexico'!B35</f>
        <v>9.8485181910000001</v>
      </c>
      <c r="G34">
        <f ca="1">'Original Mexico'!C35</f>
        <v>22.680650549999999</v>
      </c>
      <c r="H34">
        <f ca="1">'Original Mexico'!D35</f>
        <v>56.714989019999997</v>
      </c>
      <c r="I34">
        <f ca="1">('Original Mexico'!M35+'Original Mexico'!L35)*1000000/('Original Mexico'!I35*1000000000)*100</f>
        <v>28.05541972290138</v>
      </c>
      <c r="K34">
        <v>270.73446306054012</v>
      </c>
      <c r="L34">
        <v>270.73446306054012</v>
      </c>
      <c r="M34">
        <f ca="1">'Original Mexico'!P35</f>
        <v>67152555</v>
      </c>
      <c r="N34">
        <f ca="1">M34*'Original Mexico-Historical'!I185/100</f>
        <v>34511471.513477549</v>
      </c>
      <c r="O34">
        <f ca="1">'Original Mexico'!S35*1000000000/('Original Mexico'!R35/100)</f>
        <v>4578439354782.1719</v>
      </c>
      <c r="P34">
        <f ca="1">('Original Mexico'!T35+'Original Mexico'!U35)*1000000000/('Original Mexico'!R35/100)</f>
        <v>1188230014781.4465</v>
      </c>
      <c r="Q34" s="8">
        <f ca="1">(1-0.05)*Q33+'Constructed Mexico'!P33</f>
        <v>8155452807384.1357</v>
      </c>
      <c r="R34">
        <f ca="1">'Constructed Mexico'!O34/'Constructed Mexico'!N34</f>
        <v>132664.27521046685</v>
      </c>
      <c r="S34">
        <f t="shared" si="3"/>
        <v>83.234672424182349</v>
      </c>
      <c r="T34">
        <f t="shared" si="8"/>
        <v>1.2807252650460188</v>
      </c>
      <c r="U34">
        <f ca="1">'Original Mexico'!V35*1000/('Constructed Mexico'!N34)</f>
        <v>1244.4966646301139</v>
      </c>
      <c r="V34" s="8">
        <f t="shared" si="4"/>
        <v>279.28206989223867</v>
      </c>
      <c r="W34" s="8">
        <f t="shared" si="5"/>
        <v>227.8799838459415</v>
      </c>
      <c r="X34" s="8">
        <f t="shared" si="6"/>
        <v>118.95989340998987</v>
      </c>
      <c r="Y34" s="8">
        <f t="shared" si="7"/>
        <v>103.02350194408803</v>
      </c>
    </row>
    <row r="35" spans="1:25">
      <c r="A35">
        <v>1980</v>
      </c>
      <c r="B35">
        <f ca="1">('Original Mexico'!J36+'Original Mexico'!K36)/'Original Mexico'!I36*100</f>
        <v>23.691275167785236</v>
      </c>
      <c r="C35">
        <f ca="1">100*'Original Mexico'!F36/'Original Mexico'!$E36</f>
        <v>8.992522465270147</v>
      </c>
      <c r="D35">
        <f ca="1">100*'Original Mexico'!G36/'Original Mexico'!$E36</f>
        <v>24.907020805245558</v>
      </c>
      <c r="E35">
        <f ca="1">100*'Original Mexico'!H36/'Original Mexico'!$E36</f>
        <v>57.146658272505363</v>
      </c>
      <c r="F35">
        <f ca="1">'Original Mexico'!B36</f>
        <v>8.9956234330000004</v>
      </c>
      <c r="G35">
        <f ca="1">'Original Mexico'!C36</f>
        <v>22.261398570000001</v>
      </c>
      <c r="H35">
        <f ca="1">'Original Mexico'!D36</f>
        <v>57.3554222</v>
      </c>
      <c r="I35">
        <f ca="1">('Original Mexico'!M36+'Original Mexico'!L36)*1000000/('Original Mexico'!I36*1000000000)*100</f>
        <v>26.718120805369129</v>
      </c>
      <c r="K35">
        <v>282.77398278188025</v>
      </c>
      <c r="L35">
        <v>282.77398278188025</v>
      </c>
      <c r="M35">
        <f ca="1">'Original Mexico'!P36</f>
        <v>68776411</v>
      </c>
      <c r="N35">
        <f ca="1">M35*'Original Mexico-Historical'!I186/100</f>
        <v>35613522.001200676</v>
      </c>
      <c r="O35">
        <f ca="1">'Original Mexico'!S36*1000000000/('Original Mexico'!R36/100)</f>
        <v>4959583238279.8652</v>
      </c>
      <c r="P35">
        <f ca="1">('Original Mexico'!T36+'Original Mexico'!U36)*1000000000/('Original Mexico'!R36/100)</f>
        <v>1465684442453.6245</v>
      </c>
      <c r="Q35" s="8">
        <f ca="1">(1-0.05)*Q34+'Constructed Mexico'!P34</f>
        <v>8935910181796.375</v>
      </c>
      <c r="R35">
        <f ca="1">'Constructed Mexico'!O35/'Constructed Mexico'!N35</f>
        <v>139261.2401017978</v>
      </c>
      <c r="S35">
        <f t="shared" si="3"/>
        <v>84.43515568504499</v>
      </c>
      <c r="T35">
        <f t="shared" si="8"/>
        <v>1.2870131261843705</v>
      </c>
      <c r="U35">
        <f ca="1">'Original Mexico'!V36*1000/('Constructed Mexico'!N35)</f>
        <v>1281.5158247606432</v>
      </c>
      <c r="V35" s="8">
        <f t="shared" si="4"/>
        <v>293.16986302218578</v>
      </c>
      <c r="W35" s="8">
        <f t="shared" si="5"/>
        <v>231.16666832640112</v>
      </c>
      <c r="X35" s="8">
        <f t="shared" si="6"/>
        <v>119.54394005231815</v>
      </c>
      <c r="Y35" s="8">
        <f t="shared" si="7"/>
        <v>106.08806902897423</v>
      </c>
    </row>
    <row r="36" spans="1:25">
      <c r="A36">
        <v>1981</v>
      </c>
      <c r="B36">
        <f ca="1">('Original Mexico'!J37+'Original Mexico'!K37)/'Original Mexico'!I37*100</f>
        <v>23.318531796146168</v>
      </c>
      <c r="C36">
        <f ca="1">100*'Original Mexico'!F37/'Original Mexico'!$E37</f>
        <v>8.8360577266950209</v>
      </c>
      <c r="D36">
        <f ca="1">100*'Original Mexico'!G37/'Original Mexico'!$E37</f>
        <v>24.684709468344401</v>
      </c>
      <c r="E36">
        <f ca="1">100*'Original Mexico'!H37/'Original Mexico'!$E37</f>
        <v>57.139414480091112</v>
      </c>
      <c r="F36">
        <f ca="1">'Original Mexico'!B37</f>
        <v>8.9647257719999995</v>
      </c>
      <c r="G36">
        <f ca="1">'Original Mexico'!C37</f>
        <v>21.94819287</v>
      </c>
      <c r="H36">
        <f ca="1">'Original Mexico'!D37</f>
        <v>57.861116940000002</v>
      </c>
      <c r="I36">
        <f ca="1">('Original Mexico'!M37+'Original Mexico'!L37)*1000000/('Original Mexico'!I37*1000000000)*100</f>
        <v>27.594410722287854</v>
      </c>
      <c r="K36">
        <v>307.07617121747228</v>
      </c>
      <c r="L36">
        <v>307.07617121747228</v>
      </c>
      <c r="M36">
        <f ca="1">'Original Mexico'!P37</f>
        <v>70318386</v>
      </c>
      <c r="N36">
        <f ca="1">M36*'Original Mexico-Historical'!I187/100</f>
        <v>36699516.914833583</v>
      </c>
      <c r="O36">
        <f ca="1">'Original Mexico'!S37*1000000000/('Original Mexico'!R37/100)</f>
        <v>5383254958141.333</v>
      </c>
      <c r="P36">
        <f ca="1">('Original Mexico'!T37+'Original Mexico'!U37)*1000000000/('Original Mexico'!R37/100)</f>
        <v>1479863301321.4534</v>
      </c>
      <c r="Q36" s="8">
        <f ca="1">(1-0.05)*Q35+'Constructed Mexico'!P35</f>
        <v>9954799115160.1797</v>
      </c>
      <c r="R36">
        <f ca="1">'Constructed Mexico'!O36/'Constructed Mexico'!N36</f>
        <v>146684.62722912504</v>
      </c>
      <c r="S36">
        <f t="shared" si="3"/>
        <v>87.620021733975051</v>
      </c>
      <c r="T36">
        <f t="shared" si="8"/>
        <v>1.3014372598771302</v>
      </c>
      <c r="U36">
        <f ca="1">'Original Mexico'!V37*1000/('Constructed Mexico'!N36)</f>
        <v>1286.3466167566601</v>
      </c>
      <c r="V36" s="8">
        <f t="shared" si="4"/>
        <v>308.79742303592923</v>
      </c>
      <c r="W36" s="8">
        <f t="shared" si="5"/>
        <v>239.88619833287487</v>
      </c>
      <c r="X36" s="8">
        <f t="shared" si="6"/>
        <v>120.88372263758673</v>
      </c>
      <c r="Y36" s="8">
        <f t="shared" si="7"/>
        <v>106.48797778143444</v>
      </c>
    </row>
    <row r="37" spans="1:25">
      <c r="A37">
        <v>1982</v>
      </c>
      <c r="B37">
        <f ca="1">('Original Mexico'!J38+'Original Mexico'!K38)/'Original Mexico'!I38*100</f>
        <v>25.722913148062847</v>
      </c>
      <c r="C37">
        <f ca="1">100*'Original Mexico'!F38/'Original Mexico'!$E38</f>
        <v>8.8313294735013645</v>
      </c>
      <c r="D37">
        <f ca="1">100*'Original Mexico'!G38/'Original Mexico'!$E38</f>
        <v>24.102965240490839</v>
      </c>
      <c r="E37">
        <f ca="1">100*'Original Mexico'!H38/'Original Mexico'!$E38</f>
        <v>57.575408894725719</v>
      </c>
      <c r="F37">
        <f ca="1">'Original Mexico'!B38</f>
        <v>8.1425808269999997</v>
      </c>
      <c r="G37">
        <f ca="1">'Original Mexico'!C38</f>
        <v>21.71693819</v>
      </c>
      <c r="H37">
        <f ca="1">'Original Mexico'!D38</f>
        <v>58.446165180000001</v>
      </c>
      <c r="I37">
        <f ca="1">('Original Mexico'!M38+'Original Mexico'!L38)*1000000/('Original Mexico'!I38*1000000000)*100</f>
        <v>28.08741491376222</v>
      </c>
      <c r="K37">
        <v>288.91058008695222</v>
      </c>
      <c r="L37">
        <v>288.91058008695222</v>
      </c>
      <c r="M37">
        <f ca="1">'Original Mexico'!P38</f>
        <v>71788766</v>
      </c>
      <c r="N37">
        <f ca="1">M37*'Original Mexico-Historical'!I188/100</f>
        <v>37776184.629594475</v>
      </c>
      <c r="O37">
        <f ca="1">'Original Mexico'!S38*1000000000/('Original Mexico'!R38/100)</f>
        <v>5353291674901.207</v>
      </c>
      <c r="P37">
        <f ca="1">('Original Mexico'!T38+'Original Mexico'!U38)*1000000000/('Original Mexico'!R38/100)</f>
        <v>1214278555870.9326</v>
      </c>
      <c r="Q37" s="8">
        <f ca="1">(1-0.05)*Q36+'Constructed Mexico'!P36</f>
        <v>10936922460723.623</v>
      </c>
      <c r="R37">
        <f ca="1">'Constructed Mexico'!O37/'Constructed Mexico'!N37</f>
        <v>141710.75579473295</v>
      </c>
      <c r="S37">
        <f t="shared" ref="S37:S65" si="9">R37/T37/U37</f>
        <v>80.714114770008251</v>
      </c>
      <c r="T37">
        <f t="shared" si="8"/>
        <v>1.3582342212648704</v>
      </c>
      <c r="U37">
        <f ca="1">'Original Mexico'!V38*1000/('Constructed Mexico'!N37)</f>
        <v>1292.6431758210147</v>
      </c>
      <c r="V37" s="8">
        <f t="shared" ref="V37:V65" si="10">R37/R$5*100</f>
        <v>298.32653245614711</v>
      </c>
      <c r="W37" s="8">
        <f t="shared" ref="W37:W65" si="11">S37/S$5*100</f>
        <v>220.97919814225341</v>
      </c>
      <c r="X37" s="8">
        <f t="shared" ref="X37:X65" si="12">T37/T$5*100</f>
        <v>126.15929629659009</v>
      </c>
      <c r="Y37" s="8">
        <f t="shared" ref="Y37:Y65" si="13">U37/U$5*100</f>
        <v>107.00922752315263</v>
      </c>
    </row>
    <row r="38" spans="1:25">
      <c r="A38">
        <v>1983</v>
      </c>
      <c r="B38">
        <f ca="1">('Original Mexico'!J39+'Original Mexico'!K39)/'Original Mexico'!I39*100</f>
        <v>28.413650407527015</v>
      </c>
      <c r="C38">
        <f ca="1">100*'Original Mexico'!F39/'Original Mexico'!$E39</f>
        <v>9.5929098524365379</v>
      </c>
      <c r="D38">
        <f ca="1">100*'Original Mexico'!G39/'Original Mexico'!$E39</f>
        <v>23.59637176555233</v>
      </c>
      <c r="E38">
        <f ca="1">100*'Original Mexico'!H39/'Original Mexico'!$E39</f>
        <v>57.986811092137813</v>
      </c>
      <c r="F38">
        <f ca="1">'Original Mexico'!B39</f>
        <v>8.4507466959999995</v>
      </c>
      <c r="G38">
        <f ca="1">'Original Mexico'!C39</f>
        <v>21.25722142</v>
      </c>
      <c r="H38">
        <f ca="1">'Original Mexico'!D39</f>
        <v>56.31964189</v>
      </c>
      <c r="I38">
        <f ca="1">('Original Mexico'!M39+'Original Mexico'!L39)*1000000/('Original Mexico'!I39*1000000000)*100</f>
        <v>23.593227921542312</v>
      </c>
      <c r="K38">
        <v>267.05250467749693</v>
      </c>
      <c r="L38">
        <v>267.05250467749693</v>
      </c>
      <c r="M38">
        <f ca="1">'Original Mexico'!P39</f>
        <v>73223336</v>
      </c>
      <c r="N38">
        <f ca="1">M38*'Original Mexico-Historical'!I189/100</f>
        <v>38869919.997002952</v>
      </c>
      <c r="O38">
        <f ca="1">'Original Mexico'!S39*1000000000/('Original Mexico'!R39/100)</f>
        <v>5167945795861.5537</v>
      </c>
      <c r="P38">
        <f ca="1">('Original Mexico'!T39+'Original Mexico'!U39)*1000000000/('Original Mexico'!R39/100)</f>
        <v>1073340921071.4429</v>
      </c>
      <c r="Q38" s="8">
        <f ca="1">(1-0.05)*Q37+'Constructed Mexico'!P37</f>
        <v>11604354893558.375</v>
      </c>
      <c r="R38">
        <f ca="1">'Constructed Mexico'!O38/'Constructed Mexico'!N38</f>
        <v>132954.88635582544</v>
      </c>
      <c r="S38">
        <f t="shared" si="9"/>
        <v>74.471110084594002</v>
      </c>
      <c r="T38">
        <f t="shared" si="8"/>
        <v>1.414355068098752</v>
      </c>
      <c r="U38">
        <f ca="1">'Original Mexico'!V39*1000/('Constructed Mexico'!N38)</f>
        <v>1262.2867529385996</v>
      </c>
      <c r="V38" s="8">
        <f t="shared" si="10"/>
        <v>279.89385842446211</v>
      </c>
      <c r="W38" s="8">
        <f t="shared" si="11"/>
        <v>203.88709258782575</v>
      </c>
      <c r="X38" s="8">
        <f t="shared" si="12"/>
        <v>131.37206919929147</v>
      </c>
      <c r="Y38" s="8">
        <f t="shared" si="13"/>
        <v>104.4962236070099</v>
      </c>
    </row>
    <row r="39" spans="1:25">
      <c r="A39">
        <v>1984</v>
      </c>
      <c r="B39">
        <f ca="1">('Original Mexico'!J40+'Original Mexico'!K40)/'Original Mexico'!I40*100</f>
        <v>26.994762261070669</v>
      </c>
      <c r="C39">
        <f ca="1">100*'Original Mexico'!F40/'Original Mexico'!$E40</f>
        <v>9.4804578847221919</v>
      </c>
      <c r="D39">
        <f ca="1">100*'Original Mexico'!G40/'Original Mexico'!$E40</f>
        <v>23.847768313304726</v>
      </c>
      <c r="E39">
        <f ca="1">100*'Original Mexico'!H40/'Original Mexico'!$E40</f>
        <v>57.876385545154776</v>
      </c>
      <c r="F39">
        <f ca="1">'Original Mexico'!B40</f>
        <v>9.3924670129999992</v>
      </c>
      <c r="G39">
        <f ca="1">'Original Mexico'!C40</f>
        <v>22.658878720000001</v>
      </c>
      <c r="H39">
        <f ca="1">'Original Mexico'!D40</f>
        <v>55.664739060000002</v>
      </c>
      <c r="I39">
        <f ca="1">('Original Mexico'!M40+'Original Mexico'!L40)*1000000/('Original Mexico'!I40*1000000000)*100</f>
        <v>24.127610366641726</v>
      </c>
      <c r="K39">
        <v>267.21460347423465</v>
      </c>
      <c r="L39">
        <v>267.21460347423465</v>
      </c>
      <c r="M39">
        <f ca="1">'Original Mexico'!P40</f>
        <v>74673296</v>
      </c>
      <c r="N39">
        <f ca="1">M39*'Original Mexico-Historical'!I190/100</f>
        <v>40018057.999633357</v>
      </c>
      <c r="O39">
        <f ca="1">'Original Mexico'!S40*1000000000/('Original Mexico'!R40/100)</f>
        <v>5344392694901.5205</v>
      </c>
      <c r="P39">
        <f ca="1">('Original Mexico'!T40+'Original Mexico'!U40)*1000000000/('Original Mexico'!R40/100)</f>
        <v>1051174170281.4601</v>
      </c>
      <c r="Q39" s="8">
        <f ca="1">(1-0.05)*Q38+'Constructed Mexico'!P38</f>
        <v>12097478069951.898</v>
      </c>
      <c r="R39">
        <f ca="1">'Constructed Mexico'!O39/'Constructed Mexico'!N39</f>
        <v>133549.52644005077</v>
      </c>
      <c r="S39">
        <f t="shared" si="9"/>
        <v>73.604939657477615</v>
      </c>
      <c r="T39">
        <f t="shared" si="8"/>
        <v>1.4192393209257264</v>
      </c>
      <c r="U39">
        <f ca="1">'Original Mexico'!V40*1000/('Constructed Mexico'!N39)</f>
        <v>1278.4382510632759</v>
      </c>
      <c r="V39" s="8">
        <f t="shared" si="10"/>
        <v>281.14568234842261</v>
      </c>
      <c r="W39" s="8">
        <f t="shared" si="11"/>
        <v>201.5156901759413</v>
      </c>
      <c r="X39" s="8">
        <f t="shared" si="12"/>
        <v>131.82574198262915</v>
      </c>
      <c r="Y39" s="8">
        <f t="shared" si="13"/>
        <v>105.83329741824595</v>
      </c>
    </row>
    <row r="40" spans="1:25">
      <c r="A40">
        <v>1985</v>
      </c>
      <c r="B40">
        <f ca="1">('Original Mexico'!J41+'Original Mexico'!K41)/'Original Mexico'!I41*100</f>
        <v>25.869507605872688</v>
      </c>
      <c r="C40">
        <f ca="1">100*'Original Mexico'!F41/'Original Mexico'!$E41</f>
        <v>9.5776327529172427</v>
      </c>
      <c r="D40">
        <f ca="1">100*'Original Mexico'!G41/'Original Mexico'!$E41</f>
        <v>24.539916302582167</v>
      </c>
      <c r="E40">
        <f ca="1">100*'Original Mexico'!H41/'Original Mexico'!$E41</f>
        <v>57.022757016618911</v>
      </c>
      <c r="F40">
        <f ca="1">'Original Mexico'!B41</f>
        <v>10.07199469</v>
      </c>
      <c r="G40">
        <f ca="1">'Original Mexico'!C41</f>
        <v>23.974523309999999</v>
      </c>
      <c r="H40">
        <f ca="1">'Original Mexico'!D41</f>
        <v>54.660874049999997</v>
      </c>
      <c r="I40">
        <f ca="1">('Original Mexico'!M41+'Original Mexico'!L41)*1000000/('Original Mexico'!I41*1000000000)*100</f>
        <v>20.757937138919807</v>
      </c>
      <c r="J40">
        <f ca="1">'Original Mexico'!O41/('Original Mexico-Historical'!I191/100)</f>
        <v>18792.678491243147</v>
      </c>
      <c r="K40">
        <v>260.21067234765684</v>
      </c>
      <c r="L40">
        <v>260.21067234765684</v>
      </c>
      <c r="M40">
        <f ca="1">'Original Mexico'!P41</f>
        <v>76175154</v>
      </c>
      <c r="N40">
        <f ca="1">M40*'Original Mexico-Historical'!I191/100</f>
        <v>41245321.000011384</v>
      </c>
      <c r="O40">
        <f ca="1">'Original Mexico'!S41*1000000000/('Original Mexico'!R41/100)</f>
        <v>5462140130136.6631</v>
      </c>
      <c r="P40">
        <f ca="1">('Original Mexico'!T41+'Original Mexico'!U41)*1000000000/('Original Mexico'!R41/100)</f>
        <v>1136062613424.0676</v>
      </c>
      <c r="Q40" s="8">
        <f ca="1">(1-0.05)*Q39+'Constructed Mexico'!P39</f>
        <v>12543778336735.764</v>
      </c>
      <c r="R40">
        <f ca="1">'Constructed Mexico'!O40/'Constructed Mexico'!N40</f>
        <v>132430.53994258295</v>
      </c>
      <c r="S40">
        <f t="shared" si="9"/>
        <v>71.224500637106559</v>
      </c>
      <c r="T40">
        <f t="shared" si="8"/>
        <v>1.4280465731026264</v>
      </c>
      <c r="U40">
        <f ca="1">'Original Mexico'!V41*1000/('Constructed Mexico'!N40)</f>
        <v>1302.016132447731</v>
      </c>
      <c r="V40" s="8">
        <f t="shared" si="10"/>
        <v>278.79001527302887</v>
      </c>
      <c r="W40" s="8">
        <f t="shared" si="11"/>
        <v>194.99852143232044</v>
      </c>
      <c r="X40" s="8">
        <f t="shared" si="12"/>
        <v>132.64380172486534</v>
      </c>
      <c r="Y40" s="8">
        <f t="shared" si="13"/>
        <v>107.78515151129878</v>
      </c>
    </row>
    <row r="41" spans="1:25">
      <c r="A41">
        <v>1986</v>
      </c>
      <c r="B41">
        <f ca="1">('Original Mexico'!J42+'Original Mexico'!K42)/'Original Mexico'!I42*100</f>
        <v>30.932991483366539</v>
      </c>
      <c r="F41">
        <f ca="1">'Original Mexico'!B42</f>
        <v>10.30092129</v>
      </c>
      <c r="G41">
        <f ca="1">'Original Mexico'!C42</f>
        <v>24.781299220000001</v>
      </c>
      <c r="H41">
        <f ca="1">'Original Mexico'!D42</f>
        <v>54.791815810000003</v>
      </c>
      <c r="I41">
        <f ca="1">('Original Mexico'!M42+'Original Mexico'!L42)*1000000/('Original Mexico'!I42*1000000000)*100</f>
        <v>22.937794306167262</v>
      </c>
      <c r="J41">
        <f ca="1">'Original Mexico'!O42/('Original Mexico-Historical'!I192/100)</f>
        <v>17527.4951465306</v>
      </c>
      <c r="K41">
        <v>231.45392477054432</v>
      </c>
      <c r="L41">
        <v>231.45392477054432</v>
      </c>
      <c r="M41">
        <f ca="1">'Original Mexico'!P42</f>
        <v>77741110</v>
      </c>
      <c r="N41">
        <f ca="1">M41*'Original Mexico-Historical'!I192/100</f>
        <v>42562444.902824394</v>
      </c>
      <c r="O41">
        <f ca="1">'Original Mexico'!S42*1000000000/('Original Mexico'!R42/100)</f>
        <v>5291865374404.7197</v>
      </c>
      <c r="P41">
        <f ca="1">('Original Mexico'!T42+'Original Mexico'!U42)*1000000000/('Original Mexico'!R42/100)</f>
        <v>958852865776.18884</v>
      </c>
      <c r="Q41" s="8">
        <f ca="1">(1-0.05)*Q40+'Constructed Mexico'!P40</f>
        <v>13052652033323.043</v>
      </c>
      <c r="R41">
        <f ca="1">'Constructed Mexico'!O41/'Constructed Mexico'!N41</f>
        <v>124331.79970010505</v>
      </c>
      <c r="S41">
        <f t="shared" si="9"/>
        <v>64.825468163011976</v>
      </c>
      <c r="T41">
        <f t="shared" si="8"/>
        <v>1.4724432313750704</v>
      </c>
      <c r="U41">
        <f ca="1">'Original Mexico'!V42*1000/('Constructed Mexico'!N41)</f>
        <v>1302.5607823182418</v>
      </c>
      <c r="V41" s="8">
        <f t="shared" si="10"/>
        <v>261.74071594319429</v>
      </c>
      <c r="W41" s="8">
        <f t="shared" si="11"/>
        <v>177.47924281493175</v>
      </c>
      <c r="X41" s="8">
        <f t="shared" si="12"/>
        <v>136.76757587064978</v>
      </c>
      <c r="Y41" s="8">
        <f t="shared" si="13"/>
        <v>107.83023940794661</v>
      </c>
    </row>
    <row r="42" spans="1:25">
      <c r="A42">
        <v>1987</v>
      </c>
      <c r="B42">
        <f ca="1">('Original Mexico'!J43+'Original Mexico'!K43)/'Original Mexico'!I43*100</f>
        <v>32.909767215516553</v>
      </c>
      <c r="F42">
        <f ca="1">'Original Mexico'!B43</f>
        <v>9.6788748009999992</v>
      </c>
      <c r="G42">
        <f ca="1">'Original Mexico'!C43</f>
        <v>26.378446180000001</v>
      </c>
      <c r="H42">
        <f ca="1">'Original Mexico'!D43</f>
        <v>52.325665229999998</v>
      </c>
      <c r="I42">
        <f ca="1">('Original Mexico'!M43+'Original Mexico'!L43)*1000000/('Original Mexico'!I43*1000000000)*100</f>
        <v>20.12512845468688</v>
      </c>
      <c r="J42">
        <f ca="1">'Original Mexico'!O43/('Original Mexico-Historical'!I193/100)</f>
        <v>17287.148399046262</v>
      </c>
      <c r="K42">
        <v>224.5047283026052</v>
      </c>
      <c r="L42">
        <v>224.5047283026052</v>
      </c>
      <c r="M42">
        <f ca="1">'Original Mexico'!P43</f>
        <v>79358780</v>
      </c>
      <c r="N42">
        <f ca="1">M42*'Original Mexico-Historical'!I193/100</f>
        <v>43955032.003629968</v>
      </c>
      <c r="O42">
        <f ca="1">'Original Mexico'!S43*1000000000/('Original Mexico'!R43/100)</f>
        <v>5383795511260.2246</v>
      </c>
      <c r="P42">
        <f ca="1">('Original Mexico'!T43+'Original Mexico'!U43)*1000000000/('Original Mexico'!R43/100)</f>
        <v>1033577027223.6595</v>
      </c>
      <c r="Q42" s="8">
        <f ca="1">(1-0.05)*Q41+'Constructed Mexico'!P41</f>
        <v>13358872297433.08</v>
      </c>
      <c r="R42">
        <f ca="1">'Constructed Mexico'!O42/'Constructed Mexico'!N42</f>
        <v>122484.16770156397</v>
      </c>
      <c r="S42">
        <f t="shared" si="9"/>
        <v>63.521971805905814</v>
      </c>
      <c r="T42">
        <f t="shared" si="8"/>
        <v>1.4762132660650136</v>
      </c>
      <c r="U42">
        <f ca="1">'Original Mexico'!V43*1000/('Constructed Mexico'!N42)</f>
        <v>1306.1915831447595</v>
      </c>
      <c r="V42" s="8">
        <f t="shared" si="10"/>
        <v>257.85111953049721</v>
      </c>
      <c r="W42" s="8">
        <f t="shared" si="11"/>
        <v>173.91052895868191</v>
      </c>
      <c r="X42" s="8">
        <f t="shared" si="12"/>
        <v>137.11775473969197</v>
      </c>
      <c r="Y42" s="8">
        <f t="shared" si="13"/>
        <v>108.13080896883049</v>
      </c>
    </row>
    <row r="43" spans="1:25">
      <c r="A43">
        <v>1988</v>
      </c>
      <c r="B43">
        <f ca="1">('Original Mexico'!J44+'Original Mexico'!K44)/'Original Mexico'!I44*100</f>
        <v>38.465704044135549</v>
      </c>
      <c r="F43">
        <f ca="1">'Original Mexico'!B44</f>
        <v>7.8995083370000003</v>
      </c>
      <c r="G43">
        <f ca="1">'Original Mexico'!C44</f>
        <v>23.856827970000001</v>
      </c>
      <c r="H43">
        <f ca="1">'Original Mexico'!D44</f>
        <v>59.993553419999998</v>
      </c>
      <c r="I43">
        <f ca="1">('Original Mexico'!M44+'Original Mexico'!L44)*1000000/('Original Mexico'!I44*1000000000)*100</f>
        <v>14.016158086467112</v>
      </c>
      <c r="J43">
        <f ca="1">'Original Mexico'!O44/('Original Mexico-Historical'!I194/100)</f>
        <v>16948.390387038726</v>
      </c>
      <c r="K43">
        <v>231.88127614376202</v>
      </c>
      <c r="L43">
        <v>214.69669851038213</v>
      </c>
      <c r="M43">
        <f ca="1">'Original Mexico'!P44</f>
        <v>81010093</v>
      </c>
      <c r="N43">
        <f ca="1">M43*'Original Mexico-Historical'!I194/100</f>
        <v>45391963.121277206</v>
      </c>
      <c r="O43">
        <f ca="1">'Original Mexico'!S44*1000000000/('Original Mexico'!R44/100)</f>
        <v>5452972726942.8223</v>
      </c>
      <c r="P43">
        <f ca="1">('Original Mexico'!T44+'Original Mexico'!U44)*1000000000/('Original Mexico'!R44/100)</f>
        <v>1230237824818.532</v>
      </c>
      <c r="Q43" s="8">
        <f ca="1">(1-0.05)*Q42+'Constructed Mexico'!P42</f>
        <v>13724505709785.086</v>
      </c>
      <c r="R43">
        <f ca="1">'Constructed Mexico'!O43/'Constructed Mexico'!N43</f>
        <v>120130.79743596229</v>
      </c>
      <c r="S43">
        <f t="shared" si="9"/>
        <v>61.749843015736339</v>
      </c>
      <c r="T43">
        <f t="shared" si="8"/>
        <v>1.4852466937367486</v>
      </c>
      <c r="U43">
        <f ca="1">'Original Mexico'!V44*1000/('Constructed Mexico'!N43)</f>
        <v>1309.8450036440518</v>
      </c>
      <c r="V43" s="8">
        <f t="shared" si="10"/>
        <v>252.89685344825784</v>
      </c>
      <c r="W43" s="8">
        <f t="shared" si="11"/>
        <v>169.05879267721104</v>
      </c>
      <c r="X43" s="8">
        <f t="shared" si="12"/>
        <v>137.9568227445836</v>
      </c>
      <c r="Y43" s="8">
        <f t="shared" si="13"/>
        <v>108.4332510601665</v>
      </c>
    </row>
    <row r="44" spans="1:25">
      <c r="A44">
        <v>1989</v>
      </c>
      <c r="B44">
        <f ca="1">('Original Mexico'!J45+'Original Mexico'!K45)/'Original Mexico'!I45*100</f>
        <v>38.058673444726153</v>
      </c>
      <c r="F44">
        <f ca="1">'Original Mexico'!B45</f>
        <v>7.7538254850000001</v>
      </c>
      <c r="G44">
        <f ca="1">'Original Mexico'!C45</f>
        <v>21.901369070000001</v>
      </c>
      <c r="H44">
        <f ca="1">'Original Mexico'!D45</f>
        <v>62.874410730000001</v>
      </c>
      <c r="I44">
        <f ca="1">('Original Mexico'!M45+'Original Mexico'!L45)*1000000/('Original Mexico'!I45*1000000000)*100</f>
        <v>17.59508007075069</v>
      </c>
      <c r="J44">
        <f ca="1">'Original Mexico'!O45/('Original Mexico-Historical'!I195/100)</f>
        <v>17118.0438954704</v>
      </c>
      <c r="K44">
        <v>233.70857167062394</v>
      </c>
      <c r="L44">
        <v>214.30724036237586</v>
      </c>
      <c r="M44">
        <f ca="1">'Original Mexico'!P45</f>
        <v>82666457</v>
      </c>
      <c r="N44">
        <f ca="1">M44*'Original Mexico-Historical'!I195/100</f>
        <v>46828893.296563208</v>
      </c>
      <c r="O44">
        <f ca="1">'Original Mexico'!S45*1000000000/('Original Mexico'!R45/100)</f>
        <v>5681904509919.4463</v>
      </c>
      <c r="P44">
        <f ca="1">('Original Mexico'!T45+'Original Mexico'!U45)*1000000000/('Original Mexico'!R45/100)</f>
        <v>1303593016406.1416</v>
      </c>
      <c r="Q44" s="8">
        <f ca="1">(1-0.05)*Q43+'Constructed Mexico'!P43</f>
        <v>14268518249114.361</v>
      </c>
      <c r="R44">
        <f ca="1">'Constructed Mexico'!O44/'Constructed Mexico'!N44</f>
        <v>121333.30749322755</v>
      </c>
      <c r="S44">
        <f t="shared" si="9"/>
        <v>62.064664546348844</v>
      </c>
      <c r="T44">
        <f t="shared" si="8"/>
        <v>1.4838133080093066</v>
      </c>
      <c r="U44">
        <f ca="1">'Original Mexico'!V45*1000/('Constructed Mexico'!N44)</f>
        <v>1317.517408094033</v>
      </c>
      <c r="V44" s="8">
        <f t="shared" si="10"/>
        <v>255.4283525826441</v>
      </c>
      <c r="W44" s="8">
        <f t="shared" si="11"/>
        <v>169.920711433192</v>
      </c>
      <c r="X44" s="8">
        <f t="shared" si="12"/>
        <v>137.8236830166453</v>
      </c>
      <c r="Y44" s="8">
        <f t="shared" si="13"/>
        <v>109.0683977803093</v>
      </c>
    </row>
    <row r="45" spans="1:25">
      <c r="A45">
        <v>1990</v>
      </c>
      <c r="B45">
        <f ca="1">('Original Mexico'!J46+'Original Mexico'!K46)/'Original Mexico'!I46*100</f>
        <v>38.306182775149573</v>
      </c>
      <c r="F45">
        <f ca="1">'Original Mexico'!B46</f>
        <v>7.847876909</v>
      </c>
      <c r="G45">
        <f ca="1">'Original Mexico'!C46</f>
        <v>20.798007930000001</v>
      </c>
      <c r="H45">
        <f ca="1">'Original Mexico'!D46</f>
        <v>63.73362118</v>
      </c>
      <c r="I45">
        <f ca="1">('Original Mexico'!M46+'Original Mexico'!L46)*1000000/('Original Mexico'!I46*1000000000)*100</f>
        <v>18.562520110028359</v>
      </c>
      <c r="J45">
        <f ca="1">'Original Mexico'!O46/('Original Mexico-Historical'!I196/100)</f>
        <v>17461.841384469462</v>
      </c>
      <c r="K45">
        <v>239.83885343816064</v>
      </c>
      <c r="L45">
        <v>218.23971506765008</v>
      </c>
      <c r="M45">
        <f ca="1">'Original Mexico'!P46</f>
        <v>84306602</v>
      </c>
      <c r="N45">
        <f ca="1">M45*'Original Mexico-Historical'!I196/100</f>
        <v>48233605.002670191</v>
      </c>
      <c r="O45">
        <f ca="1">'Original Mexico'!S46*1000000000/('Original Mexico'!R46/100)</f>
        <v>5969880839346.1816</v>
      </c>
      <c r="P45">
        <f ca="1">('Original Mexico'!T46+'Original Mexico'!U46)*1000000000/('Original Mexico'!R46/100)</f>
        <v>1381526852749.3203</v>
      </c>
      <c r="Q45" s="8">
        <f ca="1">(1-0.05)*Q44+'Constructed Mexico'!P44</f>
        <v>14858685353064.785</v>
      </c>
      <c r="R45">
        <f ca="1">'Constructed Mexico'!O45/'Constructed Mexico'!N45</f>
        <v>123770.15649184198</v>
      </c>
      <c r="S45">
        <f t="shared" si="9"/>
        <v>63.192678269127612</v>
      </c>
      <c r="T45">
        <f t="shared" si="8"/>
        <v>1.4781571070895216</v>
      </c>
      <c r="U45">
        <f ca="1">'Original Mexico'!V46*1000/('Constructed Mexico'!N45)</f>
        <v>1325.0387584851244</v>
      </c>
      <c r="V45" s="8">
        <f t="shared" si="10"/>
        <v>260.55835635546214</v>
      </c>
      <c r="W45" s="8">
        <f t="shared" si="11"/>
        <v>173.00898872723641</v>
      </c>
      <c r="X45" s="8">
        <f t="shared" si="12"/>
        <v>137.29830799915558</v>
      </c>
      <c r="Y45" s="8">
        <f t="shared" si="13"/>
        <v>109.69103975168741</v>
      </c>
    </row>
    <row r="46" spans="1:25">
      <c r="A46">
        <v>1991</v>
      </c>
      <c r="B46">
        <f ca="1">('Original Mexico'!J47+'Original Mexico'!K47)/'Original Mexico'!I47*100</f>
        <v>35.637322419299451</v>
      </c>
      <c r="F46">
        <f ca="1">'Original Mexico'!B47</f>
        <v>7.5245279219999999</v>
      </c>
      <c r="G46">
        <f ca="1">'Original Mexico'!C47</f>
        <v>20.58565488</v>
      </c>
      <c r="H46">
        <f ca="1">'Original Mexico'!D47</f>
        <v>64.442859089999999</v>
      </c>
      <c r="I46">
        <f ca="1">('Original Mexico'!M47+'Original Mexico'!L47)*1000000/('Original Mexico'!I47*1000000000)*100</f>
        <v>21.428594968489328</v>
      </c>
      <c r="J46">
        <f ca="1">'Original Mexico'!O47/('Original Mexico-Historical'!I197/100)</f>
        <v>17700.596892517926</v>
      </c>
      <c r="K46">
        <v>243.46186680420828</v>
      </c>
      <c r="L46">
        <v>220.04385362354947</v>
      </c>
      <c r="M46">
        <f ca="1">'Original Mexico'!P47</f>
        <v>85923799</v>
      </c>
      <c r="N46">
        <f ca="1">M46*'Original Mexico-Historical'!I197/100</f>
        <v>49592076.998298846</v>
      </c>
      <c r="O46">
        <f ca="1">'Original Mexico'!S47*1000000000/('Original Mexico'!R47/100)</f>
        <v>6221944173881.5957</v>
      </c>
      <c r="P46">
        <f ca="1">('Original Mexico'!T47+'Original Mexico'!U47)*1000000000/('Original Mexico'!R47/100)</f>
        <v>1451492490754.4451</v>
      </c>
      <c r="Q46" s="8">
        <f ca="1">(1-0.05)*Q45+'Constructed Mexico'!P45</f>
        <v>15497277938160.865</v>
      </c>
      <c r="R46">
        <f ca="1">'Constructed Mexico'!O46/'Constructed Mexico'!N46</f>
        <v>125462.46397574812</v>
      </c>
      <c r="S46">
        <f t="shared" si="9"/>
        <v>63.686724945429468</v>
      </c>
      <c r="T46">
        <f t="shared" si="8"/>
        <v>1.4786160614142996</v>
      </c>
      <c r="U46">
        <f ca="1">'Original Mexico'!V47*1000/('Constructed Mexico'!N46)</f>
        <v>1332.3228519399679</v>
      </c>
      <c r="V46" s="8">
        <f t="shared" si="10"/>
        <v>264.12096683405275</v>
      </c>
      <c r="W46" s="8">
        <f t="shared" si="11"/>
        <v>174.36159029742169</v>
      </c>
      <c r="X46" s="8">
        <f t="shared" si="12"/>
        <v>137.34093787384123</v>
      </c>
      <c r="Y46" s="8">
        <f t="shared" si="13"/>
        <v>110.29404081833071</v>
      </c>
    </row>
    <row r="47" spans="1:25">
      <c r="A47">
        <v>1992</v>
      </c>
      <c r="B47">
        <f ca="1">('Original Mexico'!J48+'Original Mexico'!K48)/'Original Mexico'!I48*100</f>
        <v>35.509333059181913</v>
      </c>
      <c r="F47">
        <f ca="1">'Original Mexico'!B48</f>
        <v>6.6839861750000003</v>
      </c>
      <c r="G47">
        <f ca="1">'Original Mexico'!C48</f>
        <v>20.249141219999998</v>
      </c>
      <c r="H47">
        <f ca="1">'Original Mexico'!D48</f>
        <v>65.216656540000002</v>
      </c>
      <c r="I47">
        <f ca="1">('Original Mexico'!M48+'Original Mexico'!L48)*1000000/('Original Mexico'!I48*1000000000)*100</f>
        <v>28.429685622828622</v>
      </c>
      <c r="J47">
        <f ca="1">'Original Mexico'!O48/('Original Mexico-Historical'!I198/100)</f>
        <v>17867.226482626607</v>
      </c>
      <c r="K47">
        <v>248.10168171342909</v>
      </c>
      <c r="L47">
        <v>223.10478414896099</v>
      </c>
      <c r="M47">
        <f ca="1">'Original Mexico'!P48</f>
        <v>87523328</v>
      </c>
      <c r="N47">
        <f ca="1">M47*'Original Mexico-Historical'!I198/100</f>
        <v>50912326.584382258</v>
      </c>
      <c r="O47">
        <f ca="1">'Original Mexico'!S48*1000000000/('Original Mexico'!R48/100)</f>
        <v>6447717290918.7266</v>
      </c>
      <c r="P47">
        <f ca="1">('Original Mexico'!T48+'Original Mexico'!U48)*1000000000/('Original Mexico'!R48/100)</f>
        <v>1501778538549.5449</v>
      </c>
      <c r="Q47" s="8">
        <f ca="1">(1-0.05)*Q46+'Constructed Mexico'!P46</f>
        <v>16173906532007.266</v>
      </c>
      <c r="R47">
        <f ca="1">'Constructed Mexico'!O47/'Constructed Mexico'!N47</f>
        <v>126643.54044461627</v>
      </c>
      <c r="S47">
        <f t="shared" si="9"/>
        <v>64.313977681800822</v>
      </c>
      <c r="T47">
        <f t="shared" si="8"/>
        <v>1.4831164806272825</v>
      </c>
      <c r="U47">
        <f ca="1">'Original Mexico'!V48*1000/('Constructed Mexico'!N47)</f>
        <v>1327.7075096531887</v>
      </c>
      <c r="V47" s="8">
        <f t="shared" si="10"/>
        <v>266.60734442442674</v>
      </c>
      <c r="W47" s="8">
        <f t="shared" si="11"/>
        <v>176.078883575194</v>
      </c>
      <c r="X47" s="8">
        <f t="shared" si="12"/>
        <v>137.75895835371165</v>
      </c>
      <c r="Y47" s="8">
        <f t="shared" si="13"/>
        <v>109.9119676970693</v>
      </c>
    </row>
    <row r="48" spans="1:25">
      <c r="A48">
        <v>1993</v>
      </c>
      <c r="B48">
        <f ca="1">('Original Mexico'!J49+'Original Mexico'!K49)/'Original Mexico'!I49*100</f>
        <v>34.421298346928062</v>
      </c>
      <c r="F48">
        <f ca="1">'Original Mexico'!B49</f>
        <v>6.293906593</v>
      </c>
      <c r="G48">
        <f ca="1">'Original Mexico'!C49</f>
        <v>19.039729489999999</v>
      </c>
      <c r="H48">
        <f ca="1">'Original Mexico'!D49</f>
        <v>66.878248429999999</v>
      </c>
      <c r="I48">
        <f ca="1">('Original Mexico'!M49+'Original Mexico'!L49)*1000000/('Original Mexico'!I49*1000000000)*100</f>
        <v>32.094435048940305</v>
      </c>
      <c r="J48">
        <f ca="1">'Original Mexico'!O49/('Original Mexico-Historical'!I199/100)</f>
        <v>17762.776609284814</v>
      </c>
      <c r="K48">
        <v>248.2069406723497</v>
      </c>
      <c r="L48">
        <v>222.2858694485586</v>
      </c>
      <c r="M48">
        <f ca="1">'Original Mexico'!P49</f>
        <v>89109703</v>
      </c>
      <c r="N48">
        <f ca="1">M48*'Original Mexico-Historical'!I199/100</f>
        <v>52210601.582761794</v>
      </c>
      <c r="O48">
        <f ca="1">'Original Mexico'!S49*1000000000/('Original Mexico'!R49/100)</f>
        <v>6573481607440.2803</v>
      </c>
      <c r="P48">
        <f ca="1">('Original Mexico'!T49+'Original Mexico'!U49)*1000000000/('Original Mexico'!R49/100)</f>
        <v>1380303901353.0127</v>
      </c>
      <c r="Q48" s="8">
        <f ca="1">(1-0.05)*Q47+'Constructed Mexico'!P47</f>
        <v>16866989743956.447</v>
      </c>
      <c r="R48">
        <f ca="1">'Constructed Mexico'!O48/'Constructed Mexico'!N48</f>
        <v>125903.19605914339</v>
      </c>
      <c r="S48">
        <f t="shared" si="9"/>
        <v>63.985043100775165</v>
      </c>
      <c r="T48">
        <f t="shared" si="8"/>
        <v>1.4975781112347117</v>
      </c>
      <c r="U48">
        <f ca="1">'Original Mexico'!V49*1000/('Constructed Mexico'!N48)</f>
        <v>1313.9196396972682</v>
      </c>
      <c r="V48" s="8">
        <f t="shared" si="10"/>
        <v>265.04878683927473</v>
      </c>
      <c r="W48" s="8">
        <f t="shared" si="11"/>
        <v>175.17832609322903</v>
      </c>
      <c r="X48" s="8">
        <f t="shared" si="12"/>
        <v>139.10222383191132</v>
      </c>
      <c r="Y48" s="8">
        <f t="shared" si="13"/>
        <v>108.7705627519377</v>
      </c>
    </row>
    <row r="49" spans="1:25">
      <c r="A49">
        <v>1994</v>
      </c>
      <c r="B49">
        <f ca="1">('Original Mexico'!J50+'Original Mexico'!K50)/'Original Mexico'!I50*100</f>
        <v>38.478705732041405</v>
      </c>
      <c r="F49">
        <f ca="1">'Original Mexico'!B50</f>
        <v>5.9690425290000002</v>
      </c>
      <c r="G49">
        <f ca="1">'Original Mexico'!C50</f>
        <v>18.71029394</v>
      </c>
      <c r="H49">
        <f ca="1">'Original Mexico'!D50</f>
        <v>67.243946199999996</v>
      </c>
      <c r="I49">
        <f ca="1">('Original Mexico'!M50+'Original Mexico'!L50)*1000000/('Original Mexico'!I50*1000000000)*100</f>
        <v>39.311571502855244</v>
      </c>
      <c r="J49">
        <f ca="1">'Original Mexico'!O50/('Original Mexico-Historical'!I200/100)</f>
        <v>18103.092244070765</v>
      </c>
      <c r="K49">
        <v>253.9856575170916</v>
      </c>
      <c r="L49">
        <v>227.00989152491587</v>
      </c>
      <c r="M49">
        <f ca="1">'Original Mexico'!P50</f>
        <v>90691331</v>
      </c>
      <c r="N49">
        <f ca="1">M49*'Original Mexico-Historical'!I200/100</f>
        <v>53513033.002500631</v>
      </c>
      <c r="O49">
        <f ca="1">'Original Mexico'!S50*1000000000/('Original Mexico'!R50/100)</f>
        <v>6863722239287.1836</v>
      </c>
      <c r="P49">
        <f ca="1">('Original Mexico'!T50+'Original Mexico'!U50)*1000000000/('Original Mexico'!R50/100)</f>
        <v>1490512318992.9436</v>
      </c>
      <c r="Q49" s="8">
        <f ca="1">(1-0.05)*Q48+'Constructed Mexico'!P48</f>
        <v>17403944158111.637</v>
      </c>
      <c r="R49">
        <f ca="1">'Constructed Mexico'!O49/'Constructed Mexico'!N49</f>
        <v>128262.62789041402</v>
      </c>
      <c r="S49">
        <f t="shared" si="9"/>
        <v>64.77067909373325</v>
      </c>
      <c r="T49">
        <f t="shared" si="8"/>
        <v>1.4899804266310925</v>
      </c>
      <c r="U49">
        <f ca="1">'Original Mexico'!V50*1000/('Constructed Mexico'!N49)</f>
        <v>1329.0493883364177</v>
      </c>
      <c r="V49" s="8">
        <f t="shared" si="10"/>
        <v>270.01581360334899</v>
      </c>
      <c r="W49" s="8">
        <f t="shared" si="11"/>
        <v>177.32924123676079</v>
      </c>
      <c r="X49" s="8">
        <f t="shared" si="12"/>
        <v>138.39651451604428</v>
      </c>
      <c r="Y49" s="8">
        <f t="shared" si="13"/>
        <v>110.0230528008381</v>
      </c>
    </row>
    <row r="50" spans="1:25">
      <c r="A50">
        <v>1995</v>
      </c>
      <c r="B50">
        <f ca="1">('Original Mexico'!J51+'Original Mexico'!K51)/'Original Mexico'!I51*100</f>
        <v>58.173646436082414</v>
      </c>
      <c r="F50">
        <f ca="1">'Original Mexico'!B51</f>
        <v>5.6656990650000001</v>
      </c>
      <c r="G50">
        <f ca="1">'Original Mexico'!C51</f>
        <v>20.81475807</v>
      </c>
      <c r="H50">
        <f ca="1">'Original Mexico'!D51</f>
        <v>66.459871149999998</v>
      </c>
      <c r="I50">
        <f ca="1">('Original Mexico'!M51+'Original Mexico'!L51)*1000000/('Original Mexico'!I51*1000000000)*100</f>
        <v>29.748139788905085</v>
      </c>
      <c r="J50">
        <f ca="1">'Original Mexico'!O51/('Original Mexico-Historical'!I201/100)</f>
        <v>16567.586249277738</v>
      </c>
      <c r="K50">
        <v>224.97418325939117</v>
      </c>
      <c r="L50">
        <v>199.96465461985261</v>
      </c>
      <c r="M50">
        <f ca="1">'Original Mexico'!P51</f>
        <v>92272749</v>
      </c>
      <c r="N50">
        <f ca="1">M50*'Original Mexico-Historical'!I201/100</f>
        <v>54836868.003778055</v>
      </c>
      <c r="O50">
        <f ca="1">'Original Mexico'!S51*1000000000/('Original Mexico'!R51/100)</f>
        <v>6440436892003.8535</v>
      </c>
      <c r="P50">
        <f ca="1">('Original Mexico'!T51+'Original Mexico'!U51)*1000000000/('Original Mexico'!R51/100)</f>
        <v>1276501508891.5889</v>
      </c>
      <c r="Q50" s="8">
        <f ca="1">(1-0.05)*Q49+'Constructed Mexico'!P49</f>
        <v>18024259269199</v>
      </c>
      <c r="R50">
        <f ca="1">'Constructed Mexico'!O50/'Constructed Mexico'!N50</f>
        <v>117447.2052554156</v>
      </c>
      <c r="S50">
        <f t="shared" si="9"/>
        <v>58.92667847258106</v>
      </c>
      <c r="T50">
        <f t="shared" si="8"/>
        <v>1.5543421096574712</v>
      </c>
      <c r="U50">
        <f ca="1">'Original Mexico'!V51*1000/('Constructed Mexico'!N50)</f>
        <v>1282.2836717289445</v>
      </c>
      <c r="V50" s="8">
        <f t="shared" si="10"/>
        <v>247.2474110664208</v>
      </c>
      <c r="W50" s="8">
        <f t="shared" si="11"/>
        <v>161.32952947773521</v>
      </c>
      <c r="X50" s="8">
        <f t="shared" si="12"/>
        <v>144.37473573293457</v>
      </c>
      <c r="Y50" s="8">
        <f t="shared" si="13"/>
        <v>106.15163391097016</v>
      </c>
    </row>
    <row r="51" spans="1:25">
      <c r="A51">
        <v>1996</v>
      </c>
      <c r="B51">
        <f ca="1">('Original Mexico'!J52+'Original Mexico'!K52)/'Original Mexico'!I52*100</f>
        <v>62.201972816543858</v>
      </c>
      <c r="F51">
        <f ca="1">'Original Mexico'!B52</f>
        <v>6.2619040630000002</v>
      </c>
      <c r="G51">
        <f ca="1">'Original Mexico'!C52</f>
        <v>21.49146459</v>
      </c>
      <c r="H51">
        <f ca="1">'Original Mexico'!D52</f>
        <v>65.375865340000004</v>
      </c>
      <c r="I51">
        <f ca="1">('Original Mexico'!M52+'Original Mexico'!L52)*1000000/('Original Mexico'!I52*1000000000)*100</f>
        <v>19.100046304741952</v>
      </c>
      <c r="J51">
        <f ca="1">'Original Mexico'!O52/('Original Mexico-Historical'!I202/100)</f>
        <v>16999.716664115258</v>
      </c>
      <c r="K51">
        <v>225.89414656035734</v>
      </c>
      <c r="L51">
        <v>199.51414627567235</v>
      </c>
      <c r="M51">
        <f ca="1">'Original Mexico'!P52</f>
        <v>93858373</v>
      </c>
      <c r="N51">
        <f ca="1">M51*'Original Mexico-Historical'!I202/100</f>
        <v>56189796.597796991</v>
      </c>
      <c r="O51">
        <f ca="1">'Original Mexico'!S52*1000000000/('Original Mexico'!R52/100)</f>
        <v>6772332893295.3506</v>
      </c>
      <c r="P51">
        <f ca="1">('Original Mexico'!T52+'Original Mexico'!U52)*1000000000/('Original Mexico'!R52/100)</f>
        <v>1564811639211.7041</v>
      </c>
      <c r="Q51" s="8">
        <f ca="1">(1-0.05)*Q50+'Constructed Mexico'!P50</f>
        <v>18399547814630.637</v>
      </c>
      <c r="R51">
        <f ca="1">'Constructed Mexico'!O51/'Constructed Mexico'!N51</f>
        <v>120526.02613551497</v>
      </c>
      <c r="S51">
        <f t="shared" si="9"/>
        <v>59.481223754023667</v>
      </c>
      <c r="T51">
        <f t="shared" si="8"/>
        <v>1.5347212558641994</v>
      </c>
      <c r="U51">
        <f ca="1">'Original Mexico'!V52*1000/('Constructed Mexico'!N51)</f>
        <v>1320.2963860329871</v>
      </c>
      <c r="V51" s="8">
        <f t="shared" si="10"/>
        <v>253.72888067726714</v>
      </c>
      <c r="W51" s="8">
        <f t="shared" si="11"/>
        <v>162.84776420007515</v>
      </c>
      <c r="X51" s="8">
        <f t="shared" si="12"/>
        <v>142.55225690819088</v>
      </c>
      <c r="Y51" s="8">
        <f t="shared" si="13"/>
        <v>109.29845065809786</v>
      </c>
    </row>
    <row r="52" spans="1:25">
      <c r="A52">
        <v>1997</v>
      </c>
      <c r="B52">
        <f ca="1">('Original Mexico'!J53+'Original Mexico'!K53)/'Original Mexico'!I53*100</f>
        <v>60.732913701162936</v>
      </c>
      <c r="F52">
        <f ca="1">'Original Mexico'!B53</f>
        <v>5.6986368360000004</v>
      </c>
      <c r="G52">
        <f ca="1">'Original Mexico'!C53</f>
        <v>21.384751399999999</v>
      </c>
      <c r="H52">
        <f ca="1">'Original Mexico'!D53</f>
        <v>65.749240529999994</v>
      </c>
      <c r="I52">
        <f ca="1">('Original Mexico'!M53+'Original Mexico'!L53)*1000000/('Original Mexico'!I53*1000000000)*100</f>
        <v>25.657029872790933</v>
      </c>
      <c r="J52">
        <f ca="1">'Original Mexico'!O53/('Original Mexico-Historical'!I203/100)</f>
        <v>17719.358849250653</v>
      </c>
      <c r="K52">
        <v>224.4899920483563</v>
      </c>
      <c r="L52">
        <v>196.8953033777274</v>
      </c>
      <c r="M52">
        <f ca="1">'Original Mexico'!P53</f>
        <v>95441345</v>
      </c>
      <c r="N52">
        <f ca="1">M52*'Original Mexico-Historical'!I203/100</f>
        <v>57560287.400859401</v>
      </c>
      <c r="O52">
        <f ca="1">'Original Mexico'!S53*1000000000/('Original Mexico'!R53/100)</f>
        <v>7230953409375.3721</v>
      </c>
      <c r="P52">
        <f ca="1">('Original Mexico'!T53+'Original Mexico'!U53)*1000000000/('Original Mexico'!R53/100)</f>
        <v>1870127766454.6135</v>
      </c>
      <c r="Q52" s="8">
        <f ca="1">(1-0.05)*Q51+'Constructed Mexico'!P51</f>
        <v>19044382063110.809</v>
      </c>
      <c r="R52">
        <f ca="1">'Constructed Mexico'!O52/'Constructed Mexico'!N52</f>
        <v>125623.99765341356</v>
      </c>
      <c r="S52">
        <f t="shared" si="9"/>
        <v>59.598853346150072</v>
      </c>
      <c r="T52">
        <f t="shared" si="8"/>
        <v>1.5144148250528071</v>
      </c>
      <c r="U52">
        <f ca="1">'Original Mexico'!V53*1000/('Constructed Mexico'!N52)</f>
        <v>1391.8417288653748</v>
      </c>
      <c r="V52" s="8">
        <f t="shared" si="10"/>
        <v>264.46102416888641</v>
      </c>
      <c r="W52" s="8">
        <f t="shared" si="11"/>
        <v>163.16981063544722</v>
      </c>
      <c r="X52" s="8">
        <f t="shared" si="12"/>
        <v>140.66609840816804</v>
      </c>
      <c r="Y52" s="8">
        <f t="shared" si="13"/>
        <v>115.2212080072095</v>
      </c>
    </row>
    <row r="53" spans="1:25">
      <c r="A53">
        <v>1998</v>
      </c>
      <c r="B53">
        <f ca="1">('Original Mexico'!J54+'Original Mexico'!K54)/'Original Mexico'!I54*100</f>
        <v>63.518631071596644</v>
      </c>
      <c r="F53">
        <f ca="1">'Original Mexico'!B54</f>
        <v>5.2669722759999997</v>
      </c>
      <c r="G53">
        <f ca="1">'Original Mexico'!C54</f>
        <v>21.288839469999999</v>
      </c>
      <c r="H53">
        <f ca="1">'Original Mexico'!D54</f>
        <v>66.121457000000007</v>
      </c>
      <c r="I53">
        <f ca="1">('Original Mexico'!M54+'Original Mexico'!L54)*1000000/('Original Mexico'!I54*1000000000)*100</f>
        <v>22.930338958399695</v>
      </c>
      <c r="J53">
        <f ca="1">'Original Mexico'!O54/('Original Mexico-Historical'!I204/100)</f>
        <v>18158.600025754109</v>
      </c>
      <c r="K53">
        <v>240.02831956421775</v>
      </c>
      <c r="L53">
        <v>209.41269877256718</v>
      </c>
      <c r="M53">
        <f ca="1">'Original Mexico'!P54</f>
        <v>97001933</v>
      </c>
      <c r="N53">
        <f ca="1">M53*'Original Mexico-Historical'!I204/100</f>
        <v>58923847.782019913</v>
      </c>
      <c r="O53">
        <f ca="1">'Original Mexico'!S54*1000000000/('Original Mexico'!R54/100)</f>
        <v>7594697585689.958</v>
      </c>
      <c r="P53">
        <f ca="1">('Original Mexico'!T54+'Original Mexico'!U54)*1000000000/('Original Mexico'!R54/100)</f>
        <v>1846994278008.7544</v>
      </c>
      <c r="Q53" s="8">
        <f ca="1">(1-0.05)*Q52+'Constructed Mexico'!P52</f>
        <v>19962290726409.879</v>
      </c>
      <c r="R53">
        <f ca="1">'Constructed Mexico'!O53/'Constructed Mexico'!N53</f>
        <v>128890.04828376826</v>
      </c>
      <c r="S53">
        <f t="shared" si="9"/>
        <v>63.026416739024199</v>
      </c>
      <c r="T53">
        <f t="shared" si="8"/>
        <v>1.5131130671913922</v>
      </c>
      <c r="U53">
        <f ca="1">'Original Mexico'!V54*1000/('Constructed Mexico'!N53)</f>
        <v>1351.5290589067845</v>
      </c>
      <c r="V53" s="8">
        <f t="shared" si="10"/>
        <v>271.3366459515496</v>
      </c>
      <c r="W53" s="8">
        <f t="shared" si="11"/>
        <v>172.55379771499713</v>
      </c>
      <c r="X53" s="8">
        <f t="shared" si="12"/>
        <v>140.54518490652492</v>
      </c>
      <c r="Y53" s="8">
        <f t="shared" si="13"/>
        <v>111.88399341283805</v>
      </c>
    </row>
    <row r="54" spans="1:25">
      <c r="A54">
        <v>1999</v>
      </c>
      <c r="B54">
        <f ca="1">('Original Mexico'!J55+'Original Mexico'!K55)/'Original Mexico'!I55*100</f>
        <v>63.173206886513832</v>
      </c>
      <c r="F54">
        <f ca="1">'Original Mexico'!B55</f>
        <v>4.7374786579999997</v>
      </c>
      <c r="G54">
        <f ca="1">'Original Mexico'!C55</f>
        <v>20.992996640000001</v>
      </c>
      <c r="H54">
        <f ca="1">'Original Mexico'!D55</f>
        <v>66.578839119999998</v>
      </c>
      <c r="I54">
        <f ca="1">('Original Mexico'!M55+'Original Mexico'!L55)*1000000/('Original Mexico'!I55*1000000000)*100</f>
        <v>19.499441721011749</v>
      </c>
      <c r="J54">
        <f ca="1">'Original Mexico'!O55/('Original Mexico-Historical'!I205/100)</f>
        <v>18447.884132904619</v>
      </c>
      <c r="K54">
        <v>236.3337301061041</v>
      </c>
      <c r="L54">
        <v>205.16234201135268</v>
      </c>
      <c r="M54">
        <f ca="1">'Original Mexico'!P55</f>
        <v>98513690</v>
      </c>
      <c r="N54">
        <f ca="1">M54*'Original Mexico-Historical'!I205/100</f>
        <v>60246336.385247946</v>
      </c>
      <c r="O54">
        <f ca="1">'Original Mexico'!S55*1000000000/('Original Mexico'!R55/100)</f>
        <v>7880018914343.2012</v>
      </c>
      <c r="P54">
        <f ca="1">('Original Mexico'!T55+'Original Mexico'!U55)*1000000000/('Original Mexico'!R55/100)</f>
        <v>1849834636785.6348</v>
      </c>
      <c r="Q54" s="8">
        <f ca="1">(1-0.05)*Q53+'Constructed Mexico'!P53</f>
        <v>20811170468098.137</v>
      </c>
      <c r="R54">
        <f ca="1">'Constructed Mexico'!O54/'Constructed Mexico'!N54</f>
        <v>130796.64901039063</v>
      </c>
      <c r="S54">
        <f t="shared" si="9"/>
        <v>62.411034657126429</v>
      </c>
      <c r="T54">
        <f t="shared" si="8"/>
        <v>1.516206131501177</v>
      </c>
      <c r="U54">
        <f ca="1">'Original Mexico'!V55*1000/('Constructed Mexico'!N54)</f>
        <v>1382.2194076251012</v>
      </c>
      <c r="V54" s="8">
        <f t="shared" si="10"/>
        <v>275.35038210278083</v>
      </c>
      <c r="W54" s="8">
        <f t="shared" si="11"/>
        <v>170.86900392897383</v>
      </c>
      <c r="X54" s="8">
        <f t="shared" si="12"/>
        <v>140.8324835260216</v>
      </c>
      <c r="Y54" s="8">
        <f t="shared" si="13"/>
        <v>114.42464080122296</v>
      </c>
    </row>
    <row r="55" spans="1:25">
      <c r="A55">
        <v>2000</v>
      </c>
      <c r="B55">
        <f ca="1">('Original Mexico'!J56+'Original Mexico'!K56)/'Original Mexico'!I56*100</f>
        <v>63.942379751991197</v>
      </c>
      <c r="F55">
        <f ca="1">'Original Mexico'!B56</f>
        <v>4.1682930970000003</v>
      </c>
      <c r="G55">
        <f ca="1">'Original Mexico'!C56</f>
        <v>20.31442938</v>
      </c>
      <c r="H55">
        <f ca="1">'Original Mexico'!D56</f>
        <v>67.810466739999995</v>
      </c>
      <c r="I55">
        <f ca="1">('Original Mexico'!M56+'Original Mexico'!L56)*1000000/('Original Mexico'!I56*1000000000)*100</f>
        <v>17.535036456050729</v>
      </c>
      <c r="J55">
        <f ca="1">'Original Mexico'!O56/('Original Mexico-Historical'!I206/100)</f>
        <v>19263.368209893641</v>
      </c>
      <c r="K55">
        <v>263.7515837257464</v>
      </c>
      <c r="L55">
        <v>228.48351694980457</v>
      </c>
      <c r="M55">
        <f ca="1">'Original Mexico'!P56</f>
        <v>99959594</v>
      </c>
      <c r="N55">
        <f ca="1">M55*'Original Mexico-Historical'!I206/100</f>
        <v>61504978.002950609</v>
      </c>
      <c r="O55">
        <f ca="1">'Original Mexico'!S56*1000000000/('Original Mexico'!R56/100)</f>
        <v>8399388954816.3447</v>
      </c>
      <c r="P55">
        <f ca="1">('Original Mexico'!T56+'Original Mexico'!U56)*1000000000/('Original Mexico'!R56/100)</f>
        <v>1997748284954.9387</v>
      </c>
      <c r="Q55" s="8">
        <f ca="1">(1-0.05)*Q54+'Constructed Mexico'!P54</f>
        <v>21620446581478.867</v>
      </c>
      <c r="R55">
        <f ca="1">'Constructed Mexico'!O55/'Constructed Mexico'!N55</f>
        <v>136564.37621054667</v>
      </c>
      <c r="S55">
        <f t="shared" si="9"/>
        <v>67.933573073931754</v>
      </c>
      <c r="T55">
        <f t="shared" si="8"/>
        <v>1.4996112863483519</v>
      </c>
      <c r="U55">
        <f ca="1">'Original Mexico'!V56*1000/('Constructed Mexico'!N55)</f>
        <v>1340.522992562401</v>
      </c>
      <c r="V55" s="8">
        <f t="shared" si="10"/>
        <v>287.49248131131185</v>
      </c>
      <c r="W55" s="8">
        <f t="shared" si="11"/>
        <v>185.98861608767515</v>
      </c>
      <c r="X55" s="8">
        <f t="shared" si="12"/>
        <v>139.29107486921305</v>
      </c>
      <c r="Y55" s="8">
        <f t="shared" si="13"/>
        <v>110.97287526390804</v>
      </c>
    </row>
    <row r="56" spans="1:25">
      <c r="A56">
        <v>2001</v>
      </c>
      <c r="B56">
        <f ca="1">('Original Mexico'!J57+'Original Mexico'!K57)/'Original Mexico'!I57*100</f>
        <v>57.353540001257798</v>
      </c>
      <c r="F56">
        <f ca="1">'Original Mexico'!B57</f>
        <v>4.1534279109999996</v>
      </c>
      <c r="G56">
        <f ca="1">'Original Mexico'!C57</f>
        <v>19.561231200000002</v>
      </c>
      <c r="H56">
        <f ca="1">'Original Mexico'!D57</f>
        <v>68.591037380000003</v>
      </c>
      <c r="I56">
        <f ca="1">('Original Mexico'!M57+'Original Mexico'!L57)*1000000/('Original Mexico'!I57*1000000000)*100</f>
        <v>14.439574854360643</v>
      </c>
      <c r="J56">
        <f ca="1">'Original Mexico'!O57/('Original Mexico-Historical'!I207/100)</f>
        <v>18870.049527822961</v>
      </c>
      <c r="K56">
        <v>264.14946259046633</v>
      </c>
      <c r="L56">
        <v>229.08138783647362</v>
      </c>
      <c r="M56">
        <f ca="1">'Original Mexico'!P57</f>
        <v>101329543</v>
      </c>
      <c r="N56">
        <f ca="1">M56*'Original Mexico-Historical'!I207/100</f>
        <v>62688394.001390241</v>
      </c>
      <c r="O56">
        <f ca="1">'Original Mexico'!S57*1000000000/('Original Mexico'!R57/100)</f>
        <v>8396631762377.9043</v>
      </c>
      <c r="P56">
        <f ca="1">('Original Mexico'!T57+'Original Mexico'!U57)*1000000000/('Original Mexico'!R57/100)</f>
        <v>1749020780850.1538</v>
      </c>
      <c r="Q56" s="8">
        <f ca="1">(1-0.05)*Q55+'Constructed Mexico'!P55</f>
        <v>22537172537359.859</v>
      </c>
      <c r="R56">
        <f ca="1">'Constructed Mexico'!O56/'Constructed Mexico'!N56</f>
        <v>133942.3651879117</v>
      </c>
      <c r="S56">
        <f t="shared" si="9"/>
        <v>67.533771137303347</v>
      </c>
      <c r="T56">
        <f t="shared" si="8"/>
        <v>1.5267537492859655</v>
      </c>
      <c r="U56">
        <f ca="1">'Original Mexico'!V57*1000/('Constructed Mexico'!N56)</f>
        <v>1299.0562796710665</v>
      </c>
      <c r="V56" s="8">
        <f t="shared" si="10"/>
        <v>281.97267830089305</v>
      </c>
      <c r="W56" s="8">
        <f t="shared" si="11"/>
        <v>184.8940378763721</v>
      </c>
      <c r="X56" s="8">
        <f t="shared" si="12"/>
        <v>141.81219675699518</v>
      </c>
      <c r="Y56" s="8">
        <f t="shared" si="13"/>
        <v>107.54012522319576</v>
      </c>
    </row>
    <row r="57" spans="1:25">
      <c r="A57">
        <v>2002</v>
      </c>
      <c r="B57">
        <f ca="1">('Original Mexico'!J58+'Original Mexico'!K58)/'Original Mexico'!I58*100</f>
        <v>55.50008869038502</v>
      </c>
      <c r="F57">
        <f ca="1">'Original Mexico'!B58</f>
        <v>3.9448964480000002</v>
      </c>
      <c r="G57">
        <f ca="1">'Original Mexico'!C58</f>
        <v>18.620072669999999</v>
      </c>
      <c r="H57">
        <f ca="1">'Original Mexico'!D58</f>
        <v>69.571835230000005</v>
      </c>
      <c r="I57">
        <f ca="1">('Original Mexico'!M58+'Original Mexico'!L58)*1000000/('Original Mexico'!I58*1000000000)*100</f>
        <v>16.020850552607456</v>
      </c>
      <c r="J57">
        <f ca="1">'Original Mexico'!O58/('Original Mexico-Historical'!I208/100)</f>
        <v>18692.001509300746</v>
      </c>
      <c r="K57">
        <v>249.57741231749617</v>
      </c>
      <c r="L57">
        <v>216.3282123736517</v>
      </c>
      <c r="M57">
        <f ca="1">'Original Mexico'!P58</f>
        <v>102634153</v>
      </c>
      <c r="N57">
        <f ca="1">M57*'Original Mexico-Historical'!I208/100</f>
        <v>63808695.139133476</v>
      </c>
      <c r="O57">
        <f ca="1">'Original Mexico'!S58*1000000000/('Original Mexico'!R58/100)</f>
        <v>8461449345575.9346</v>
      </c>
      <c r="P57">
        <f ca="1">('Original Mexico'!T58+'Original Mexico'!U58)*1000000000/('Original Mexico'!R58/100)</f>
        <v>1743601802108.76</v>
      </c>
      <c r="Q57" s="8">
        <f ca="1">(1-0.05)*Q56+'Constructed Mexico'!P56</f>
        <v>23159334691342.02</v>
      </c>
      <c r="R57">
        <f ca="1">'Constructed Mexico'!O57/'Constructed Mexico'!N57</f>
        <v>132606.52528822175</v>
      </c>
      <c r="S57">
        <f t="shared" si="9"/>
        <v>64.452538414114599</v>
      </c>
      <c r="T57">
        <f t="shared" si="8"/>
        <v>1.5395942486896836</v>
      </c>
      <c r="U57">
        <f ca="1">'Original Mexico'!V58*1000/('Constructed Mexico'!N57)</f>
        <v>1336.3449870596739</v>
      </c>
      <c r="V57" s="8">
        <f t="shared" si="10"/>
        <v>279.16049595837336</v>
      </c>
      <c r="W57" s="8">
        <f t="shared" si="11"/>
        <v>176.45823531073552</v>
      </c>
      <c r="X57" s="8">
        <f t="shared" si="12"/>
        <v>143.00488380868887</v>
      </c>
      <c r="Y57" s="8">
        <f t="shared" si="13"/>
        <v>110.62700631120936</v>
      </c>
    </row>
    <row r="58" spans="1:25">
      <c r="A58">
        <v>2003</v>
      </c>
      <c r="B58">
        <f ca="1">('Original Mexico'!J59+'Original Mexico'!K59)/'Original Mexico'!I59*100</f>
        <v>52.1712072396463</v>
      </c>
      <c r="F58">
        <f ca="1">'Original Mexico'!B59</f>
        <v>3.9893979599999998</v>
      </c>
      <c r="G58">
        <f ca="1">'Original Mexico'!C59</f>
        <v>18.782992199999999</v>
      </c>
      <c r="H58">
        <f ca="1">'Original Mexico'!D59</f>
        <v>63.144334120000003</v>
      </c>
      <c r="I58">
        <f ca="1">('Original Mexico'!M59+'Original Mexico'!L59)*1000000/('Original Mexico'!I59*1000000000)*100</f>
        <v>14.400864412117617</v>
      </c>
      <c r="J58">
        <f ca="1">'Original Mexico'!O59/('Original Mexico-Historical'!I209/100)</f>
        <v>18627.438206901061</v>
      </c>
      <c r="K58">
        <v>257.95602544757725</v>
      </c>
      <c r="L58">
        <v>223.17846542020544</v>
      </c>
      <c r="M58">
        <f ca="1">'Original Mexico'!P59</f>
        <v>103902569</v>
      </c>
      <c r="N58">
        <f ca="1">M58*'Original Mexico-Historical'!I209/100</f>
        <v>64895239.996858552</v>
      </c>
      <c r="O58">
        <f ca="1">'Original Mexico'!S59*1000000000/('Original Mexico'!R59/100)</f>
        <v>8579085802587.0215</v>
      </c>
      <c r="P58">
        <f ca="1">('Original Mexico'!T59+'Original Mexico'!U59)*1000000000/('Original Mexico'!R59/100)</f>
        <v>1963869878344.2178</v>
      </c>
      <c r="Q58" s="8">
        <f ca="1">(1-0.05)*Q57+'Constructed Mexico'!P57</f>
        <v>23744969758883.68</v>
      </c>
      <c r="R58">
        <f ca="1">'Constructed Mexico'!O58/'Constructed Mexico'!N58</f>
        <v>132198.99954145047</v>
      </c>
      <c r="S58">
        <f t="shared" si="9"/>
        <v>66.179141524434073</v>
      </c>
      <c r="T58">
        <f t="shared" si="8"/>
        <v>1.5469794582096896</v>
      </c>
      <c r="U58">
        <f ca="1">'Original Mexico'!V59*1000/('Constructed Mexico'!N58)</f>
        <v>1291.2861484764755</v>
      </c>
      <c r="V58" s="8">
        <f t="shared" si="10"/>
        <v>278.30258124160349</v>
      </c>
      <c r="W58" s="8">
        <f t="shared" si="11"/>
        <v>181.18533133248476</v>
      </c>
      <c r="X58" s="8">
        <f t="shared" si="12"/>
        <v>143.69085742167823</v>
      </c>
      <c r="Y58" s="8">
        <f t="shared" si="13"/>
        <v>106.89688836368221</v>
      </c>
    </row>
    <row r="59" spans="1:25">
      <c r="A59">
        <v>2004</v>
      </c>
      <c r="B59">
        <f ca="1">('Original Mexico'!J60+'Original Mexico'!K60)/'Original Mexico'!I60*100</f>
        <v>55.065833785743898</v>
      </c>
      <c r="F59">
        <f ca="1">'Original Mexico'!B60</f>
        <v>3.8540463539999998</v>
      </c>
      <c r="G59">
        <f ca="1">'Original Mexico'!C60</f>
        <v>18.69004851</v>
      </c>
      <c r="H59">
        <f ca="1">'Original Mexico'!D60</f>
        <v>62.076899240000003</v>
      </c>
      <c r="I59">
        <f ca="1">('Original Mexico'!M60+'Original Mexico'!L60)*1000000/('Original Mexico'!I60*1000000000)*100</f>
        <v>13.745333630759937</v>
      </c>
      <c r="J59">
        <f ca="1">'Original Mexico'!O60/('Original Mexico-Historical'!I210/100)</f>
        <v>19060.920860450991</v>
      </c>
      <c r="K59">
        <v>264.78943706070368</v>
      </c>
      <c r="L59">
        <v>229.00770656522923</v>
      </c>
      <c r="M59">
        <f ca="1">'Original Mexico'!P60</f>
        <v>105175967</v>
      </c>
      <c r="N59">
        <f ca="1">M59*'Original Mexico-Historical'!I210/100</f>
        <v>65990061.879980534</v>
      </c>
      <c r="O59">
        <f ca="1">'Original Mexico'!S60*1000000000/('Original Mexico'!R60/100)</f>
        <v>8928217911772.7773</v>
      </c>
      <c r="P59">
        <f ca="1">('Original Mexico'!T60+'Original Mexico'!U60)*1000000000/('Original Mexico'!R60/100)</f>
        <v>2209030928797.4277</v>
      </c>
      <c r="Q59" s="8">
        <f ca="1">(1-0.05)*Q58+'Constructed Mexico'!P58</f>
        <v>24521591149283.715</v>
      </c>
      <c r="R59">
        <f ca="1">'Constructed Mexico'!O59/'Constructed Mexico'!N59</f>
        <v>135296.4015704513</v>
      </c>
      <c r="S59">
        <f t="shared" si="9"/>
        <v>67.44556046325674</v>
      </c>
      <c r="T59">
        <f t="shared" si="8"/>
        <v>1.5418787677743</v>
      </c>
      <c r="U59">
        <f ca="1">'Original Mexico'!V60*1000/('Constructed Mexico'!N59)</f>
        <v>1301.0160370230785</v>
      </c>
      <c r="V59" s="8">
        <f t="shared" si="10"/>
        <v>284.82316750022818</v>
      </c>
      <c r="W59" s="8">
        <f t="shared" si="11"/>
        <v>184.65253458944454</v>
      </c>
      <c r="X59" s="8">
        <f t="shared" si="12"/>
        <v>143.21708087719077</v>
      </c>
      <c r="Y59" s="8">
        <f t="shared" si="13"/>
        <v>107.70236034290575</v>
      </c>
    </row>
    <row r="60" spans="1:25">
      <c r="A60">
        <v>2005</v>
      </c>
      <c r="B60">
        <f ca="1">('Original Mexico'!J61+'Original Mexico'!K61)/'Original Mexico'!I61*100</f>
        <v>55.84213658747418</v>
      </c>
      <c r="F60">
        <f ca="1">'Original Mexico'!B61</f>
        <v>3.7223243090000002</v>
      </c>
      <c r="G60">
        <f ca="1">'Original Mexico'!C61</f>
        <v>18.401615499999998</v>
      </c>
      <c r="H60">
        <f ca="1">'Original Mexico'!D61</f>
        <v>62.310082450000003</v>
      </c>
      <c r="I60">
        <f ca="1">('Original Mexico'!M61+'Original Mexico'!L61)*1000000/('Original Mexico'!I61*1000000000)*100</f>
        <v>14.852758900479222</v>
      </c>
      <c r="J60">
        <f ca="1">'Original Mexico'!O61/('Original Mexico-Historical'!I211/100)</f>
        <v>19339.871578610546</v>
      </c>
      <c r="K60">
        <v>258.90756643621961</v>
      </c>
      <c r="L60">
        <v>223.84370204058374</v>
      </c>
      <c r="M60">
        <f ca="1">'Original Mexico'!P61</f>
        <v>106483757</v>
      </c>
      <c r="N60">
        <f ca="1">M60*'Original Mexico-Historical'!I211/100</f>
        <v>67123004.002575487</v>
      </c>
      <c r="O60">
        <f ca="1">'Original Mexico'!S61*1000000000/('Original Mexico'!R61/100)</f>
        <v>9220649020000</v>
      </c>
      <c r="P60">
        <f ca="1">('Original Mexico'!T61+'Original Mexico'!U61)*1000000000/('Original Mexico'!R61/100)</f>
        <v>2224924770000</v>
      </c>
      <c r="Q60" s="8">
        <f ca="1">(1-0.05)*Q59+'Constructed Mexico'!P59</f>
        <v>25504542520616.953</v>
      </c>
      <c r="R60">
        <f ca="1">'Constructed Mexico'!O60/'Constructed Mexico'!N60</f>
        <v>137369.43328171378</v>
      </c>
      <c r="S60">
        <f t="shared" si="9"/>
        <v>66.218606434250958</v>
      </c>
      <c r="T60">
        <f t="shared" si="8"/>
        <v>1.5465603694555163</v>
      </c>
      <c r="U60">
        <f ca="1">'Original Mexico'!V61*1000/('Constructed Mexico'!N60)</f>
        <v>1341.3533324066568</v>
      </c>
      <c r="V60" s="8">
        <f t="shared" si="10"/>
        <v>289.18727069496646</v>
      </c>
      <c r="W60" s="8">
        <f t="shared" si="11"/>
        <v>181.29337840889687</v>
      </c>
      <c r="X60" s="8">
        <f t="shared" si="12"/>
        <v>143.65193045202562</v>
      </c>
      <c r="Y60" s="8">
        <f t="shared" si="13"/>
        <v>111.04161351045398</v>
      </c>
    </row>
    <row r="61" spans="1:25">
      <c r="A61">
        <v>2006</v>
      </c>
      <c r="B61">
        <f ca="1">('Original Mexico'!J62+'Original Mexico'!K62)/'Original Mexico'!I62*100</f>
        <v>57.377875164417048</v>
      </c>
      <c r="F61">
        <f ca="1">'Original Mexico'!B62</f>
        <v>3.6697806559999999</v>
      </c>
      <c r="G61">
        <f ca="1">'Original Mexico'!C62</f>
        <v>18.544130039999999</v>
      </c>
      <c r="H61">
        <f ca="1">'Original Mexico'!D62</f>
        <v>60.738565000000001</v>
      </c>
      <c r="I61">
        <f ca="1">('Original Mexico'!M62+'Original Mexico'!L62)*1000000/('Original Mexico'!I62*1000000000)*100</f>
        <v>17.193726709099948</v>
      </c>
      <c r="J61">
        <f ca="1">'Original Mexico'!O62/('Original Mexico-Historical'!I212/100)</f>
        <v>19984.53216313259</v>
      </c>
      <c r="K61">
        <v>269.92817943520822</v>
      </c>
      <c r="L61">
        <v>233.28122029740624</v>
      </c>
      <c r="M61">
        <f ca="1">'Original Mexico'!P62</f>
        <v>107835259</v>
      </c>
      <c r="N61">
        <f ca="1">M61*'Original Mexico-Historical'!I212/100</f>
        <v>68303174.636909395</v>
      </c>
      <c r="O61">
        <f ca="1">'Original Mexico'!S62*1000000000/('Original Mexico'!R62/100)</f>
        <v>9687100604165.2402</v>
      </c>
      <c r="P61">
        <f ca="1">('Original Mexico'!T62+'Original Mexico'!U62)*1000000000/('Original Mexico'!R62/100)</f>
        <v>2511780342749.7104</v>
      </c>
      <c r="Q61" s="8">
        <f ca="1">(1-0.05)*Q60+'Constructed Mexico'!P60</f>
        <v>26454240164586.105</v>
      </c>
      <c r="R61">
        <f ca="1">'Constructed Mexico'!O61/'Constructed Mexico'!N61</f>
        <v>141825.04189096013</v>
      </c>
      <c r="S61">
        <f t="shared" si="9"/>
        <v>68.335574641073549</v>
      </c>
      <c r="T61">
        <f t="shared" si="8"/>
        <v>1.5381062942393338</v>
      </c>
      <c r="U61">
        <f ca="1">'Original Mexico'!V62*1000/('Constructed Mexico'!N61)</f>
        <v>1349.334797393105</v>
      </c>
      <c r="V61" s="8">
        <f t="shared" si="10"/>
        <v>298.5671251663066</v>
      </c>
      <c r="W61" s="8">
        <f t="shared" si="11"/>
        <v>187.08921644997923</v>
      </c>
      <c r="X61" s="8">
        <f t="shared" si="12"/>
        <v>142.86667547654812</v>
      </c>
      <c r="Y61" s="8">
        <f t="shared" si="13"/>
        <v>111.70234527207137</v>
      </c>
    </row>
    <row r="62" spans="1:25">
      <c r="A62">
        <v>2007</v>
      </c>
      <c r="B62">
        <f ca="1">('Original Mexico'!J63+'Original Mexico'!K63)/'Original Mexico'!I63*100</f>
        <v>57.588594771935433</v>
      </c>
      <c r="F62">
        <f ca="1">'Original Mexico'!B63</f>
        <v>3.7227467810000001</v>
      </c>
      <c r="G62">
        <f ca="1">'Original Mexico'!C63</f>
        <v>18.539977789999998</v>
      </c>
      <c r="H62">
        <f ca="1">'Original Mexico'!D63</f>
        <v>60.438259610000003</v>
      </c>
      <c r="I62">
        <f ca="1">('Original Mexico'!M63+'Original Mexico'!L63)*1000000/('Original Mexico'!I63*1000000000)*100</f>
        <v>18.539008196275486</v>
      </c>
      <c r="J62">
        <f ca="1">'Original Mexico'!O63/('Original Mexico-Historical'!I213/100)</f>
        <v>20274.948496535391</v>
      </c>
      <c r="K62">
        <v>276.47949703842738</v>
      </c>
      <c r="L62">
        <v>239.35045186876903</v>
      </c>
      <c r="M62">
        <f ca="1">'Original Mexico'!P63</f>
        <v>109220753</v>
      </c>
      <c r="N62">
        <f ca="1">M62*'Original Mexico-Historical'!I213/100</f>
        <v>69519761.640734971</v>
      </c>
      <c r="O62">
        <f ca="1">'Original Mexico'!S63*1000000000/('Original Mexico'!R63/100)</f>
        <v>10012921377227.348</v>
      </c>
      <c r="P62">
        <f ca="1">('Original Mexico'!T63+'Original Mexico'!U63)*1000000000/('Original Mexico'!R63/100)</f>
        <v>2635587098470.6865</v>
      </c>
      <c r="Q62" s="8">
        <f ca="1">(1-0.05)*Q61+'Constructed Mexico'!P61</f>
        <v>27643308499106.512</v>
      </c>
      <c r="R62">
        <f ca="1">'Constructed Mexico'!O62/'Constructed Mexico'!N62</f>
        <v>144029.85771113887</v>
      </c>
      <c r="S62">
        <f t="shared" si="9"/>
        <v>69.360213834140254</v>
      </c>
      <c r="T62">
        <f t="shared" si="8"/>
        <v>1.5452989890572213</v>
      </c>
      <c r="U62">
        <f ca="1">'Original Mexico'!V63*1000/('Constructed Mexico'!N62)</f>
        <v>1343.7843774950602</v>
      </c>
      <c r="V62" s="8">
        <f t="shared" si="10"/>
        <v>303.20865752318099</v>
      </c>
      <c r="W62" s="8">
        <f t="shared" si="11"/>
        <v>189.89447483525908</v>
      </c>
      <c r="X62" s="8">
        <f t="shared" si="12"/>
        <v>143.53476740244272</v>
      </c>
      <c r="Y62" s="8">
        <f t="shared" si="13"/>
        <v>111.24286336954118</v>
      </c>
    </row>
    <row r="63" spans="1:25">
      <c r="A63">
        <v>2008</v>
      </c>
      <c r="B63">
        <f ca="1">('Original Mexico'!J64+'Original Mexico'!K64)/'Original Mexico'!I64*100</f>
        <v>58.489469645399872</v>
      </c>
      <c r="F63">
        <f ca="1">'Original Mexico'!B64</f>
        <v>3.7681641610000001</v>
      </c>
      <c r="G63">
        <f ca="1">'Original Mexico'!C64</f>
        <v>18.803169</v>
      </c>
      <c r="H63">
        <f ca="1">'Original Mexico'!D64</f>
        <v>59.183620670000003</v>
      </c>
      <c r="I63">
        <f ca="1">('Original Mexico'!M64+'Original Mexico'!L64)*1000000/('Original Mexico'!I64*1000000000)*100</f>
        <v>17.572081425009785</v>
      </c>
      <c r="J63">
        <f ca="1">'Original Mexico'!O64/('Original Mexico-Historical'!I214/100)</f>
        <v>20219.0145801375</v>
      </c>
      <c r="K63">
        <v>271.02708296633944</v>
      </c>
      <c r="L63">
        <v>235.15482976619322</v>
      </c>
      <c r="M63">
        <f ca="1">'Original Mexico'!P64</f>
        <v>110627158</v>
      </c>
      <c r="N63">
        <f ca="1">M63*'Original Mexico-Historical'!I214/100</f>
        <v>70758271.077241451</v>
      </c>
      <c r="O63">
        <f ca="1">'Original Mexico'!S64*1000000000/('Original Mexico'!R64/100)</f>
        <v>10134857426549.307</v>
      </c>
      <c r="P63">
        <f ca="1">('Original Mexico'!T64+'Original Mexico'!U64)*1000000000/('Original Mexico'!R64/100)</f>
        <v>2710859422626.2085</v>
      </c>
      <c r="Q63" s="8">
        <f ca="1">(1-0.05)*Q62+'Constructed Mexico'!P62</f>
        <v>28896730172621.871</v>
      </c>
      <c r="R63">
        <f ca="1">'Constructed Mexico'!O63/'Constructed Mexico'!N63</f>
        <v>143232.12357020212</v>
      </c>
      <c r="S63">
        <f t="shared" si="9"/>
        <v>68.053519796787526</v>
      </c>
      <c r="T63">
        <f t="shared" si="8"/>
        <v>1.5667990914636383</v>
      </c>
      <c r="U63">
        <f ca="1">'Original Mexico'!V64*1000/('Constructed Mexico'!N63)</f>
        <v>1343.310865329662</v>
      </c>
      <c r="V63" s="8">
        <f t="shared" si="10"/>
        <v>301.52928421977231</v>
      </c>
      <c r="W63" s="8">
        <f t="shared" si="11"/>
        <v>186.31700636627747</v>
      </c>
      <c r="X63" s="8">
        <f t="shared" si="12"/>
        <v>145.53179983428075</v>
      </c>
      <c r="Y63" s="8">
        <f t="shared" si="13"/>
        <v>111.2036644846595</v>
      </c>
    </row>
    <row r="64" spans="1:25">
      <c r="A64">
        <v>2009</v>
      </c>
      <c r="B64">
        <f ca="1">('Original Mexico'!J65+'Original Mexico'!K65)/'Original Mexico'!I65*100</f>
        <v>56.957212874923094</v>
      </c>
      <c r="J64">
        <f ca="1">'Original Mexico'!O65/('Original Mexico-Historical'!I215/100)</f>
        <v>18663.4800341218</v>
      </c>
      <c r="K64">
        <v>250.98998754621081</v>
      </c>
      <c r="L64">
        <v>217.65026489769463</v>
      </c>
      <c r="M64">
        <f ca="1">'Original Mexico'!P65</f>
        <v>112033369</v>
      </c>
      <c r="N64">
        <f ca="1">M64*'Original Mexico-Historical'!I215/100</f>
        <v>71995841.998641789</v>
      </c>
      <c r="O64">
        <f ca="1">'Original Mexico'!S65*1000000000/('Original Mexico'!R65/100)</f>
        <v>9498008453167.0898</v>
      </c>
      <c r="P64">
        <f ca="1">('Original Mexico'!T65+'Original Mexico'!U65)*1000000000/('Original Mexico'!R65/100)</f>
        <v>2222726972276.5059</v>
      </c>
      <c r="Q64" s="8">
        <f ca="1">(1-0.05)*Q63+'Constructed Mexico'!P63</f>
        <v>30162753086616.984</v>
      </c>
      <c r="R64">
        <f ca="1">'Constructed Mexico'!O64/'Constructed Mexico'!N64</f>
        <v>131924.40270851017</v>
      </c>
      <c r="S64">
        <f t="shared" si="9"/>
        <v>64.303438964609882</v>
      </c>
      <c r="T64">
        <f t="shared" si="8"/>
        <v>1.6408678719857035</v>
      </c>
      <c r="U64">
        <f ca="1">'Original Mexico'!V65*1000/('Constructed Mexico'!N64)</f>
        <v>1250.3089074463242</v>
      </c>
      <c r="V64" s="8">
        <f t="shared" si="10"/>
        <v>277.72450570643963</v>
      </c>
      <c r="W64" s="8">
        <f t="shared" si="11"/>
        <v>176.05003066290055</v>
      </c>
      <c r="X64" s="8">
        <f t="shared" si="12"/>
        <v>152.41166273414802</v>
      </c>
      <c r="Y64" s="8">
        <f t="shared" si="13"/>
        <v>103.50465840363816</v>
      </c>
    </row>
    <row r="65" spans="1:25">
      <c r="A65">
        <v>2010</v>
      </c>
      <c r="B65">
        <f ca="1">('Original Mexico'!J66+'Original Mexico'!K66)/'Original Mexico'!I66*100</f>
        <v>62.010681047436464</v>
      </c>
      <c r="J65">
        <f ca="1">'Original Mexico'!O66/('Original Mexico-Historical'!I216/100)</f>
        <v>19362.182724149607</v>
      </c>
      <c r="K65">
        <v>267.83773651104474</v>
      </c>
      <c r="L65">
        <v>231.70654627195381</v>
      </c>
      <c r="M65">
        <f ca="1">'Original Mexico'!P66</f>
        <v>113423047</v>
      </c>
      <c r="N65">
        <f ca="1">M65*'Original Mexico-Historical'!I216/100</f>
        <v>73214865.001093209</v>
      </c>
      <c r="O65">
        <f ca="1">'Original Mexico'!S66*1000000000/('Original Mexico'!R66/100)</f>
        <v>10051205271049.611</v>
      </c>
      <c r="P65">
        <f ca="1">('Original Mexico'!T66+'Original Mexico'!U66)*1000000000/('Original Mexico'!R66/100)</f>
        <v>2368069070376.9507</v>
      </c>
      <c r="Q65" s="8">
        <f ca="1">(1-0.05)*Q64+'Constructed Mexico'!P64</f>
        <v>30877342404562.641</v>
      </c>
      <c r="R65">
        <f ca="1">'Constructed Mexico'!O65/'Constructed Mexico'!N65</f>
        <v>137283.66870442952</v>
      </c>
      <c r="S65">
        <f t="shared" si="9"/>
        <v>67.816430504678578</v>
      </c>
      <c r="T65">
        <f t="shared" si="8"/>
        <v>1.6176890464640443</v>
      </c>
      <c r="U65">
        <f ca="1">'Original Mexico'!V66*1000/('Constructed Mexico'!N65)</f>
        <v>1251.3791210109036</v>
      </c>
      <c r="V65" s="8">
        <f t="shared" si="10"/>
        <v>289.0067208926223</v>
      </c>
      <c r="W65" s="8">
        <f t="shared" si="11"/>
        <v>185.667903024097</v>
      </c>
      <c r="X65" s="8">
        <f t="shared" si="12"/>
        <v>150.25870246337035</v>
      </c>
      <c r="Y65" s="8">
        <f t="shared" si="13"/>
        <v>103.59325418085849</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L216"/>
  <sheetViews>
    <sheetView zoomScaleNormal="100" workbookViewId="0">
      <pane xSplit="1" ySplit="5" topLeftCell="H6" activePane="bottomRight" state="frozen"/>
      <selection activeCell="A2" sqref="A2"/>
      <selection pane="topRight" activeCell="A2" sqref="A2"/>
      <selection pane="bottomLeft" activeCell="A2" sqref="A2"/>
      <selection pane="bottomRight" activeCell="L5" sqref="L5"/>
    </sheetView>
  </sheetViews>
  <sheetFormatPr defaultRowHeight="15"/>
  <cols>
    <col min="1" max="1" width="14.7109375" bestFit="1" customWidth="1"/>
    <col min="2" max="2" width="47.140625" bestFit="1" customWidth="1"/>
    <col min="3" max="3" width="47.140625" style="1" bestFit="1" customWidth="1"/>
    <col min="4" max="4" width="29.42578125" customWidth="1"/>
    <col min="5" max="5" width="27.28515625" customWidth="1"/>
    <col min="6" max="6" width="25" customWidth="1"/>
    <col min="7" max="7" width="20.5703125" bestFit="1" customWidth="1"/>
    <col min="8" max="8" width="15.7109375" bestFit="1" customWidth="1"/>
    <col min="9" max="9" width="31.28515625" bestFit="1" customWidth="1"/>
    <col min="10" max="10" width="57.5703125" bestFit="1" customWidth="1"/>
    <col min="11" max="11" width="47.140625" bestFit="1" customWidth="1"/>
    <col min="12" max="12" width="37" bestFit="1" customWidth="1"/>
  </cols>
  <sheetData>
    <row r="1" spans="1:12">
      <c r="A1" t="s">
        <v>109</v>
      </c>
      <c r="B1" t="s">
        <v>152</v>
      </c>
      <c r="C1" s="1" t="s">
        <v>153</v>
      </c>
      <c r="D1" t="s">
        <v>154</v>
      </c>
      <c r="E1" s="1" t="s">
        <v>155</v>
      </c>
      <c r="F1" t="s">
        <v>156</v>
      </c>
      <c r="G1" s="1" t="s">
        <v>157</v>
      </c>
      <c r="H1" t="s">
        <v>158</v>
      </c>
      <c r="I1" t="s">
        <v>159</v>
      </c>
      <c r="J1" s="1" t="s">
        <v>160</v>
      </c>
      <c r="K1" t="s">
        <v>161</v>
      </c>
      <c r="L1" t="s">
        <v>162</v>
      </c>
    </row>
    <row r="2" spans="1:12">
      <c r="A2" t="s">
        <v>6</v>
      </c>
      <c r="B2" t="s">
        <v>0</v>
      </c>
      <c r="C2" s="1" t="s">
        <v>0</v>
      </c>
      <c r="D2" t="s">
        <v>0</v>
      </c>
      <c r="E2" t="s">
        <v>0</v>
      </c>
      <c r="F2" t="s">
        <v>0</v>
      </c>
      <c r="G2" t="s">
        <v>0</v>
      </c>
      <c r="H2" t="s">
        <v>0</v>
      </c>
      <c r="I2" t="s">
        <v>0</v>
      </c>
      <c r="J2" s="1" t="s">
        <v>0</v>
      </c>
      <c r="K2" s="1" t="s">
        <v>0</v>
      </c>
      <c r="L2" t="s">
        <v>0</v>
      </c>
    </row>
    <row r="3" spans="1:12">
      <c r="A3" t="s">
        <v>7</v>
      </c>
      <c r="B3" t="s">
        <v>10</v>
      </c>
      <c r="C3" s="1" t="s">
        <v>36</v>
      </c>
      <c r="D3" t="s">
        <v>10</v>
      </c>
      <c r="E3" t="s">
        <v>37</v>
      </c>
      <c r="F3" t="s">
        <v>38</v>
      </c>
      <c r="G3" t="s">
        <v>39</v>
      </c>
      <c r="H3" t="s">
        <v>40</v>
      </c>
      <c r="I3" t="s">
        <v>41</v>
      </c>
      <c r="J3" s="1" t="s">
        <v>48</v>
      </c>
      <c r="K3" s="1" t="s">
        <v>49</v>
      </c>
      <c r="L3" t="s">
        <v>36</v>
      </c>
    </row>
    <row r="4" spans="1:12">
      <c r="A4" t="s">
        <v>8</v>
      </c>
      <c r="B4" s="1" t="s">
        <v>32</v>
      </c>
      <c r="C4" s="1" t="s">
        <v>32</v>
      </c>
      <c r="D4" t="s">
        <v>22</v>
      </c>
      <c r="E4" t="s">
        <v>22</v>
      </c>
      <c r="F4" t="s">
        <v>22</v>
      </c>
      <c r="G4" t="s">
        <v>43</v>
      </c>
      <c r="H4" t="s">
        <v>43</v>
      </c>
      <c r="I4" t="s">
        <v>4</v>
      </c>
      <c r="J4" s="1" t="s">
        <v>50</v>
      </c>
      <c r="K4" s="1" t="s">
        <v>52</v>
      </c>
      <c r="L4" t="s">
        <v>73</v>
      </c>
    </row>
    <row r="5" spans="1:12">
      <c r="A5" t="s">
        <v>9</v>
      </c>
      <c r="B5" s="1" t="s">
        <v>33</v>
      </c>
      <c r="C5" s="1" t="s">
        <v>33</v>
      </c>
      <c r="D5" t="s">
        <v>209</v>
      </c>
      <c r="E5" t="s">
        <v>45</v>
      </c>
      <c r="J5" s="1" t="s">
        <v>5</v>
      </c>
      <c r="K5" s="1" t="s">
        <v>5</v>
      </c>
      <c r="L5" t="s">
        <v>77</v>
      </c>
    </row>
    <row r="6" spans="1:12">
      <c r="A6">
        <v>1800</v>
      </c>
      <c r="B6" s="1">
        <v>11212</v>
      </c>
      <c r="C6" s="1">
        <v>1869</v>
      </c>
    </row>
    <row r="7" spans="1:12">
      <c r="A7">
        <v>1801</v>
      </c>
    </row>
    <row r="8" spans="1:12">
      <c r="A8">
        <v>1802</v>
      </c>
    </row>
    <row r="9" spans="1:12">
      <c r="A9">
        <v>1803</v>
      </c>
    </row>
    <row r="10" spans="1:12">
      <c r="A10">
        <v>1804</v>
      </c>
    </row>
    <row r="11" spans="1:12">
      <c r="A11">
        <v>1805</v>
      </c>
    </row>
    <row r="12" spans="1:12">
      <c r="A12">
        <v>1806</v>
      </c>
    </row>
    <row r="13" spans="1:12">
      <c r="A13">
        <v>1807</v>
      </c>
    </row>
    <row r="14" spans="1:12">
      <c r="A14">
        <v>1808</v>
      </c>
    </row>
    <row r="15" spans="1:12">
      <c r="A15">
        <v>1809</v>
      </c>
    </row>
    <row r="16" spans="1:12">
      <c r="A16">
        <v>1810</v>
      </c>
    </row>
    <row r="17" spans="1:12">
      <c r="A17">
        <v>1811</v>
      </c>
    </row>
    <row r="18" spans="1:12">
      <c r="A18">
        <v>1812</v>
      </c>
    </row>
    <row r="19" spans="1:12">
      <c r="A19">
        <v>1813</v>
      </c>
    </row>
    <row r="20" spans="1:12">
      <c r="A20">
        <v>1814</v>
      </c>
    </row>
    <row r="21" spans="1:12">
      <c r="A21">
        <v>1815</v>
      </c>
    </row>
    <row r="22" spans="1:12">
      <c r="A22">
        <v>1816</v>
      </c>
    </row>
    <row r="23" spans="1:12">
      <c r="A23">
        <v>1817</v>
      </c>
    </row>
    <row r="24" spans="1:12">
      <c r="A24">
        <v>1818</v>
      </c>
    </row>
    <row r="25" spans="1:12">
      <c r="A25">
        <v>1819</v>
      </c>
    </row>
    <row r="26" spans="1:12">
      <c r="A26">
        <v>1820</v>
      </c>
      <c r="L26">
        <v>759.07089722180058</v>
      </c>
    </row>
    <row r="27" spans="1:12">
      <c r="A27">
        <v>1821</v>
      </c>
      <c r="L27" t="s">
        <v>78</v>
      </c>
    </row>
    <row r="28" spans="1:12">
      <c r="A28">
        <v>1822</v>
      </c>
      <c r="L28" t="s">
        <v>78</v>
      </c>
    </row>
    <row r="29" spans="1:12">
      <c r="A29">
        <v>1823</v>
      </c>
      <c r="L29" t="s">
        <v>78</v>
      </c>
    </row>
    <row r="30" spans="1:12">
      <c r="A30">
        <v>1824</v>
      </c>
      <c r="L30" t="s">
        <v>78</v>
      </c>
    </row>
    <row r="31" spans="1:12">
      <c r="A31">
        <v>1825</v>
      </c>
      <c r="L31" t="s">
        <v>78</v>
      </c>
    </row>
    <row r="32" spans="1:12">
      <c r="A32">
        <v>1826</v>
      </c>
      <c r="L32" t="s">
        <v>78</v>
      </c>
    </row>
    <row r="33" spans="1:12">
      <c r="A33">
        <v>1827</v>
      </c>
      <c r="L33" t="s">
        <v>78</v>
      </c>
    </row>
    <row r="34" spans="1:12">
      <c r="A34">
        <v>1828</v>
      </c>
      <c r="L34" t="s">
        <v>78</v>
      </c>
    </row>
    <row r="35" spans="1:12">
      <c r="A35">
        <v>1829</v>
      </c>
      <c r="L35" t="s">
        <v>78</v>
      </c>
    </row>
    <row r="36" spans="1:12">
      <c r="A36">
        <v>1830</v>
      </c>
      <c r="L36" t="s">
        <v>78</v>
      </c>
    </row>
    <row r="37" spans="1:12">
      <c r="A37">
        <v>1831</v>
      </c>
      <c r="L37" t="s">
        <v>78</v>
      </c>
    </row>
    <row r="38" spans="1:12">
      <c r="A38">
        <v>1832</v>
      </c>
      <c r="L38" t="s">
        <v>78</v>
      </c>
    </row>
    <row r="39" spans="1:12">
      <c r="A39">
        <v>1833</v>
      </c>
      <c r="L39" t="s">
        <v>78</v>
      </c>
    </row>
    <row r="40" spans="1:12">
      <c r="A40">
        <v>1834</v>
      </c>
      <c r="L40" t="s">
        <v>78</v>
      </c>
    </row>
    <row r="41" spans="1:12">
      <c r="A41">
        <v>1835</v>
      </c>
      <c r="L41" t="s">
        <v>78</v>
      </c>
    </row>
    <row r="42" spans="1:12">
      <c r="A42">
        <v>1836</v>
      </c>
      <c r="L42" t="s">
        <v>78</v>
      </c>
    </row>
    <row r="43" spans="1:12">
      <c r="A43">
        <v>1837</v>
      </c>
      <c r="L43" t="s">
        <v>78</v>
      </c>
    </row>
    <row r="44" spans="1:12">
      <c r="A44">
        <v>1838</v>
      </c>
      <c r="L44" t="s">
        <v>78</v>
      </c>
    </row>
    <row r="45" spans="1:12">
      <c r="A45">
        <v>1839</v>
      </c>
      <c r="L45" t="s">
        <v>78</v>
      </c>
    </row>
    <row r="46" spans="1:12">
      <c r="A46">
        <v>1840</v>
      </c>
      <c r="L46" t="s">
        <v>78</v>
      </c>
    </row>
    <row r="47" spans="1:12">
      <c r="A47">
        <v>1841</v>
      </c>
      <c r="L47" t="s">
        <v>78</v>
      </c>
    </row>
    <row r="48" spans="1:12">
      <c r="A48">
        <v>1842</v>
      </c>
      <c r="L48" t="s">
        <v>78</v>
      </c>
    </row>
    <row r="49" spans="1:12">
      <c r="A49">
        <v>1843</v>
      </c>
      <c r="L49" t="s">
        <v>78</v>
      </c>
    </row>
    <row r="50" spans="1:12">
      <c r="A50">
        <v>1844</v>
      </c>
      <c r="L50" t="s">
        <v>78</v>
      </c>
    </row>
    <row r="51" spans="1:12">
      <c r="A51">
        <v>1845</v>
      </c>
      <c r="B51">
        <v>10752</v>
      </c>
      <c r="C51" s="1">
        <v>1434</v>
      </c>
      <c r="L51" t="s">
        <v>78</v>
      </c>
    </row>
    <row r="52" spans="1:12">
      <c r="A52">
        <v>1846</v>
      </c>
      <c r="L52" t="s">
        <v>78</v>
      </c>
    </row>
    <row r="53" spans="1:12">
      <c r="A53">
        <v>1847</v>
      </c>
      <c r="L53" t="s">
        <v>78</v>
      </c>
    </row>
    <row r="54" spans="1:12">
      <c r="A54">
        <v>1848</v>
      </c>
      <c r="L54" t="s">
        <v>78</v>
      </c>
    </row>
    <row r="55" spans="1:12">
      <c r="A55">
        <v>1849</v>
      </c>
      <c r="L55" t="s">
        <v>78</v>
      </c>
    </row>
    <row r="56" spans="1:12">
      <c r="A56">
        <v>1850</v>
      </c>
      <c r="L56" t="s">
        <v>78</v>
      </c>
    </row>
    <row r="57" spans="1:12">
      <c r="A57">
        <v>1851</v>
      </c>
      <c r="L57" t="s">
        <v>78</v>
      </c>
    </row>
    <row r="58" spans="1:12">
      <c r="A58">
        <v>1852</v>
      </c>
      <c r="L58" t="s">
        <v>78</v>
      </c>
    </row>
    <row r="59" spans="1:12">
      <c r="A59">
        <v>1853</v>
      </c>
      <c r="L59" t="s">
        <v>78</v>
      </c>
    </row>
    <row r="60" spans="1:12">
      <c r="A60">
        <v>1854</v>
      </c>
      <c r="L60" t="s">
        <v>78</v>
      </c>
    </row>
    <row r="61" spans="1:12">
      <c r="A61">
        <v>1855</v>
      </c>
      <c r="L61" t="s">
        <v>78</v>
      </c>
    </row>
    <row r="62" spans="1:12">
      <c r="A62">
        <v>1856</v>
      </c>
      <c r="L62" t="s">
        <v>78</v>
      </c>
    </row>
    <row r="63" spans="1:12">
      <c r="A63">
        <v>1857</v>
      </c>
      <c r="L63" t="s">
        <v>78</v>
      </c>
    </row>
    <row r="64" spans="1:12">
      <c r="A64">
        <v>1858</v>
      </c>
      <c r="L64" t="s">
        <v>78</v>
      </c>
    </row>
    <row r="65" spans="1:12">
      <c r="A65">
        <v>1859</v>
      </c>
      <c r="L65" t="s">
        <v>78</v>
      </c>
    </row>
    <row r="66" spans="1:12">
      <c r="A66">
        <v>1860</v>
      </c>
      <c r="B66">
        <v>10035</v>
      </c>
      <c r="C66" s="1">
        <v>1254</v>
      </c>
      <c r="L66" t="s">
        <v>78</v>
      </c>
    </row>
    <row r="67" spans="1:12">
      <c r="A67">
        <v>1861</v>
      </c>
      <c r="L67" t="s">
        <v>78</v>
      </c>
    </row>
    <row r="68" spans="1:12">
      <c r="A68">
        <v>1862</v>
      </c>
      <c r="L68" t="s">
        <v>78</v>
      </c>
    </row>
    <row r="69" spans="1:12">
      <c r="A69">
        <v>1863</v>
      </c>
      <c r="L69" t="s">
        <v>78</v>
      </c>
    </row>
    <row r="70" spans="1:12">
      <c r="A70">
        <v>1864</v>
      </c>
      <c r="L70" t="s">
        <v>78</v>
      </c>
    </row>
    <row r="71" spans="1:12">
      <c r="A71">
        <v>1865</v>
      </c>
      <c r="L71" t="s">
        <v>78</v>
      </c>
    </row>
    <row r="72" spans="1:12">
      <c r="A72">
        <v>1866</v>
      </c>
      <c r="L72" t="s">
        <v>78</v>
      </c>
    </row>
    <row r="73" spans="1:12">
      <c r="A73">
        <v>1867</v>
      </c>
      <c r="L73" t="s">
        <v>78</v>
      </c>
    </row>
    <row r="74" spans="1:12">
      <c r="A74">
        <v>1868</v>
      </c>
      <c r="L74" t="s">
        <v>78</v>
      </c>
    </row>
    <row r="75" spans="1:12">
      <c r="A75">
        <v>1869</v>
      </c>
      <c r="L75" t="s">
        <v>78</v>
      </c>
    </row>
    <row r="76" spans="1:12">
      <c r="A76">
        <v>1870</v>
      </c>
      <c r="L76">
        <v>674.04273782405903</v>
      </c>
    </row>
    <row r="77" spans="1:12">
      <c r="A77">
        <v>1871</v>
      </c>
      <c r="L77" t="s">
        <v>78</v>
      </c>
    </row>
    <row r="78" spans="1:12">
      <c r="A78">
        <v>1872</v>
      </c>
      <c r="L78" t="s">
        <v>78</v>
      </c>
    </row>
    <row r="79" spans="1:12">
      <c r="A79">
        <v>1873</v>
      </c>
      <c r="L79" t="s">
        <v>78</v>
      </c>
    </row>
    <row r="80" spans="1:12">
      <c r="A80">
        <v>1874</v>
      </c>
      <c r="L80" t="s">
        <v>78</v>
      </c>
    </row>
    <row r="81" spans="1:12">
      <c r="A81">
        <v>1875</v>
      </c>
      <c r="L81" t="s">
        <v>78</v>
      </c>
    </row>
    <row r="82" spans="1:12">
      <c r="A82">
        <v>1876</v>
      </c>
      <c r="L82" t="s">
        <v>78</v>
      </c>
    </row>
    <row r="83" spans="1:12">
      <c r="A83">
        <v>1877</v>
      </c>
      <c r="B83">
        <v>15692</v>
      </c>
      <c r="C83" s="1">
        <v>1587</v>
      </c>
      <c r="L83" t="s">
        <v>78</v>
      </c>
    </row>
    <row r="84" spans="1:12">
      <c r="A84">
        <v>1878</v>
      </c>
      <c r="L84" t="s">
        <v>78</v>
      </c>
    </row>
    <row r="85" spans="1:12">
      <c r="A85">
        <v>1879</v>
      </c>
      <c r="L85" t="s">
        <v>78</v>
      </c>
    </row>
    <row r="86" spans="1:12">
      <c r="A86">
        <v>1880</v>
      </c>
      <c r="L86" t="s">
        <v>78</v>
      </c>
    </row>
    <row r="87" spans="1:12">
      <c r="A87">
        <v>1881</v>
      </c>
      <c r="L87" t="s">
        <v>78</v>
      </c>
    </row>
    <row r="88" spans="1:12">
      <c r="A88">
        <v>1882</v>
      </c>
      <c r="L88" t="s">
        <v>78</v>
      </c>
    </row>
    <row r="89" spans="1:12">
      <c r="A89">
        <v>1883</v>
      </c>
      <c r="L89" t="s">
        <v>78</v>
      </c>
    </row>
    <row r="90" spans="1:12">
      <c r="A90">
        <v>1884</v>
      </c>
      <c r="L90" t="s">
        <v>78</v>
      </c>
    </row>
    <row r="91" spans="1:12">
      <c r="A91">
        <v>1885</v>
      </c>
      <c r="L91" t="s">
        <v>78</v>
      </c>
    </row>
    <row r="92" spans="1:12">
      <c r="A92">
        <v>1886</v>
      </c>
      <c r="L92" t="s">
        <v>78</v>
      </c>
    </row>
    <row r="93" spans="1:12">
      <c r="A93">
        <v>1887</v>
      </c>
      <c r="L93" t="s">
        <v>78</v>
      </c>
    </row>
    <row r="94" spans="1:12">
      <c r="A94">
        <v>1888</v>
      </c>
      <c r="L94" t="s">
        <v>78</v>
      </c>
    </row>
    <row r="95" spans="1:12">
      <c r="A95">
        <v>1889</v>
      </c>
      <c r="L95" t="s">
        <v>78</v>
      </c>
    </row>
    <row r="96" spans="1:12">
      <c r="A96">
        <v>1890</v>
      </c>
      <c r="L96">
        <v>1011.1688976042287</v>
      </c>
    </row>
    <row r="97" spans="1:12">
      <c r="A97">
        <v>1891</v>
      </c>
      <c r="L97" t="s">
        <v>78</v>
      </c>
    </row>
    <row r="98" spans="1:12">
      <c r="A98">
        <v>1892</v>
      </c>
    </row>
    <row r="99" spans="1:12">
      <c r="A99">
        <v>1893</v>
      </c>
    </row>
    <row r="100" spans="1:12">
      <c r="A100">
        <v>1894</v>
      </c>
      <c r="L100" t="s">
        <v>78</v>
      </c>
    </row>
    <row r="101" spans="1:12">
      <c r="A101">
        <v>1895</v>
      </c>
      <c r="B101">
        <v>30837</v>
      </c>
      <c r="C101" s="1">
        <v>2441</v>
      </c>
      <c r="G101">
        <v>7114499</v>
      </c>
      <c r="H101" s="2">
        <v>12632428</v>
      </c>
      <c r="K101">
        <v>17.899999999999999</v>
      </c>
      <c r="L101">
        <v>1132.1961620469083</v>
      </c>
    </row>
    <row r="102" spans="1:12">
      <c r="A102">
        <v>1896</v>
      </c>
      <c r="B102">
        <v>31791</v>
      </c>
      <c r="C102" s="1">
        <v>2480</v>
      </c>
      <c r="L102" t="s">
        <v>78</v>
      </c>
    </row>
    <row r="103" spans="1:12">
      <c r="A103">
        <v>1897</v>
      </c>
      <c r="B103">
        <v>33923</v>
      </c>
      <c r="C103" s="1">
        <v>2607</v>
      </c>
      <c r="L103" t="s">
        <v>78</v>
      </c>
    </row>
    <row r="104" spans="1:12">
      <c r="A104">
        <v>1898</v>
      </c>
      <c r="B104">
        <v>35882</v>
      </c>
      <c r="C104" s="1">
        <v>2717</v>
      </c>
      <c r="L104" t="s">
        <v>78</v>
      </c>
    </row>
    <row r="105" spans="1:12">
      <c r="A105">
        <v>1899</v>
      </c>
      <c r="B105">
        <v>34146</v>
      </c>
      <c r="C105" s="1">
        <v>2547</v>
      </c>
      <c r="L105" t="s">
        <v>78</v>
      </c>
    </row>
    <row r="106" spans="1:12">
      <c r="A106">
        <v>1900</v>
      </c>
      <c r="B106">
        <v>34414</v>
      </c>
      <c r="C106" s="1">
        <v>2529</v>
      </c>
      <c r="J106">
        <v>28.3</v>
      </c>
      <c r="K106">
        <v>22.3</v>
      </c>
      <c r="L106">
        <v>1365.8411111927685</v>
      </c>
    </row>
    <row r="107" spans="1:12">
      <c r="A107">
        <v>1901</v>
      </c>
      <c r="B107">
        <v>37371</v>
      </c>
      <c r="C107" s="1">
        <v>2717</v>
      </c>
      <c r="L107">
        <v>1466.1577608142493</v>
      </c>
    </row>
    <row r="108" spans="1:12">
      <c r="A108">
        <v>1902</v>
      </c>
      <c r="B108">
        <v>34706</v>
      </c>
      <c r="C108" s="1">
        <v>2496</v>
      </c>
      <c r="L108">
        <v>1347.885500575374</v>
      </c>
    </row>
    <row r="109" spans="1:12">
      <c r="A109">
        <v>1903</v>
      </c>
      <c r="B109">
        <v>38593</v>
      </c>
      <c r="C109" s="1">
        <v>2746</v>
      </c>
      <c r="L109">
        <v>1482.7463536108148</v>
      </c>
    </row>
    <row r="110" spans="1:12">
      <c r="A110">
        <v>1904</v>
      </c>
      <c r="B110">
        <v>39271</v>
      </c>
      <c r="C110" s="1">
        <v>2764</v>
      </c>
      <c r="L110">
        <v>1492.3282657657658</v>
      </c>
    </row>
    <row r="111" spans="1:12">
      <c r="A111">
        <v>1905</v>
      </c>
      <c r="B111">
        <v>43352</v>
      </c>
      <c r="C111" s="1">
        <v>3018</v>
      </c>
      <c r="L111">
        <v>1629.6734665459862</v>
      </c>
    </row>
    <row r="112" spans="1:12">
      <c r="A112">
        <v>1906</v>
      </c>
      <c r="B112">
        <v>42862</v>
      </c>
      <c r="C112" s="1">
        <v>2952</v>
      </c>
      <c r="G112" s="4"/>
      <c r="L112">
        <v>1594.2558027412356</v>
      </c>
    </row>
    <row r="113" spans="1:12">
      <c r="A113">
        <v>1907</v>
      </c>
      <c r="B113">
        <v>45377</v>
      </c>
      <c r="C113" s="1">
        <v>3092</v>
      </c>
      <c r="L113">
        <v>1669.051512673753</v>
      </c>
    </row>
    <row r="114" spans="1:12">
      <c r="A114">
        <v>1908</v>
      </c>
      <c r="B114">
        <v>45308</v>
      </c>
      <c r="C114" s="1">
        <v>3054</v>
      </c>
      <c r="L114">
        <v>1649.2990024265303</v>
      </c>
    </row>
    <row r="115" spans="1:12">
      <c r="A115">
        <v>1909</v>
      </c>
      <c r="B115">
        <v>46639</v>
      </c>
      <c r="C115" s="1">
        <v>3110</v>
      </c>
      <c r="L115">
        <v>1680.0026672001068</v>
      </c>
    </row>
    <row r="116" spans="1:12">
      <c r="A116">
        <v>1910</v>
      </c>
      <c r="B116">
        <v>47054</v>
      </c>
      <c r="C116" s="1">
        <v>3104</v>
      </c>
      <c r="G116">
        <v>8422962</v>
      </c>
      <c r="H116" s="2">
        <v>15160369</v>
      </c>
      <c r="J116">
        <v>28.7</v>
      </c>
      <c r="K116">
        <v>27.7</v>
      </c>
      <c r="L116">
        <v>1693.5333333333333</v>
      </c>
    </row>
    <row r="117" spans="1:12">
      <c r="A117">
        <v>1911</v>
      </c>
      <c r="L117">
        <v>1706.7378252168112</v>
      </c>
    </row>
    <row r="118" spans="1:12">
      <c r="A118">
        <v>1912</v>
      </c>
      <c r="L118">
        <v>1718.2910547396527</v>
      </c>
    </row>
    <row r="119" spans="1:12">
      <c r="A119">
        <v>1913</v>
      </c>
      <c r="L119">
        <v>1731.5297261189044</v>
      </c>
    </row>
    <row r="120" spans="1:12">
      <c r="A120">
        <v>1914</v>
      </c>
      <c r="L120">
        <v>1744.318181818182</v>
      </c>
    </row>
    <row r="121" spans="1:12">
      <c r="A121">
        <v>1915</v>
      </c>
      <c r="L121">
        <v>1757.1906354515049</v>
      </c>
    </row>
    <row r="122" spans="1:12">
      <c r="A122">
        <v>1916</v>
      </c>
      <c r="L122">
        <v>1770.1472556894244</v>
      </c>
    </row>
    <row r="123" spans="1:12">
      <c r="A123">
        <v>1917</v>
      </c>
      <c r="L123">
        <v>1783.2551908908238</v>
      </c>
    </row>
    <row r="124" spans="1:12">
      <c r="A124">
        <v>1918</v>
      </c>
      <c r="L124">
        <v>1796.4477211796245</v>
      </c>
    </row>
    <row r="125" spans="1:12">
      <c r="A125">
        <v>1919</v>
      </c>
      <c r="L125">
        <v>1809.7250167672703</v>
      </c>
    </row>
    <row r="126" spans="1:12">
      <c r="A126">
        <v>1920</v>
      </c>
      <c r="L126">
        <v>1823.0872483221476</v>
      </c>
    </row>
    <row r="127" spans="1:12">
      <c r="A127">
        <v>1921</v>
      </c>
      <c r="B127">
        <v>50658</v>
      </c>
      <c r="C127" s="1">
        <v>3534</v>
      </c>
      <c r="G127">
        <v>8314552</v>
      </c>
      <c r="H127" s="2">
        <v>14334780</v>
      </c>
      <c r="J127">
        <v>31.2</v>
      </c>
      <c r="K127">
        <v>33.799999999999997</v>
      </c>
      <c r="L127">
        <v>1835.9180933199059</v>
      </c>
    </row>
    <row r="128" spans="1:12">
      <c r="A128">
        <v>1922</v>
      </c>
      <c r="B128">
        <v>51839</v>
      </c>
      <c r="C128" s="1">
        <v>3559</v>
      </c>
      <c r="L128">
        <v>1850.3536254874743</v>
      </c>
    </row>
    <row r="129" spans="1:12">
      <c r="A129">
        <v>1923</v>
      </c>
      <c r="B129">
        <v>53620</v>
      </c>
      <c r="C129" s="1">
        <v>3623</v>
      </c>
      <c r="L129">
        <v>1884.1022971302141</v>
      </c>
    </row>
    <row r="130" spans="1:12">
      <c r="A130">
        <v>1924</v>
      </c>
      <c r="B130">
        <v>52753</v>
      </c>
      <c r="C130" s="1">
        <v>3508</v>
      </c>
      <c r="L130">
        <v>1825.0368377218272</v>
      </c>
    </row>
    <row r="131" spans="1:12">
      <c r="A131">
        <v>1925</v>
      </c>
      <c r="B131">
        <v>56024</v>
      </c>
      <c r="C131" s="1">
        <v>3666</v>
      </c>
      <c r="L131">
        <v>1908.0358269206511</v>
      </c>
    </row>
    <row r="132" spans="1:12">
      <c r="A132">
        <v>1926</v>
      </c>
      <c r="B132">
        <v>59385</v>
      </c>
      <c r="C132" s="1">
        <v>3824</v>
      </c>
      <c r="L132">
        <v>1991.1817673725393</v>
      </c>
    </row>
    <row r="133" spans="1:12">
      <c r="A133">
        <v>1927</v>
      </c>
      <c r="B133">
        <v>56773</v>
      </c>
      <c r="C133" s="1">
        <v>3598</v>
      </c>
      <c r="L133">
        <v>1874.7860112496944</v>
      </c>
    </row>
    <row r="134" spans="1:12">
      <c r="A134">
        <v>1928</v>
      </c>
      <c r="B134">
        <v>57125</v>
      </c>
      <c r="C134" s="1">
        <v>3563</v>
      </c>
      <c r="L134">
        <v>1856.7386986095228</v>
      </c>
    </row>
    <row r="135" spans="1:12">
      <c r="A135">
        <v>1929</v>
      </c>
      <c r="B135">
        <v>54915</v>
      </c>
      <c r="C135" s="1">
        <v>3371</v>
      </c>
      <c r="L135">
        <v>1757.2148148148149</v>
      </c>
    </row>
    <row r="136" spans="1:12">
      <c r="A136">
        <v>1930</v>
      </c>
      <c r="B136">
        <v>51473</v>
      </c>
      <c r="C136" s="1">
        <v>3110</v>
      </c>
      <c r="J136">
        <v>33.5</v>
      </c>
      <c r="K136">
        <v>38.5</v>
      </c>
      <c r="L136">
        <v>1617.8748180494906</v>
      </c>
    </row>
    <row r="137" spans="1:12">
      <c r="A137">
        <v>1931</v>
      </c>
      <c r="B137">
        <v>53179</v>
      </c>
      <c r="C137" s="1">
        <v>3158</v>
      </c>
      <c r="G137">
        <v>9571034</v>
      </c>
      <c r="H137" s="2">
        <v>16552722</v>
      </c>
      <c r="L137">
        <v>1643.0205949656752</v>
      </c>
    </row>
    <row r="138" spans="1:12">
      <c r="A138">
        <v>1932</v>
      </c>
      <c r="B138">
        <v>45247</v>
      </c>
      <c r="C138" s="1">
        <v>2641</v>
      </c>
      <c r="L138">
        <v>1372.5126475548061</v>
      </c>
    </row>
    <row r="139" spans="1:12">
      <c r="A139">
        <v>1933</v>
      </c>
      <c r="B139">
        <v>50359</v>
      </c>
      <c r="C139" s="1">
        <v>2889</v>
      </c>
      <c r="L139">
        <v>1501.0212531051613</v>
      </c>
    </row>
    <row r="140" spans="1:12">
      <c r="A140">
        <v>1934</v>
      </c>
      <c r="B140">
        <v>53757</v>
      </c>
      <c r="C140" s="1">
        <v>3032</v>
      </c>
      <c r="L140">
        <v>1573.9224722146923</v>
      </c>
    </row>
    <row r="141" spans="1:12">
      <c r="A141">
        <v>1935</v>
      </c>
      <c r="B141">
        <v>57752</v>
      </c>
      <c r="C141" s="1">
        <v>3202</v>
      </c>
      <c r="L141">
        <v>1660.3482242692082</v>
      </c>
    </row>
    <row r="142" spans="1:12">
      <c r="A142">
        <v>1936</v>
      </c>
      <c r="B142">
        <v>62361</v>
      </c>
      <c r="C142" s="1">
        <v>3398</v>
      </c>
      <c r="L142">
        <v>1768.4348739495799</v>
      </c>
    </row>
    <row r="143" spans="1:12">
      <c r="A143">
        <v>1937</v>
      </c>
      <c r="B143">
        <v>64425</v>
      </c>
      <c r="C143" s="1">
        <v>3451</v>
      </c>
      <c r="L143">
        <v>1795.8699019101703</v>
      </c>
    </row>
    <row r="144" spans="1:12">
      <c r="A144">
        <v>1938</v>
      </c>
      <c r="B144">
        <v>65469</v>
      </c>
      <c r="C144" s="1">
        <v>3447</v>
      </c>
      <c r="L144">
        <v>1794.2654148693225</v>
      </c>
    </row>
    <row r="145" spans="1:12">
      <c r="A145">
        <v>1939</v>
      </c>
      <c r="B145">
        <v>68989</v>
      </c>
      <c r="C145" s="1">
        <v>3571</v>
      </c>
      <c r="L145">
        <v>1858.0336209906718</v>
      </c>
    </row>
    <row r="146" spans="1:12">
      <c r="A146">
        <v>1940</v>
      </c>
      <c r="B146">
        <v>69941</v>
      </c>
      <c r="C146" s="1">
        <v>3559</v>
      </c>
      <c r="G146">
        <v>10966375</v>
      </c>
      <c r="H146" s="2">
        <v>19653552</v>
      </c>
      <c r="J146">
        <v>35.1</v>
      </c>
      <c r="K146">
        <v>41.8</v>
      </c>
      <c r="L146">
        <v>1851.959005541117</v>
      </c>
    </row>
    <row r="147" spans="1:12">
      <c r="A147">
        <v>1941</v>
      </c>
      <c r="B147">
        <v>76753</v>
      </c>
      <c r="C147" s="1">
        <v>3801</v>
      </c>
      <c r="L147">
        <v>1949.4631352899071</v>
      </c>
    </row>
    <row r="148" spans="1:12">
      <c r="A148">
        <v>1942</v>
      </c>
      <c r="B148">
        <v>81059</v>
      </c>
      <c r="C148" s="1">
        <v>3906</v>
      </c>
      <c r="L148">
        <v>2032.0453278840796</v>
      </c>
    </row>
    <row r="149" spans="1:12">
      <c r="A149">
        <v>1943</v>
      </c>
      <c r="B149">
        <v>84061</v>
      </c>
      <c r="C149" s="1">
        <v>3942</v>
      </c>
      <c r="L149">
        <v>2051.3898305084749</v>
      </c>
    </row>
    <row r="150" spans="1:12">
      <c r="A150">
        <v>1944</v>
      </c>
      <c r="B150">
        <v>90923</v>
      </c>
      <c r="C150" s="1">
        <v>4150</v>
      </c>
      <c r="L150">
        <v>2159.4967889504705</v>
      </c>
    </row>
    <row r="151" spans="1:12">
      <c r="A151">
        <v>1945</v>
      </c>
      <c r="B151">
        <v>93779</v>
      </c>
      <c r="C151" s="1">
        <v>4165</v>
      </c>
      <c r="L151">
        <v>2133.830719946046</v>
      </c>
    </row>
    <row r="152" spans="1:12">
      <c r="A152">
        <v>1946</v>
      </c>
      <c r="B152">
        <v>99942</v>
      </c>
      <c r="C152" s="1">
        <v>4320</v>
      </c>
      <c r="L152">
        <v>2210.584524638512</v>
      </c>
    </row>
    <row r="153" spans="1:12">
      <c r="A153">
        <v>1947</v>
      </c>
      <c r="B153">
        <v>103384</v>
      </c>
      <c r="C153" s="1">
        <v>4349</v>
      </c>
      <c r="L153">
        <v>2221.4393758458718</v>
      </c>
    </row>
    <row r="154" spans="1:12">
      <c r="A154">
        <v>1948</v>
      </c>
      <c r="B154">
        <v>107644</v>
      </c>
      <c r="C154" s="1">
        <v>4407</v>
      </c>
      <c r="L154">
        <v>2247.9498684821292</v>
      </c>
    </row>
    <row r="155" spans="1:12">
      <c r="A155">
        <v>1949</v>
      </c>
      <c r="B155">
        <v>113544</v>
      </c>
      <c r="C155" s="1">
        <v>4524</v>
      </c>
      <c r="L155">
        <v>2304.3641694545727</v>
      </c>
    </row>
    <row r="156" spans="1:12">
      <c r="A156">
        <v>1950</v>
      </c>
      <c r="B156">
        <v>124779</v>
      </c>
      <c r="C156" s="1">
        <v>4838</v>
      </c>
      <c r="G156">
        <v>14123595</v>
      </c>
      <c r="H156" s="2">
        <v>25791017</v>
      </c>
      <c r="J156">
        <v>42.6</v>
      </c>
      <c r="K156">
        <v>56.8</v>
      </c>
      <c r="L156">
        <v>2365.0192837117406</v>
      </c>
    </row>
    <row r="157" spans="1:12">
      <c r="A157">
        <v>1951</v>
      </c>
      <c r="B157">
        <v>134429</v>
      </c>
      <c r="C157" s="1">
        <v>5057</v>
      </c>
      <c r="L157">
        <v>2477.3831859281572</v>
      </c>
    </row>
    <row r="158" spans="1:12">
      <c r="A158">
        <v>1952</v>
      </c>
      <c r="B158">
        <v>139775</v>
      </c>
      <c r="C158" s="1">
        <v>5101</v>
      </c>
      <c r="L158">
        <v>2503.987733409253</v>
      </c>
    </row>
    <row r="159" spans="1:12">
      <c r="A159">
        <v>1953</v>
      </c>
      <c r="B159">
        <v>140158</v>
      </c>
      <c r="C159" s="1">
        <v>4962</v>
      </c>
      <c r="L159">
        <v>2439.0873479626798</v>
      </c>
    </row>
    <row r="160" spans="1:12">
      <c r="A160">
        <v>1954</v>
      </c>
      <c r="B160">
        <v>154168</v>
      </c>
      <c r="C160" s="1">
        <v>5295</v>
      </c>
      <c r="L160">
        <v>2605.1411376780075</v>
      </c>
    </row>
    <row r="161" spans="1:12">
      <c r="A161">
        <v>1955</v>
      </c>
      <c r="B161">
        <v>167270</v>
      </c>
      <c r="C161" s="1">
        <v>5574</v>
      </c>
      <c r="L161">
        <v>2742.4001168056502</v>
      </c>
    </row>
    <row r="162" spans="1:12">
      <c r="A162">
        <v>1956</v>
      </c>
      <c r="B162">
        <v>178706</v>
      </c>
      <c r="C162" s="1">
        <v>5777</v>
      </c>
      <c r="L162">
        <v>2842.8187144680801</v>
      </c>
    </row>
    <row r="163" spans="1:12">
      <c r="A163">
        <v>1957</v>
      </c>
      <c r="B163">
        <v>192243</v>
      </c>
      <c r="C163" s="1">
        <v>6029</v>
      </c>
      <c r="L163">
        <v>2964.7401205887168</v>
      </c>
    </row>
    <row r="164" spans="1:12">
      <c r="A164">
        <v>1958</v>
      </c>
      <c r="B164">
        <v>202467</v>
      </c>
      <c r="C164" s="1">
        <v>6160</v>
      </c>
      <c r="L164">
        <v>3025.0992233264637</v>
      </c>
    </row>
    <row r="165" spans="1:12">
      <c r="A165">
        <v>1959</v>
      </c>
      <c r="B165">
        <v>208523</v>
      </c>
      <c r="C165" s="1">
        <v>6155</v>
      </c>
      <c r="L165">
        <v>3016.4379109497831</v>
      </c>
    </row>
    <row r="166" spans="1:12">
      <c r="A166">
        <v>1960</v>
      </c>
      <c r="B166">
        <v>225448</v>
      </c>
      <c r="C166" s="1">
        <v>6456</v>
      </c>
      <c r="D166">
        <v>155900000</v>
      </c>
      <c r="E166">
        <v>1.17386938088915E-2</v>
      </c>
      <c r="F166">
        <v>38418829</v>
      </c>
      <c r="G166">
        <v>18162444</v>
      </c>
      <c r="H166" s="2">
        <v>34923129</v>
      </c>
      <c r="I166">
        <v>51.090940330000002</v>
      </c>
      <c r="J166">
        <v>50.7</v>
      </c>
      <c r="K166">
        <v>66.5</v>
      </c>
      <c r="L166">
        <v>3155.2026186603139</v>
      </c>
    </row>
    <row r="167" spans="1:12">
      <c r="A167">
        <v>1961</v>
      </c>
      <c r="B167">
        <v>236562</v>
      </c>
      <c r="C167" s="1">
        <v>6537</v>
      </c>
      <c r="D167">
        <v>165700000</v>
      </c>
      <c r="E167">
        <v>1.1891880539280799E-2</v>
      </c>
      <c r="F167">
        <v>39684127</v>
      </c>
      <c r="I167">
        <v>50.784031419999998</v>
      </c>
      <c r="L167">
        <v>3172.1124212808286</v>
      </c>
    </row>
    <row r="168" spans="1:12">
      <c r="A168">
        <v>1962</v>
      </c>
      <c r="B168">
        <v>247615</v>
      </c>
      <c r="C168" s="1">
        <v>6616</v>
      </c>
      <c r="D168">
        <v>179800000</v>
      </c>
      <c r="E168">
        <v>1.2326137079635599E-2</v>
      </c>
      <c r="F168">
        <v>40966751</v>
      </c>
      <c r="I168">
        <v>50.463342799999999</v>
      </c>
      <c r="L168">
        <v>3210.9492154770187</v>
      </c>
    </row>
    <row r="169" spans="1:12">
      <c r="A169">
        <v>1963</v>
      </c>
      <c r="B169">
        <v>267396</v>
      </c>
      <c r="C169" s="1">
        <v>6908</v>
      </c>
      <c r="D169">
        <v>194800000</v>
      </c>
      <c r="E169">
        <v>1.2366901208768599E-2</v>
      </c>
      <c r="F169">
        <v>42264182</v>
      </c>
      <c r="I169">
        <v>50.15583882</v>
      </c>
      <c r="L169">
        <v>3342.5582684785104</v>
      </c>
    </row>
    <row r="170" spans="1:12">
      <c r="A170">
        <v>1964</v>
      </c>
      <c r="B170">
        <v>298662</v>
      </c>
      <c r="C170" s="1">
        <v>7460</v>
      </c>
      <c r="D170">
        <v>221400000</v>
      </c>
      <c r="E170">
        <v>1.2582374924579099E-2</v>
      </c>
      <c r="F170">
        <v>43574687</v>
      </c>
      <c r="I170">
        <v>49.894505270000003</v>
      </c>
      <c r="L170">
        <v>3593.6842333706268</v>
      </c>
    </row>
    <row r="171" spans="1:12">
      <c r="A171">
        <v>1965</v>
      </c>
      <c r="B171">
        <v>318030</v>
      </c>
      <c r="C171" s="1">
        <v>7681</v>
      </c>
      <c r="D171">
        <v>252000000</v>
      </c>
      <c r="E171">
        <v>1.34511899633725E-2</v>
      </c>
      <c r="F171">
        <v>44898430</v>
      </c>
      <c r="I171">
        <v>49.699880370000002</v>
      </c>
      <c r="L171">
        <v>3701.9742792136503</v>
      </c>
    </row>
    <row r="172" spans="1:12">
      <c r="A172">
        <v>1966</v>
      </c>
      <c r="B172">
        <v>340074</v>
      </c>
      <c r="C172" s="1">
        <v>7942</v>
      </c>
      <c r="D172">
        <v>282800000</v>
      </c>
      <c r="E172">
        <v>1.4117692146432799E-2</v>
      </c>
      <c r="F172">
        <v>46229966</v>
      </c>
      <c r="I172">
        <v>49.577687359999999</v>
      </c>
      <c r="L172">
        <v>3812.5325649033243</v>
      </c>
    </row>
    <row r="173" spans="1:12">
      <c r="A173">
        <v>1967</v>
      </c>
      <c r="B173">
        <v>361397</v>
      </c>
      <c r="C173" s="1">
        <v>8160</v>
      </c>
      <c r="D173">
        <v>306300000</v>
      </c>
      <c r="E173">
        <v>1.43846677196815E-2</v>
      </c>
      <c r="F173">
        <v>47572205</v>
      </c>
      <c r="I173">
        <v>49.51834058</v>
      </c>
      <c r="L173">
        <v>3922.4045708062276</v>
      </c>
    </row>
    <row r="174" spans="1:12">
      <c r="A174">
        <v>1968</v>
      </c>
      <c r="B174">
        <v>390799</v>
      </c>
      <c r="C174" s="1">
        <v>8532</v>
      </c>
      <c r="D174">
        <v>339100000</v>
      </c>
      <c r="E174">
        <v>1.47286814730124E-2</v>
      </c>
      <c r="F174">
        <v>48943844</v>
      </c>
      <c r="I174">
        <v>49.507879899999999</v>
      </c>
      <c r="L174">
        <v>4072.5742098410578</v>
      </c>
    </row>
    <row r="175" spans="1:12">
      <c r="A175">
        <v>1969</v>
      </c>
      <c r="B175">
        <v>415512</v>
      </c>
      <c r="C175" s="1">
        <v>8771</v>
      </c>
      <c r="D175">
        <v>374900000</v>
      </c>
      <c r="E175">
        <v>1.5315075534098801E-2</v>
      </c>
      <c r="F175">
        <v>50370262</v>
      </c>
      <c r="I175">
        <v>49.52751585</v>
      </c>
      <c r="L175">
        <v>4185.4845601707721</v>
      </c>
    </row>
    <row r="176" spans="1:12">
      <c r="A176">
        <v>1970</v>
      </c>
      <c r="B176">
        <v>444271</v>
      </c>
      <c r="C176" s="1">
        <v>9212</v>
      </c>
      <c r="D176">
        <v>444300000</v>
      </c>
      <c r="E176">
        <v>1.69752166573576E-2</v>
      </c>
      <c r="F176">
        <v>51868335</v>
      </c>
      <c r="I176">
        <v>49.565575989999999</v>
      </c>
      <c r="J176">
        <v>57.8</v>
      </c>
      <c r="K176">
        <v>76.3</v>
      </c>
      <c r="L176">
        <v>4319.6459970806718</v>
      </c>
    </row>
    <row r="177" spans="1:12">
      <c r="A177">
        <v>1971</v>
      </c>
      <c r="D177">
        <v>490100000</v>
      </c>
      <c r="E177">
        <v>1.7976563707370299E-2</v>
      </c>
      <c r="F177">
        <v>53441943</v>
      </c>
      <c r="I177">
        <v>49.619112870000002</v>
      </c>
      <c r="L177">
        <v>4364.8874616107978</v>
      </c>
    </row>
    <row r="178" spans="1:12">
      <c r="A178">
        <v>1972</v>
      </c>
      <c r="D178">
        <v>564700000</v>
      </c>
      <c r="E178">
        <v>1.90916248683725E-2</v>
      </c>
      <c r="F178">
        <v>55081201</v>
      </c>
      <c r="I178">
        <v>49.694616310000001</v>
      </c>
      <c r="L178">
        <v>4601.9335351446962</v>
      </c>
    </row>
    <row r="179" spans="1:12">
      <c r="A179">
        <v>1973</v>
      </c>
      <c r="D179">
        <v>690900000</v>
      </c>
      <c r="E179">
        <v>2.1547266559927201E-2</v>
      </c>
      <c r="F179">
        <v>56771626</v>
      </c>
      <c r="I179">
        <v>49.80121055</v>
      </c>
      <c r="L179">
        <v>4852.5901222300145</v>
      </c>
    </row>
    <row r="180" spans="1:12">
      <c r="A180">
        <v>1974</v>
      </c>
      <c r="D180">
        <v>899700000</v>
      </c>
      <c r="E180">
        <v>2.6441486195679799E-2</v>
      </c>
      <c r="F180">
        <v>58492118</v>
      </c>
      <c r="I180">
        <v>49.950802770000003</v>
      </c>
      <c r="L180">
        <v>5012.7836384852899</v>
      </c>
    </row>
    <row r="181" spans="1:12">
      <c r="A181">
        <v>1975</v>
      </c>
      <c r="D181">
        <v>1100100000</v>
      </c>
      <c r="E181">
        <v>3.0613829253703501E-2</v>
      </c>
      <c r="F181">
        <v>60224601</v>
      </c>
      <c r="I181">
        <v>50.15029655</v>
      </c>
      <c r="L181">
        <v>5158.3402200911378</v>
      </c>
    </row>
    <row r="182" spans="1:12">
      <c r="A182">
        <v>1976</v>
      </c>
      <c r="D182">
        <v>1371000000</v>
      </c>
      <c r="E182">
        <v>3.660431273551E-2</v>
      </c>
      <c r="F182">
        <v>61969362</v>
      </c>
      <c r="I182">
        <v>50.400427729999997</v>
      </c>
      <c r="L182">
        <v>5243.7670970044273</v>
      </c>
    </row>
    <row r="183" spans="1:12">
      <c r="A183">
        <v>1977</v>
      </c>
      <c r="D183">
        <v>1849300000</v>
      </c>
      <c r="E183">
        <v>4.7730375801203297E-2</v>
      </c>
      <c r="F183">
        <v>63723359</v>
      </c>
      <c r="I183">
        <v>50.695618500000002</v>
      </c>
      <c r="L183">
        <v>5293.2736361130374</v>
      </c>
    </row>
    <row r="184" spans="1:12">
      <c r="A184">
        <v>1978</v>
      </c>
      <c r="D184">
        <v>2337400000</v>
      </c>
      <c r="E184">
        <v>5.5727347492847898E-2</v>
      </c>
      <c r="F184">
        <v>65461471</v>
      </c>
      <c r="I184">
        <v>51.029063319999999</v>
      </c>
      <c r="L184">
        <v>5595.136852967541</v>
      </c>
    </row>
    <row r="185" spans="1:12">
      <c r="A185">
        <v>1979</v>
      </c>
      <c r="D185">
        <v>3067500000</v>
      </c>
      <c r="E185">
        <v>6.6998812527592003E-2</v>
      </c>
      <c r="F185">
        <v>67152555</v>
      </c>
      <c r="I185">
        <v>51.392640999999998</v>
      </c>
      <c r="L185">
        <v>5967.5684320975179</v>
      </c>
    </row>
    <row r="186" spans="1:12">
      <c r="A186">
        <v>1980</v>
      </c>
      <c r="D186">
        <v>4470000000</v>
      </c>
      <c r="E186">
        <v>9.0128540751144501E-2</v>
      </c>
      <c r="F186">
        <v>68776411</v>
      </c>
      <c r="I186">
        <v>51.781594130000002</v>
      </c>
      <c r="J186">
        <v>66.3</v>
      </c>
      <c r="K186">
        <v>83</v>
      </c>
      <c r="L186">
        <v>6320.3940557924598</v>
      </c>
    </row>
    <row r="187" spans="1:12">
      <c r="A187">
        <v>1981</v>
      </c>
      <c r="D187">
        <v>6136750000</v>
      </c>
      <c r="E187">
        <v>0.113997015703652</v>
      </c>
      <c r="F187">
        <v>70318386</v>
      </c>
      <c r="I187">
        <v>52.190499529999997</v>
      </c>
      <c r="L187">
        <v>6716.8350765678342</v>
      </c>
    </row>
    <row r="188" spans="1:12">
      <c r="A188">
        <v>1982</v>
      </c>
      <c r="D188">
        <v>9769500000</v>
      </c>
      <c r="E188">
        <v>0.18249519348635701</v>
      </c>
      <c r="F188">
        <v>71788766</v>
      </c>
      <c r="I188">
        <v>52.621303769999997</v>
      </c>
      <c r="L188">
        <v>6513.7229424128991</v>
      </c>
    </row>
    <row r="189" spans="1:12">
      <c r="A189">
        <v>1983</v>
      </c>
      <c r="D189">
        <v>17882250000</v>
      </c>
      <c r="E189">
        <v>0.346022398577012</v>
      </c>
      <c r="F189">
        <v>73223336</v>
      </c>
      <c r="I189">
        <v>53.084060520000001</v>
      </c>
      <c r="L189">
        <v>6087.5744506271503</v>
      </c>
    </row>
    <row r="190" spans="1:12">
      <c r="A190">
        <v>1984</v>
      </c>
      <c r="D190">
        <v>29402000000</v>
      </c>
      <c r="E190">
        <v>0.550146699138503</v>
      </c>
      <c r="F190">
        <v>74673296</v>
      </c>
      <c r="I190">
        <v>53.59085529</v>
      </c>
      <c r="L190">
        <v>6162.4553753484033</v>
      </c>
    </row>
    <row r="191" spans="1:12">
      <c r="A191">
        <v>1985</v>
      </c>
      <c r="D191">
        <v>47167500000</v>
      </c>
      <c r="E191">
        <v>0.86353515062272601</v>
      </c>
      <c r="F191">
        <v>76175154</v>
      </c>
      <c r="I191">
        <v>54.145372649999999</v>
      </c>
      <c r="L191">
        <v>6194.1147410239191</v>
      </c>
    </row>
    <row r="192" spans="1:12">
      <c r="A192">
        <v>1986</v>
      </c>
      <c r="D192">
        <v>78787000000</v>
      </c>
      <c r="E192">
        <v>1.48883228173322</v>
      </c>
      <c r="F192">
        <v>77741110</v>
      </c>
      <c r="I192">
        <v>54.748954449999999</v>
      </c>
      <c r="L192">
        <v>5834.2787188005268</v>
      </c>
    </row>
    <row r="193" spans="1:12">
      <c r="A193">
        <v>1987</v>
      </c>
      <c r="D193">
        <v>193161500000</v>
      </c>
      <c r="E193">
        <v>3.5878312910659802</v>
      </c>
      <c r="F193">
        <v>79358780</v>
      </c>
      <c r="I193">
        <v>55.38773656</v>
      </c>
      <c r="L193">
        <v>5817.9418583236275</v>
      </c>
    </row>
    <row r="194" spans="1:12">
      <c r="A194">
        <v>1988</v>
      </c>
      <c r="D194">
        <v>416305236000</v>
      </c>
      <c r="E194">
        <v>7.6344639308951603</v>
      </c>
      <c r="F194">
        <v>81010093</v>
      </c>
      <c r="I194">
        <v>56.03247872</v>
      </c>
      <c r="L194">
        <v>5770.8794336384017</v>
      </c>
    </row>
    <row r="195" spans="1:12">
      <c r="A195">
        <v>1989</v>
      </c>
      <c r="D195">
        <v>548857974000</v>
      </c>
      <c r="E195">
        <v>9.6597535745594794</v>
      </c>
      <c r="F195">
        <v>82666457</v>
      </c>
      <c r="I195">
        <v>56.647998469999997</v>
      </c>
      <c r="L195">
        <v>5898.8324805801676</v>
      </c>
    </row>
    <row r="196" spans="1:12">
      <c r="A196">
        <v>1990</v>
      </c>
      <c r="D196">
        <v>738897516000</v>
      </c>
      <c r="E196">
        <v>12.377089859651599</v>
      </c>
      <c r="F196">
        <v>84306602</v>
      </c>
      <c r="I196">
        <v>57.212132689999997</v>
      </c>
      <c r="J196">
        <v>71.3</v>
      </c>
      <c r="K196">
        <v>87.4</v>
      </c>
      <c r="L196">
        <v>6084.9108221137394</v>
      </c>
    </row>
    <row r="197" spans="1:12">
      <c r="A197">
        <v>1991</v>
      </c>
      <c r="D197">
        <v>949147624000</v>
      </c>
      <c r="E197">
        <v>15.254839925827699</v>
      </c>
      <c r="F197">
        <v>85923799</v>
      </c>
      <c r="I197">
        <v>57.716345850000003</v>
      </c>
      <c r="L197">
        <v>6226.3874844556522</v>
      </c>
    </row>
    <row r="198" spans="1:12">
      <c r="A198">
        <v>1992</v>
      </c>
      <c r="D198">
        <v>1125334287000</v>
      </c>
      <c r="E198">
        <v>17.453220050218</v>
      </c>
      <c r="F198">
        <v>87523328</v>
      </c>
      <c r="I198">
        <v>58.170007640000001</v>
      </c>
      <c r="L198">
        <v>6333.4749349769263</v>
      </c>
    </row>
    <row r="199" spans="1:12">
      <c r="A199">
        <v>1993</v>
      </c>
      <c r="D199">
        <v>1256195971000</v>
      </c>
      <c r="E199">
        <v>19.1100553103877</v>
      </c>
      <c r="F199">
        <v>89109703</v>
      </c>
      <c r="I199">
        <v>58.591376500000003</v>
      </c>
      <c r="L199">
        <v>6339.158165313248</v>
      </c>
    </row>
    <row r="200" spans="1:12">
      <c r="A200">
        <v>1994</v>
      </c>
      <c r="D200">
        <v>1420159456000</v>
      </c>
      <c r="E200">
        <v>20.6908060450227</v>
      </c>
      <c r="F200">
        <v>90691331</v>
      </c>
      <c r="I200">
        <v>59.005676080000001</v>
      </c>
      <c r="L200">
        <v>6503.9159649571957</v>
      </c>
    </row>
    <row r="201" spans="1:12">
      <c r="A201">
        <v>1995</v>
      </c>
      <c r="D201">
        <v>1837019067000</v>
      </c>
      <c r="E201">
        <v>28.5232057669994</v>
      </c>
      <c r="F201">
        <v>92272749</v>
      </c>
      <c r="I201">
        <v>59.429104039999999</v>
      </c>
      <c r="J201">
        <v>73.5</v>
      </c>
      <c r="K201">
        <v>89.3</v>
      </c>
      <c r="L201">
        <v>6001.4737454755359</v>
      </c>
    </row>
    <row r="202" spans="1:12">
      <c r="A202">
        <v>1996</v>
      </c>
      <c r="D202">
        <v>2525575029000</v>
      </c>
      <c r="E202">
        <v>37.292541119771798</v>
      </c>
      <c r="F202">
        <v>93858373</v>
      </c>
      <c r="I202">
        <v>59.86657855</v>
      </c>
      <c r="L202">
        <v>6209.2460099425862</v>
      </c>
    </row>
    <row r="203" spans="1:12">
      <c r="A203">
        <v>1997</v>
      </c>
      <c r="D203">
        <v>3174275220000</v>
      </c>
      <c r="E203">
        <v>43.898432755552797</v>
      </c>
      <c r="F203">
        <v>95441345</v>
      </c>
      <c r="I203">
        <v>60.309593710000001</v>
      </c>
      <c r="L203">
        <v>6525.4502037047851</v>
      </c>
    </row>
    <row r="204" spans="1:12">
      <c r="A204">
        <v>1998</v>
      </c>
      <c r="D204">
        <v>3846349880000</v>
      </c>
      <c r="E204">
        <v>50.645201294747402</v>
      </c>
      <c r="F204">
        <v>97001933</v>
      </c>
      <c r="I204">
        <v>60.745024309999998</v>
      </c>
      <c r="L204">
        <v>6753.2758750949897</v>
      </c>
    </row>
    <row r="205" spans="1:12">
      <c r="A205">
        <v>1999</v>
      </c>
      <c r="D205">
        <v>4594724240000</v>
      </c>
      <c r="E205">
        <v>58.308543290888402</v>
      </c>
      <c r="F205">
        <v>98513690</v>
      </c>
      <c r="I205">
        <v>61.155293630000003</v>
      </c>
      <c r="L205">
        <v>6915.4674850118245</v>
      </c>
    </row>
    <row r="206" spans="1:12">
      <c r="A206">
        <v>2000</v>
      </c>
      <c r="D206">
        <v>5491708400000</v>
      </c>
      <c r="E206">
        <v>65.382237083460296</v>
      </c>
      <c r="F206">
        <v>99959594</v>
      </c>
      <c r="I206">
        <v>61.529839750000001</v>
      </c>
      <c r="J206">
        <v>74.599999999999994</v>
      </c>
      <c r="K206">
        <v>90.5</v>
      </c>
      <c r="L206">
        <v>7274.6781588329522</v>
      </c>
    </row>
    <row r="207" spans="1:12">
      <c r="A207">
        <v>2001</v>
      </c>
      <c r="D207">
        <v>5809688190000</v>
      </c>
      <c r="E207">
        <v>69.190698775561302</v>
      </c>
      <c r="F207">
        <v>101329543</v>
      </c>
      <c r="I207">
        <v>61.865860779999998</v>
      </c>
      <c r="L207">
        <v>7177.2623377801929</v>
      </c>
    </row>
    <row r="208" spans="1:12">
      <c r="A208">
        <v>2002</v>
      </c>
      <c r="D208">
        <v>6263136640000</v>
      </c>
      <c r="E208">
        <v>74.019667130367907</v>
      </c>
      <c r="F208">
        <v>102634153</v>
      </c>
      <c r="I208">
        <v>62.17101547</v>
      </c>
      <c r="L208">
        <v>7145.3602811407163</v>
      </c>
    </row>
    <row r="209" spans="1:12">
      <c r="A209">
        <v>2003</v>
      </c>
      <c r="D209">
        <v>7555803380000</v>
      </c>
      <c r="E209">
        <v>88.072360550602596</v>
      </c>
      <c r="F209">
        <v>103902569</v>
      </c>
      <c r="I209">
        <v>62.457781959999998</v>
      </c>
      <c r="L209">
        <v>7158.9073849065935</v>
      </c>
    </row>
    <row r="210" spans="1:12">
      <c r="A210">
        <v>2004</v>
      </c>
      <c r="D210">
        <v>8561305469999.999</v>
      </c>
      <c r="E210">
        <v>95.890417937839899</v>
      </c>
      <c r="F210">
        <v>105175967</v>
      </c>
      <c r="I210">
        <v>62.742529269999999</v>
      </c>
      <c r="L210">
        <v>7357.1930928010261</v>
      </c>
    </row>
    <row r="211" spans="1:12">
      <c r="A211">
        <v>2005</v>
      </c>
      <c r="D211">
        <v>9220649020000</v>
      </c>
      <c r="E211">
        <v>100</v>
      </c>
      <c r="F211">
        <v>106483757</v>
      </c>
      <c r="I211">
        <v>63.035908849999998</v>
      </c>
      <c r="J211">
        <v>76.5</v>
      </c>
      <c r="K211">
        <v>91.5</v>
      </c>
      <c r="L211">
        <v>7511.0093741976143</v>
      </c>
    </row>
    <row r="212" spans="1:12">
      <c r="A212">
        <v>2006</v>
      </c>
      <c r="D212">
        <v>10344064612000</v>
      </c>
      <c r="E212">
        <v>106.78184355339801</v>
      </c>
      <c r="F212">
        <v>107835259</v>
      </c>
      <c r="I212">
        <v>63.340298220000001</v>
      </c>
      <c r="L212">
        <v>7795.0647059631019</v>
      </c>
    </row>
    <row r="213" spans="1:12">
      <c r="A213">
        <v>2007</v>
      </c>
      <c r="D213">
        <v>11290751651000</v>
      </c>
      <c r="E213">
        <v>112.761812718103</v>
      </c>
      <c r="F213">
        <v>109220753</v>
      </c>
      <c r="I213">
        <v>63.650688840000001</v>
      </c>
      <c r="L213">
        <v>7972.1149663805418</v>
      </c>
    </row>
    <row r="214" spans="1:12">
      <c r="A214">
        <v>2008</v>
      </c>
      <c r="D214">
        <v>12153435887000</v>
      </c>
      <c r="E214">
        <v>119.917186552253</v>
      </c>
      <c r="F214">
        <v>110627158</v>
      </c>
      <c r="I214">
        <v>63.961031230000003</v>
      </c>
      <c r="L214">
        <v>7978.7986765543128</v>
      </c>
    </row>
    <row r="215" spans="1:12">
      <c r="A215">
        <v>2009</v>
      </c>
      <c r="D215">
        <v>11879676400000</v>
      </c>
      <c r="E215">
        <v>125.07544564291</v>
      </c>
      <c r="F215">
        <v>112033369</v>
      </c>
      <c r="I215">
        <v>64.262855470000005</v>
      </c>
    </row>
    <row r="216" spans="1:12">
      <c r="A216">
        <v>2010</v>
      </c>
      <c r="D216">
        <v>13043195326000</v>
      </c>
      <c r="E216">
        <v>129.76747538494899</v>
      </c>
      <c r="F216">
        <v>113423047</v>
      </c>
      <c r="I216">
        <v>64.55025406</v>
      </c>
    </row>
  </sheetData>
  <phoneticPr fontId="0" type="noConversion"/>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dimension ref="A1:T216"/>
  <sheetViews>
    <sheetView workbookViewId="0">
      <pane xSplit="1" ySplit="5" topLeftCell="B6" activePane="bottomRight" state="frozen"/>
      <selection activeCell="A2" sqref="A2"/>
      <selection pane="topRight" activeCell="A2" sqref="A2"/>
      <selection pane="bottomLeft" activeCell="A2" sqref="A2"/>
      <selection pane="bottomRight" activeCell="B6" sqref="B6"/>
    </sheetView>
  </sheetViews>
  <sheetFormatPr defaultRowHeight="15"/>
  <cols>
    <col min="1" max="1" width="14.7109375" bestFit="1" customWidth="1"/>
    <col min="2" max="3" width="47.140625" customWidth="1"/>
    <col min="4" max="4" width="47.140625" style="1" bestFit="1" customWidth="1"/>
    <col min="5" max="5" width="47.140625" style="1" customWidth="1"/>
    <col min="6" max="6" width="15.7109375" style="1" customWidth="1"/>
    <col min="7" max="7" width="31.28515625" style="1" bestFit="1" customWidth="1"/>
    <col min="8" max="8" width="29.140625" bestFit="1" customWidth="1"/>
    <col min="9" max="11" width="12.85546875" style="1" bestFit="1" customWidth="1"/>
    <col min="12" max="12" width="16" style="1" bestFit="1" customWidth="1"/>
    <col min="13" max="13" width="57.5703125" customWidth="1"/>
    <col min="14" max="14" width="31.42578125" bestFit="1" customWidth="1"/>
    <col min="15" max="17" width="37" bestFit="1" customWidth="1"/>
    <col min="18" max="18" width="32.42578125" bestFit="1" customWidth="1"/>
    <col min="19" max="19" width="37" bestFit="1" customWidth="1"/>
    <col min="20" max="20" width="23.140625" bestFit="1" customWidth="1"/>
  </cols>
  <sheetData>
    <row r="1" spans="1:20">
      <c r="A1" t="s">
        <v>109</v>
      </c>
      <c r="B1" t="s">
        <v>166</v>
      </c>
      <c r="C1" t="s">
        <v>167</v>
      </c>
      <c r="D1" t="s">
        <v>168</v>
      </c>
      <c r="E1" t="s">
        <v>169</v>
      </c>
      <c r="F1" s="1" t="s">
        <v>170</v>
      </c>
      <c r="G1" t="s">
        <v>171</v>
      </c>
      <c r="H1" t="s">
        <v>172</v>
      </c>
      <c r="I1" t="s">
        <v>173</v>
      </c>
      <c r="J1" t="s">
        <v>174</v>
      </c>
      <c r="K1" t="s">
        <v>175</v>
      </c>
      <c r="L1" t="s">
        <v>176</v>
      </c>
      <c r="M1" t="s">
        <v>177</v>
      </c>
      <c r="N1" t="s">
        <v>178</v>
      </c>
      <c r="O1" t="s">
        <v>179</v>
      </c>
      <c r="P1" t="s">
        <v>180</v>
      </c>
      <c r="Q1" t="s">
        <v>182</v>
      </c>
      <c r="R1" t="s">
        <v>183</v>
      </c>
      <c r="S1" t="s">
        <v>184</v>
      </c>
      <c r="T1" t="s">
        <v>185</v>
      </c>
    </row>
    <row r="2" spans="1:20">
      <c r="A2" t="s">
        <v>6</v>
      </c>
      <c r="B2" t="s">
        <v>0</v>
      </c>
      <c r="C2" t="s">
        <v>0</v>
      </c>
      <c r="D2" s="1" t="s">
        <v>0</v>
      </c>
      <c r="E2" s="1" t="s">
        <v>0</v>
      </c>
      <c r="F2" s="1" t="s">
        <v>0</v>
      </c>
      <c r="G2" t="s">
        <v>0</v>
      </c>
      <c r="H2" t="s">
        <v>0</v>
      </c>
      <c r="I2" s="1" t="s">
        <v>0</v>
      </c>
      <c r="J2" s="1" t="s">
        <v>0</v>
      </c>
      <c r="K2" s="1" t="s">
        <v>0</v>
      </c>
      <c r="L2" s="1" t="s">
        <v>0</v>
      </c>
      <c r="M2" s="1" t="s">
        <v>0</v>
      </c>
      <c r="N2" s="1" t="s">
        <v>0</v>
      </c>
      <c r="O2" t="s">
        <v>0</v>
      </c>
      <c r="P2" t="s">
        <v>0</v>
      </c>
      <c r="Q2" t="s">
        <v>0</v>
      </c>
      <c r="R2" t="s">
        <v>0</v>
      </c>
      <c r="S2" s="1" t="s">
        <v>0</v>
      </c>
    </row>
    <row r="3" spans="1:20">
      <c r="A3" t="s">
        <v>7</v>
      </c>
      <c r="B3" t="s">
        <v>10</v>
      </c>
      <c r="C3" t="s">
        <v>10</v>
      </c>
      <c r="D3" s="1" t="s">
        <v>36</v>
      </c>
      <c r="E3" s="1" t="s">
        <v>36</v>
      </c>
      <c r="F3" s="1" t="s">
        <v>41</v>
      </c>
      <c r="G3" t="s">
        <v>41</v>
      </c>
      <c r="H3" t="s">
        <v>42</v>
      </c>
      <c r="I3" s="1" t="s">
        <v>46</v>
      </c>
      <c r="J3" s="1" t="s">
        <v>46</v>
      </c>
      <c r="K3" s="1" t="s">
        <v>46</v>
      </c>
      <c r="L3" s="1" t="s">
        <v>46</v>
      </c>
      <c r="M3" s="1" t="s">
        <v>48</v>
      </c>
      <c r="N3" s="1" t="s">
        <v>49</v>
      </c>
      <c r="O3" t="s">
        <v>46</v>
      </c>
      <c r="P3" t="s">
        <v>46</v>
      </c>
      <c r="Q3" t="s">
        <v>46</v>
      </c>
      <c r="R3" t="s">
        <v>46</v>
      </c>
      <c r="S3" s="1" t="s">
        <v>46</v>
      </c>
      <c r="T3" s="1" t="s">
        <v>81</v>
      </c>
    </row>
    <row r="4" spans="1:20">
      <c r="B4" s="1" t="s">
        <v>34</v>
      </c>
      <c r="C4" s="1" t="s">
        <v>35</v>
      </c>
      <c r="D4" s="1" t="s">
        <v>34</v>
      </c>
      <c r="E4" s="1" t="s">
        <v>35</v>
      </c>
      <c r="G4" s="1" t="s">
        <v>34</v>
      </c>
      <c r="H4" t="s">
        <v>35</v>
      </c>
      <c r="M4" s="1" t="s">
        <v>51</v>
      </c>
      <c r="N4" s="1" t="s">
        <v>51</v>
      </c>
      <c r="O4" t="s">
        <v>80</v>
      </c>
      <c r="S4" s="1"/>
    </row>
    <row r="5" spans="1:20">
      <c r="A5" t="s">
        <v>9</v>
      </c>
      <c r="B5" s="1" t="s">
        <v>33</v>
      </c>
      <c r="C5" s="1" t="s">
        <v>33</v>
      </c>
      <c r="D5" s="1" t="s">
        <v>33</v>
      </c>
      <c r="E5" s="1" t="s">
        <v>33</v>
      </c>
      <c r="I5" s="1" t="s">
        <v>33</v>
      </c>
      <c r="J5" s="1" t="s">
        <v>33</v>
      </c>
      <c r="K5" s="1" t="s">
        <v>47</v>
      </c>
      <c r="L5" s="1" t="s">
        <v>76</v>
      </c>
      <c r="M5" s="1"/>
      <c r="N5" s="1"/>
      <c r="O5" t="s">
        <v>77</v>
      </c>
      <c r="P5" t="s">
        <v>77</v>
      </c>
      <c r="Q5" t="s">
        <v>77</v>
      </c>
      <c r="R5" t="s">
        <v>79</v>
      </c>
      <c r="S5" s="1" t="s">
        <v>77</v>
      </c>
    </row>
    <row r="6" spans="1:20">
      <c r="A6">
        <v>1800</v>
      </c>
      <c r="B6" s="1">
        <f ca="1">'Original Mexico-Historical'!B6</f>
        <v>11212</v>
      </c>
      <c r="C6" s="1">
        <v>11211.9955543794</v>
      </c>
      <c r="D6" s="1">
        <v>1869</v>
      </c>
      <c r="E6" s="1">
        <v>1868.9996944950601</v>
      </c>
      <c r="I6" s="1">
        <f ca="1">'Constructed Mexico-Historical'!E6/0.55</f>
        <v>3398.1812627182908</v>
      </c>
    </row>
    <row r="7" spans="1:20">
      <c r="A7">
        <v>1801</v>
      </c>
      <c r="B7">
        <f ca="1">('Original Mexico-Historical'!$B$51-'Original Mexico-Historical'!$B$6)/45+B6</f>
        <v>11201.777777777777</v>
      </c>
      <c r="C7">
        <v>11201.775961736401</v>
      </c>
      <c r="D7" s="1">
        <f t="shared" ref="D7:D50" si="0">($D$51-$D$6)/45+D6</f>
        <v>1859.3333333333333</v>
      </c>
      <c r="E7" s="1">
        <v>1859.3332054975899</v>
      </c>
      <c r="I7" s="1">
        <f ca="1">'Constructed Mexico-Historical'!E7/0.55</f>
        <v>3380.6058281774358</v>
      </c>
    </row>
    <row r="8" spans="1:20">
      <c r="A8">
        <v>1802</v>
      </c>
      <c r="B8">
        <f ca="1">('Original Mexico-Historical'!$B$51-'Original Mexico-Historical'!$B$6)/45+B7</f>
        <v>11191.555555555555</v>
      </c>
      <c r="C8">
        <v>11191.556413549601</v>
      </c>
      <c r="D8" s="1">
        <f t="shared" si="0"/>
        <v>1849.6666666666665</v>
      </c>
      <c r="E8" s="1">
        <v>1849.6667195551699</v>
      </c>
      <c r="I8" s="1">
        <f ca="1">'Constructed Mexico-Historical'!E8/0.55</f>
        <v>3363.0303991912178</v>
      </c>
    </row>
    <row r="9" spans="1:20">
      <c r="A9">
        <v>1803</v>
      </c>
      <c r="B9">
        <f ca="1">('Original Mexico-Historical'!$B$51-'Original Mexico-Historical'!$B$6)/45+B8</f>
        <v>11181.333333333332</v>
      </c>
      <c r="C9">
        <v>11181.336972457801</v>
      </c>
      <c r="D9" s="1">
        <f t="shared" si="0"/>
        <v>1839.9999999999998</v>
      </c>
      <c r="E9" s="1">
        <v>1840.0002409978799</v>
      </c>
      <c r="I9" s="1">
        <f ca="1">'Constructed Mexico-Historical'!E9/0.55</f>
        <v>3345.4549836325086</v>
      </c>
    </row>
    <row r="10" spans="1:20">
      <c r="A10">
        <v>1804</v>
      </c>
      <c r="B10">
        <f ca="1">('Original Mexico-Historical'!$B$51-'Original Mexico-Historical'!$B$6)/45+B9</f>
        <v>11171.111111111109</v>
      </c>
      <c r="C10">
        <v>11171.1176925645</v>
      </c>
      <c r="D10" s="1">
        <f t="shared" si="0"/>
        <v>1830.333333333333</v>
      </c>
      <c r="E10" s="1">
        <v>1830.3337736302301</v>
      </c>
      <c r="I10" s="1">
        <f ca="1">'Constructed Mexico-Historical'!E10/0.55</f>
        <v>3327.8795884185997</v>
      </c>
    </row>
    <row r="11" spans="1:20">
      <c r="A11">
        <v>1805</v>
      </c>
      <c r="B11">
        <f ca="1">('Original Mexico-Historical'!$B$51-'Original Mexico-Historical'!$B$6)/45+B10</f>
        <v>11160.888888888887</v>
      </c>
      <c r="C11">
        <v>11160.898591548301</v>
      </c>
      <c r="D11" s="1">
        <f t="shared" si="0"/>
        <v>1820.6666666666663</v>
      </c>
      <c r="E11" s="1">
        <v>1820.6673188467801</v>
      </c>
      <c r="I11" s="1">
        <f ca="1">'Constructed Mexico-Historical'!E11/0.55</f>
        <v>3310.3042160850546</v>
      </c>
    </row>
    <row r="12" spans="1:20">
      <c r="A12">
        <v>1806</v>
      </c>
      <c r="B12">
        <f ca="1">('Original Mexico-Historical'!$B$51-'Original Mexico-Historical'!$B$6)/45+B11</f>
        <v>11150.666666666664</v>
      </c>
      <c r="C12">
        <v>11150.679621262499</v>
      </c>
      <c r="D12" s="1">
        <f t="shared" si="0"/>
        <v>1810.9999999999995</v>
      </c>
      <c r="E12" s="1">
        <v>1811.0008736357699</v>
      </c>
      <c r="I12" s="1">
        <f ca="1">'Constructed Mexico-Historical'!E12/0.55</f>
        <v>3292.7288611559452</v>
      </c>
    </row>
    <row r="13" spans="1:20">
      <c r="A13">
        <v>1807</v>
      </c>
      <c r="B13">
        <f ca="1">('Original Mexico-Historical'!$B$51-'Original Mexico-Historical'!$B$6)/45+B12</f>
        <v>11140.444444444442</v>
      </c>
      <c r="C13">
        <v>11140.4606365446</v>
      </c>
      <c r="D13" s="1">
        <f t="shared" si="0"/>
        <v>1801.3333333333328</v>
      </c>
      <c r="E13" s="1">
        <v>1801.3344284669599</v>
      </c>
      <c r="I13" s="1">
        <f ca="1">'Constructed Mexico-Historical'!E13/0.55</f>
        <v>3275.1535063035631</v>
      </c>
    </row>
    <row r="14" spans="1:20">
      <c r="A14">
        <v>1808</v>
      </c>
      <c r="B14">
        <f ca="1">('Original Mexico-Historical'!$B$51-'Original Mexico-Historical'!$B$6)/45+B13</f>
        <v>11130.222222222219</v>
      </c>
      <c r="C14">
        <v>11130.2413627197</v>
      </c>
      <c r="D14" s="1">
        <f t="shared" si="0"/>
        <v>1791.6666666666661</v>
      </c>
      <c r="E14" s="1">
        <v>1791.6679650737899</v>
      </c>
      <c r="I14" s="1">
        <f ca="1">'Constructed Mexico-Historical'!E14/0.55</f>
        <v>3257.5781183159816</v>
      </c>
    </row>
    <row r="15" spans="1:20">
      <c r="A15">
        <v>1809</v>
      </c>
      <c r="B15">
        <f ca="1">('Original Mexico-Historical'!$B$51-'Original Mexico-Historical'!$B$6)/45+B14</f>
        <v>11119.999999999996</v>
      </c>
      <c r="C15">
        <v>11120.0213631474</v>
      </c>
      <c r="D15" s="1">
        <f t="shared" si="0"/>
        <v>1781.9999999999993</v>
      </c>
      <c r="E15" s="1">
        <v>1782.001454235</v>
      </c>
      <c r="I15" s="1">
        <f ca="1">'Constructed Mexico-Historical'!E15/0.55</f>
        <v>3240.0026440636361</v>
      </c>
    </row>
    <row r="16" spans="1:20">
      <c r="A16">
        <v>1810</v>
      </c>
      <c r="B16">
        <f ca="1">('Original Mexico-Historical'!$B$51-'Original Mexico-Historical'!$B$6)/45+B15</f>
        <v>11109.777777777774</v>
      </c>
      <c r="C16">
        <v>11109.80000976</v>
      </c>
      <c r="D16" s="1">
        <f t="shared" si="0"/>
        <v>1772.3333333333326</v>
      </c>
      <c r="E16" s="1">
        <v>1772.3348537485899</v>
      </c>
      <c r="I16" s="1">
        <f ca="1">'Constructed Mexico-Historical'!E16/0.55</f>
        <v>3222.4270068156179</v>
      </c>
    </row>
    <row r="17" spans="1:19">
      <c r="A17">
        <v>1811</v>
      </c>
      <c r="B17">
        <f ca="1">('Original Mexico-Historical'!$B$51-'Original Mexico-Historical'!$B$6)/45+B16</f>
        <v>11099.555555555551</v>
      </c>
      <c r="C17">
        <v>11099.5764608586</v>
      </c>
      <c r="D17" s="1">
        <f t="shared" si="0"/>
        <v>1762.6666666666658</v>
      </c>
      <c r="E17" s="1">
        <v>1762.6681068702301</v>
      </c>
      <c r="I17" s="1">
        <f ca="1">'Constructed Mexico-Historical'!E17/0.55</f>
        <v>3204.8511034004182</v>
      </c>
    </row>
    <row r="18" spans="1:19">
      <c r="A18">
        <v>1812</v>
      </c>
      <c r="B18">
        <f ca="1">('Original Mexico-Historical'!$B$51-'Original Mexico-Historical'!$B$6)/45+B17</f>
        <v>11089.333333333328</v>
      </c>
      <c r="C18">
        <v>11089.349652446301</v>
      </c>
      <c r="D18" s="1">
        <f t="shared" si="0"/>
        <v>1752.9999999999991</v>
      </c>
      <c r="E18" s="1">
        <v>1753.0011416481</v>
      </c>
      <c r="I18" s="1">
        <f ca="1">'Constructed Mexico-Historical'!E18/0.55</f>
        <v>3187.2748029965451</v>
      </c>
    </row>
    <row r="19" spans="1:19">
      <c r="A19">
        <v>1813</v>
      </c>
      <c r="B19">
        <f ca="1">('Original Mexico-Historical'!$B$51-'Original Mexico-Historical'!$B$6)/45+B18</f>
        <v>11079.111111111106</v>
      </c>
      <c r="C19">
        <v>11079.118311517899</v>
      </c>
      <c r="D19" s="1">
        <f t="shared" si="0"/>
        <v>1743.3333333333323</v>
      </c>
      <c r="E19" s="1">
        <v>1743.3338717316601</v>
      </c>
      <c r="I19" s="1">
        <f ca="1">'Constructed Mexico-Historical'!E19/0.55</f>
        <v>3169.6979486030182</v>
      </c>
    </row>
    <row r="20" spans="1:19">
      <c r="A20">
        <v>1814</v>
      </c>
      <c r="B20">
        <f ca="1">('Original Mexico-Historical'!$B$51-'Original Mexico-Historical'!$B$6)/45+B19</f>
        <v>11068.888888888883</v>
      </c>
      <c r="C20">
        <v>11068.8810018436</v>
      </c>
      <c r="D20" s="1">
        <f t="shared" si="0"/>
        <v>1733.6666666666656</v>
      </c>
      <c r="E20" s="1">
        <v>1733.6661993539101</v>
      </c>
      <c r="I20" s="1">
        <f ca="1">'Constructed Mexico-Historical'!E20/0.55</f>
        <v>3152.1203624616546</v>
      </c>
    </row>
    <row r="21" spans="1:19">
      <c r="A21">
        <v>1815</v>
      </c>
      <c r="B21">
        <f ca="1">('Original Mexico-Historical'!$B$51-'Original Mexico-Historical'!$B$6)/45+B20</f>
        <v>11058.666666666661</v>
      </c>
      <c r="C21">
        <v>11058.6362151787</v>
      </c>
      <c r="D21" s="1">
        <f t="shared" si="0"/>
        <v>1723.9999999999989</v>
      </c>
      <c r="E21" s="1">
        <v>1723.9980213605299</v>
      </c>
      <c r="I21" s="1">
        <f ca="1">'Constructed Mexico-Historical'!E21/0.55</f>
        <v>3134.541857019145</v>
      </c>
    </row>
    <row r="22" spans="1:19">
      <c r="A22">
        <v>1816</v>
      </c>
      <c r="B22">
        <f ca="1">('Original Mexico-Historical'!$B$51-'Original Mexico-Historical'!$B$6)/45+B21</f>
        <v>11048.444444444438</v>
      </c>
      <c r="C22">
        <v>11048.3825221597</v>
      </c>
      <c r="D22" s="1">
        <f t="shared" si="0"/>
        <v>1714.3333333333321</v>
      </c>
      <c r="E22" s="1">
        <v>1714.32923927364</v>
      </c>
      <c r="I22" s="1">
        <f ca="1">'Constructed Mexico-Historical'!E22/0.55</f>
        <v>3116.9622532248</v>
      </c>
    </row>
    <row r="23" spans="1:19">
      <c r="A23">
        <v>1817</v>
      </c>
      <c r="B23">
        <f ca="1">('Original Mexico-Historical'!$B$51-'Original Mexico-Historical'!$B$6)/45+B22</f>
        <v>11038.222222222215</v>
      </c>
      <c r="C23">
        <v>11038.1187979714</v>
      </c>
      <c r="D23" s="1">
        <f t="shared" si="0"/>
        <v>1704.6666666666654</v>
      </c>
      <c r="E23" s="1">
        <v>1704.6597744017899</v>
      </c>
      <c r="I23" s="1">
        <f ca="1">'Constructed Mexico-Historical'!E23/0.55</f>
        <v>3099.3814080032544</v>
      </c>
    </row>
    <row r="24" spans="1:19">
      <c r="A24">
        <v>1818</v>
      </c>
      <c r="B24">
        <f ca="1">('Original Mexico-Historical'!$B$51-'Original Mexico-Historical'!$B$6)/45+B23</f>
        <v>11027.999999999993</v>
      </c>
      <c r="C24">
        <v>11027.8445369772</v>
      </c>
      <c r="D24" s="1">
        <f t="shared" si="0"/>
        <v>1694.9999999999986</v>
      </c>
      <c r="E24" s="1">
        <v>1694.98958899076</v>
      </c>
      <c r="I24" s="1">
        <f ca="1">'Constructed Mexico-Historical'!E24/0.55</f>
        <v>3081.7992527104725</v>
      </c>
    </row>
    <row r="25" spans="1:19">
      <c r="A25">
        <v>1819</v>
      </c>
      <c r="B25">
        <f ca="1">('Original Mexico-Historical'!$B$51-'Original Mexico-Historical'!$B$6)/45+B24</f>
        <v>11017.77777777777</v>
      </c>
      <c r="C25">
        <v>11017.5602677607</v>
      </c>
      <c r="D25" s="1">
        <f t="shared" si="0"/>
        <v>1685.3333333333319</v>
      </c>
      <c r="E25" s="1">
        <v>1685.31871421234</v>
      </c>
      <c r="I25" s="1">
        <f ca="1">'Constructed Mexico-Historical'!E25/0.55</f>
        <v>3064.2158440224362</v>
      </c>
    </row>
    <row r="26" spans="1:19">
      <c r="A26">
        <v>1820</v>
      </c>
      <c r="B26">
        <f ca="1">('Original Mexico-Historical'!$B$51-'Original Mexico-Historical'!$B$6)/45+B25</f>
        <v>11007.555555555547</v>
      </c>
      <c r="C26">
        <v>11007.268073535601</v>
      </c>
      <c r="D26" s="1">
        <f t="shared" si="0"/>
        <v>1675.6666666666652</v>
      </c>
      <c r="E26" s="1">
        <v>1675.6472853483999</v>
      </c>
      <c r="I26" s="1">
        <f ca="1">'Constructed Mexico-Historical'!E26/0.55</f>
        <v>3046.6314279061812</v>
      </c>
      <c r="O26">
        <f ca="1">'Original Mexico-Historical'!L26</f>
        <v>759.07089722180058</v>
      </c>
      <c r="S26" s="1">
        <f ca="1">S27*'Constructed Mexico-Historical'!O26/'Constructed Mexico-Historical'!O27</f>
        <v>1380.8783578518342</v>
      </c>
    </row>
    <row r="27" spans="1:19">
      <c r="A27">
        <v>1821</v>
      </c>
      <c r="B27">
        <f ca="1">('Original Mexico-Historical'!$B$51-'Original Mexico-Historical'!$B$6)/45+B26</f>
        <v>10997.333333333325</v>
      </c>
      <c r="C27">
        <v>10996.9722126382</v>
      </c>
      <c r="D27" s="1">
        <f t="shared" si="0"/>
        <v>1665.9999999999984</v>
      </c>
      <c r="E27" s="1">
        <v>1665.9755838686899</v>
      </c>
      <c r="I27" s="1">
        <f ca="1">'Constructed Mexico-Historical'!E27/0.55</f>
        <v>3029.0465161248903</v>
      </c>
      <c r="O27">
        <f ca="1">('Original Mexico-Historical'!$L$76-'Original Mexico-Historical'!$L$26)/50+O26</f>
        <v>757.37033403384578</v>
      </c>
      <c r="S27" s="1">
        <f ca="1">S28*'Constructed Mexico-Historical'!O27/'Constructed Mexico-Historical'!O28</f>
        <v>1377.7847457650041</v>
      </c>
    </row>
    <row r="28" spans="1:19">
      <c r="A28">
        <v>1822</v>
      </c>
      <c r="B28">
        <f ca="1">('Original Mexico-Historical'!$B$51-'Original Mexico-Historical'!$B$6)/45+B27</f>
        <v>10987.111111111102</v>
      </c>
      <c r="C28">
        <v>10986.6798182692</v>
      </c>
      <c r="D28" s="1">
        <f t="shared" si="0"/>
        <v>1656.3333333333317</v>
      </c>
      <c r="E28" s="1">
        <v>1656.30408505947</v>
      </c>
      <c r="I28" s="1">
        <f ca="1">'Constructed Mexico-Historical'!E28/0.55</f>
        <v>3011.4619728353996</v>
      </c>
      <c r="O28">
        <f ca="1">('Original Mexico-Historical'!$L$76-'Original Mexico-Historical'!$L$26)/50+O27</f>
        <v>755.66977084589098</v>
      </c>
      <c r="S28" s="1">
        <f ca="1">S29*'Constructed Mexico-Historical'!O28/'Constructed Mexico-Historical'!O29</f>
        <v>1374.6911336781741</v>
      </c>
    </row>
    <row r="29" spans="1:19">
      <c r="A29">
        <v>1823</v>
      </c>
      <c r="B29">
        <f ca="1">('Original Mexico-Historical'!$B$51-'Original Mexico-Historical'!$B$6)/45+B28</f>
        <v>10976.88888888888</v>
      </c>
      <c r="C29">
        <v>10976.4016348031</v>
      </c>
      <c r="D29" s="1">
        <f t="shared" si="0"/>
        <v>1646.6666666666649</v>
      </c>
      <c r="E29" s="1">
        <v>1646.63350836831</v>
      </c>
      <c r="I29" s="1">
        <f ca="1">'Constructed Mexico-Historical'!E29/0.55</f>
        <v>2993.8791061241996</v>
      </c>
      <c r="O29">
        <f ca="1">('Original Mexico-Historical'!$L$76-'Original Mexico-Historical'!$L$26)/50+O28</f>
        <v>753.96920765793618</v>
      </c>
      <c r="S29" s="1">
        <f ca="1">S30*'Constructed Mexico-Historical'!O29/'Constructed Mexico-Historical'!O30</f>
        <v>1371.597521591344</v>
      </c>
    </row>
    <row r="30" spans="1:19">
      <c r="A30">
        <v>1824</v>
      </c>
      <c r="B30">
        <f ca="1">('Original Mexico-Historical'!$B$51-'Original Mexico-Historical'!$B$6)/45+B29</f>
        <v>10966.666666666657</v>
      </c>
      <c r="C30">
        <v>10966.152719531799</v>
      </c>
      <c r="D30" s="1">
        <f t="shared" si="0"/>
        <v>1636.9999999999982</v>
      </c>
      <c r="E30" s="1">
        <v>1636.9648657222101</v>
      </c>
      <c r="I30" s="1">
        <f ca="1">'Constructed Mexico-Historical'!E30/0.55</f>
        <v>2976.2997558585635</v>
      </c>
      <c r="O30">
        <f ca="1">('Original Mexico-Historical'!$L$76-'Original Mexico-Historical'!$L$26)/50+O29</f>
        <v>752.26864446998138</v>
      </c>
      <c r="S30" s="1">
        <f ca="1">S31*'Constructed Mexico-Historical'!O30/'Constructed Mexico-Historical'!O31</f>
        <v>1368.503909504514</v>
      </c>
    </row>
    <row r="31" spans="1:19">
      <c r="A31">
        <v>1825</v>
      </c>
      <c r="B31">
        <f ca="1">('Original Mexico-Historical'!$B$51-'Original Mexico-Historical'!$B$6)/45+B30</f>
        <v>10956.444444444434</v>
      </c>
      <c r="C31">
        <v>10955.9530022989</v>
      </c>
      <c r="D31" s="1">
        <f t="shared" si="0"/>
        <v>1627.3333333333314</v>
      </c>
      <c r="E31" s="1">
        <v>1627.29950063447</v>
      </c>
      <c r="I31" s="1">
        <f ca="1">'Constructed Mexico-Historical'!E31/0.55</f>
        <v>2958.7263647899449</v>
      </c>
      <c r="O31">
        <f ca="1">('Original Mexico-Historical'!$L$76-'Original Mexico-Historical'!$L$26)/50+O30</f>
        <v>750.56808128202658</v>
      </c>
      <c r="S31" s="1">
        <f ca="1">S32*'Constructed Mexico-Historical'!O31/'Constructed Mexico-Historical'!O32</f>
        <v>1365.410297417684</v>
      </c>
    </row>
    <row r="32" spans="1:19">
      <c r="A32">
        <v>1826</v>
      </c>
      <c r="B32">
        <f ca="1">('Original Mexico-Historical'!$B$51-'Original Mexico-Historical'!$B$6)/45+B31</f>
        <v>10946.222222222212</v>
      </c>
      <c r="C32">
        <v>10945.8275524528</v>
      </c>
      <c r="D32" s="1">
        <f t="shared" si="0"/>
        <v>1617.6666666666647</v>
      </c>
      <c r="E32" s="1">
        <v>1617.6391079611501</v>
      </c>
      <c r="I32" s="1">
        <f ca="1">'Constructed Mexico-Historical'!E32/0.55</f>
        <v>2941.1620144748181</v>
      </c>
      <c r="O32">
        <f ca="1">('Original Mexico-Historical'!$L$76-'Original Mexico-Historical'!$L$26)/50+O31</f>
        <v>748.86751809407178</v>
      </c>
      <c r="S32" s="1">
        <f ca="1">S33*'Constructed Mexico-Historical'!O32/'Constructed Mexico-Historical'!O33</f>
        <v>1362.3166853308539</v>
      </c>
    </row>
    <row r="33" spans="1:19">
      <c r="A33">
        <v>1827</v>
      </c>
      <c r="B33">
        <f ca="1">('Original Mexico-Historical'!$B$51-'Original Mexico-Historical'!$B$6)/45+B32</f>
        <v>10935.999999999989</v>
      </c>
      <c r="C33">
        <v>10935.806353718899</v>
      </c>
      <c r="D33" s="1">
        <f t="shared" si="0"/>
        <v>1607.999999999998</v>
      </c>
      <c r="E33" s="1">
        <v>1607.9857208819999</v>
      </c>
      <c r="I33" s="1">
        <f ca="1">'Constructed Mexico-Historical'!E33/0.55</f>
        <v>2923.6104016036361</v>
      </c>
      <c r="O33">
        <f ca="1">('Original Mexico-Historical'!$L$76-'Original Mexico-Historical'!$L$26)/50+O32</f>
        <v>747.16695490611698</v>
      </c>
      <c r="S33" s="1">
        <f ca="1">S34*'Constructed Mexico-Historical'!O33/'Constructed Mexico-Historical'!O34</f>
        <v>1359.2230732440239</v>
      </c>
    </row>
    <row r="34" spans="1:19">
      <c r="A34">
        <v>1828</v>
      </c>
      <c r="B34">
        <f ca="1">('Original Mexico-Historical'!$B$51-'Original Mexico-Historical'!$B$6)/45+B33</f>
        <v>10925.777777777766</v>
      </c>
      <c r="C34">
        <v>10925.923336498299</v>
      </c>
      <c r="D34" s="1">
        <f t="shared" si="0"/>
        <v>1598.3333333333312</v>
      </c>
      <c r="E34" s="1">
        <v>1598.34164816714</v>
      </c>
      <c r="I34" s="1">
        <f ca="1">'Constructed Mexico-Historical'!E34/0.55</f>
        <v>2906.0757239402542</v>
      </c>
      <c r="O34">
        <f ca="1">('Original Mexico-Historical'!$L$76-'Original Mexico-Historical'!$L$26)/50+O33</f>
        <v>745.46639171816219</v>
      </c>
      <c r="S34" s="1">
        <f ca="1">S35*'Constructed Mexico-Historical'!O34/'Constructed Mexico-Historical'!O35</f>
        <v>1356.1294611571939</v>
      </c>
    </row>
    <row r="35" spans="1:19">
      <c r="A35">
        <v>1829</v>
      </c>
      <c r="B35">
        <f ca="1">('Original Mexico-Historical'!$B$51-'Original Mexico-Historical'!$B$6)/45+B34</f>
        <v>10915.555555555544</v>
      </c>
      <c r="C35">
        <v>10916.2143676545</v>
      </c>
      <c r="D35" s="1">
        <f t="shared" si="0"/>
        <v>1588.6666666666645</v>
      </c>
      <c r="E35" s="1">
        <v>1588.70934137786</v>
      </c>
      <c r="I35" s="1">
        <f ca="1">'Constructed Mexico-Historical'!E35/0.55</f>
        <v>2888.5624388688361</v>
      </c>
      <c r="O35">
        <f ca="1">('Original Mexico-Historical'!$L$76-'Original Mexico-Historical'!$L$26)/50+O34</f>
        <v>743.76582853020739</v>
      </c>
      <c r="S35" s="1">
        <f ca="1">S36*'Constructed Mexico-Historical'!O35/'Constructed Mexico-Historical'!O36</f>
        <v>1353.0358490703638</v>
      </c>
    </row>
    <row r="36" spans="1:19">
      <c r="A36">
        <v>1830</v>
      </c>
      <c r="B36">
        <f ca="1">('Original Mexico-Historical'!$B$51-'Original Mexico-Historical'!$B$6)/45+B35</f>
        <v>10905.333333333321</v>
      </c>
      <c r="C36">
        <v>10906.713858486301</v>
      </c>
      <c r="D36" s="1">
        <f t="shared" si="0"/>
        <v>1578.9999999999977</v>
      </c>
      <c r="E36" s="1">
        <v>1579.0911689238001</v>
      </c>
      <c r="I36" s="1">
        <f ca="1">'Constructed Mexico-Historical'!E36/0.55</f>
        <v>2871.074852588727</v>
      </c>
      <c r="O36">
        <f ca="1">('Original Mexico-Historical'!$L$76-'Original Mexico-Historical'!$L$26)/50+O35</f>
        <v>742.06526534225259</v>
      </c>
      <c r="S36" s="1">
        <f ca="1">S37*'Constructed Mexico-Historical'!O36/'Constructed Mexico-Historical'!O37</f>
        <v>1349.9422369835338</v>
      </c>
    </row>
    <row r="37" spans="1:19">
      <c r="A37">
        <v>1831</v>
      </c>
      <c r="B37">
        <f ca="1">('Original Mexico-Historical'!$B$51-'Original Mexico-Historical'!$B$6)/45+B36</f>
        <v>10895.111111111099</v>
      </c>
      <c r="C37">
        <v>10897.449632215799</v>
      </c>
      <c r="D37" s="1">
        <f t="shared" si="0"/>
        <v>1569.333333333331</v>
      </c>
      <c r="E37" s="1">
        <v>1569.48907247081</v>
      </c>
      <c r="I37" s="1">
        <f ca="1">'Constructed Mexico-Historical'!E37/0.55</f>
        <v>2853.6164954014725</v>
      </c>
      <c r="O37">
        <f ca="1">('Original Mexico-Historical'!$L$76-'Original Mexico-Historical'!$L$26)/50+O36</f>
        <v>740.36470215429779</v>
      </c>
      <c r="S37" s="1">
        <f ca="1">S38*'Constructed Mexico-Historical'!O37/'Constructed Mexico-Historical'!O38</f>
        <v>1346.8486248967038</v>
      </c>
    </row>
    <row r="38" spans="1:19">
      <c r="A38">
        <v>1832</v>
      </c>
      <c r="B38">
        <f ca="1">('Original Mexico-Historical'!$B$51-'Original Mexico-Historical'!$B$6)/45+B37</f>
        <v>10884.888888888876</v>
      </c>
      <c r="C38">
        <v>10888.435706780499</v>
      </c>
      <c r="D38" s="1">
        <f t="shared" si="0"/>
        <v>1559.6666666666642</v>
      </c>
      <c r="E38" s="1">
        <v>1559.9040819955101</v>
      </c>
      <c r="I38" s="1">
        <f ca="1">'Constructed Mexico-Historical'!E38/0.55</f>
        <v>2836.1892399918361</v>
      </c>
      <c r="O38">
        <f ca="1">('Original Mexico-Historical'!$L$76-'Original Mexico-Historical'!$L$26)/50+O37</f>
        <v>738.66413896634299</v>
      </c>
      <c r="S38" s="1">
        <f ca="1">S39*'Constructed Mexico-Historical'!O38/'Constructed Mexico-Historical'!O39</f>
        <v>1343.7550128098737</v>
      </c>
    </row>
    <row r="39" spans="1:19">
      <c r="A39">
        <v>1833</v>
      </c>
      <c r="B39">
        <f ca="1">('Original Mexico-Historical'!$B$51-'Original Mexico-Historical'!$B$6)/45+B38</f>
        <v>10874.666666666653</v>
      </c>
      <c r="C39">
        <v>10879.662714895499</v>
      </c>
      <c r="D39" s="1">
        <f t="shared" si="0"/>
        <v>1549.9999999999975</v>
      </c>
      <c r="E39" s="1">
        <v>1550.3356700798099</v>
      </c>
      <c r="I39" s="1">
        <f ca="1">'Constructed Mexico-Historical'!E39/0.55</f>
        <v>2818.7921274178361</v>
      </c>
      <c r="O39">
        <f ca="1">('Original Mexico-Historical'!$L$76-'Original Mexico-Historical'!$L$26)/50+O38</f>
        <v>736.96357577838819</v>
      </c>
      <c r="S39" s="1">
        <f ca="1">S40*'Constructed Mexico-Historical'!O39/'Constructed Mexico-Historical'!O40</f>
        <v>1340.6614007230437</v>
      </c>
    </row>
    <row r="40" spans="1:19">
      <c r="A40">
        <v>1834</v>
      </c>
      <c r="B40">
        <f ca="1">('Original Mexico-Historical'!$B$51-'Original Mexico-Historical'!$B$6)/45+B39</f>
        <v>10864.444444444431</v>
      </c>
      <c r="C40">
        <v>10871.085821108099</v>
      </c>
      <c r="D40" s="1">
        <f t="shared" si="0"/>
        <v>1540.3333333333308</v>
      </c>
      <c r="E40" s="1">
        <v>1540.78093515565</v>
      </c>
      <c r="I40" s="1">
        <f ca="1">'Constructed Mexico-Historical'!E40/0.55</f>
        <v>2801.4198821011814</v>
      </c>
      <c r="O40">
        <f ca="1">('Original Mexico-Historical'!$L$76-'Original Mexico-Historical'!$L$26)/50+O39</f>
        <v>735.26301259043339</v>
      </c>
      <c r="S40" s="1">
        <f ca="1">S41*'Constructed Mexico-Historical'!O40/'Constructed Mexico-Historical'!O41</f>
        <v>1337.5677886362137</v>
      </c>
    </row>
    <row r="41" spans="1:19">
      <c r="A41">
        <v>1835</v>
      </c>
      <c r="B41">
        <f ca="1">('Original Mexico-Historical'!$B$51-'Original Mexico-Historical'!$B$6)/45+B40</f>
        <v>10854.222222222208</v>
      </c>
      <c r="C41">
        <v>10862.6102295168</v>
      </c>
      <c r="D41" s="1">
        <f t="shared" si="0"/>
        <v>1530.666666666664</v>
      </c>
      <c r="E41" s="1">
        <v>1531.2336189542</v>
      </c>
      <c r="I41" s="1">
        <f ca="1">'Constructed Mexico-Historical'!E41/0.55</f>
        <v>2784.0611253712723</v>
      </c>
      <c r="O41">
        <f ca="1">('Original Mexico-Historical'!$L$76-'Original Mexico-Historical'!$L$26)/50+O40</f>
        <v>733.56244940247859</v>
      </c>
      <c r="S41" s="1">
        <f ca="1">S42*'Constructed Mexico-Historical'!O41/'Constructed Mexico-Historical'!O42</f>
        <v>1334.4741765493836</v>
      </c>
    </row>
    <row r="42" spans="1:19">
      <c r="A42">
        <v>1836</v>
      </c>
      <c r="B42">
        <f ca="1">('Original Mexico-Historical'!$B$51-'Original Mexico-Historical'!$B$6)/45+B41</f>
        <v>10843.999999999985</v>
      </c>
      <c r="C42">
        <v>10854.0747304089</v>
      </c>
      <c r="D42" s="1">
        <f t="shared" si="0"/>
        <v>1520.9999999999973</v>
      </c>
      <c r="E42" s="1">
        <v>1521.68298718505</v>
      </c>
      <c r="I42" s="1">
        <f ca="1">'Constructed Mexico-Historical'!E42/0.55</f>
        <v>2766.6963403364543</v>
      </c>
      <c r="O42">
        <f ca="1">('Original Mexico-Historical'!$L$76-'Original Mexico-Historical'!$L$26)/50+O41</f>
        <v>731.86188621452379</v>
      </c>
      <c r="S42" s="1">
        <f ca="1">S43*'Constructed Mexico-Historical'!O42/'Constructed Mexico-Historical'!O43</f>
        <v>1331.3805644625536</v>
      </c>
    </row>
    <row r="43" spans="1:19">
      <c r="A43">
        <v>1837</v>
      </c>
      <c r="B43">
        <f ca="1">('Original Mexico-Historical'!$B$51-'Original Mexico-Historical'!$B$6)/45+B42</f>
        <v>10833.777777777763</v>
      </c>
      <c r="C43">
        <v>10845.2342339766</v>
      </c>
      <c r="D43" s="1">
        <f t="shared" si="0"/>
        <v>1511.3333333333305</v>
      </c>
      <c r="E43" s="1">
        <v>1512.11263603825</v>
      </c>
      <c r="I43" s="1">
        <f ca="1">'Constructed Mexico-Historical'!E43/0.55</f>
        <v>2749.2957018877269</v>
      </c>
      <c r="O43">
        <f ca="1">('Original Mexico-Historical'!$L$76-'Original Mexico-Historical'!$L$26)/50+O42</f>
        <v>730.16132302656899</v>
      </c>
      <c r="S43" s="1">
        <f ca="1">S44*'Constructed Mexico-Historical'!O43/'Constructed Mexico-Historical'!O44</f>
        <v>1328.2869523757236</v>
      </c>
    </row>
    <row r="44" spans="1:19">
      <c r="A44">
        <v>1838</v>
      </c>
      <c r="B44">
        <f ca="1">('Original Mexico-Historical'!$B$51-'Original Mexico-Historical'!$B$6)/45+B43</f>
        <v>10823.55555555554</v>
      </c>
      <c r="C44">
        <v>10835.742903107899</v>
      </c>
      <c r="D44" s="1">
        <f t="shared" si="0"/>
        <v>1501.6666666666638</v>
      </c>
      <c r="E44" s="1">
        <v>1502.4993318320301</v>
      </c>
      <c r="I44" s="1">
        <f ca="1">'Constructed Mexico-Historical'!E44/0.55</f>
        <v>2731.8169669673271</v>
      </c>
      <c r="O44">
        <f ca="1">('Original Mexico-Historical'!$L$76-'Original Mexico-Historical'!$L$26)/50+O43</f>
        <v>728.46075983861419</v>
      </c>
      <c r="S44" s="1">
        <f ca="1">S45*'Constructed Mexico-Historical'!O44/'Constructed Mexico-Historical'!O45</f>
        <v>1325.1933402888935</v>
      </c>
    </row>
    <row r="45" spans="1:19">
      <c r="A45">
        <v>1839</v>
      </c>
      <c r="B45">
        <f ca="1">('Original Mexico-Historical'!$B$51-'Original Mexico-Historical'!$B$6)/45+B44</f>
        <v>10813.333333333318</v>
      </c>
      <c r="C45">
        <v>10825.1403361512</v>
      </c>
      <c r="D45" s="1">
        <f t="shared" si="0"/>
        <v>1491.999999999997</v>
      </c>
      <c r="E45" s="1">
        <v>1492.81204785419</v>
      </c>
      <c r="I45" s="1">
        <f ca="1">'Constructed Mexico-Historical'!E45/0.55</f>
        <v>2714.2037233712545</v>
      </c>
      <c r="O45">
        <f ca="1">('Original Mexico-Historical'!$L$76-'Original Mexico-Historical'!$L$26)/50+O44</f>
        <v>726.7601966506594</v>
      </c>
      <c r="S45" s="1">
        <f ca="1">S46*'Constructed Mexico-Historical'!O45/'Constructed Mexico-Historical'!O46</f>
        <v>1322.0997282020635</v>
      </c>
    </row>
    <row r="46" spans="1:19">
      <c r="A46">
        <v>1840</v>
      </c>
      <c r="B46">
        <f ca="1">('Original Mexico-Historical'!$B$51-'Original Mexico-Historical'!$B$6)/45+B45</f>
        <v>10803.111111111095</v>
      </c>
      <c r="C46">
        <v>10812.844258023601</v>
      </c>
      <c r="D46" s="1">
        <f t="shared" si="0"/>
        <v>1482.3333333333303</v>
      </c>
      <c r="E46" s="1">
        <v>1483.01143074425</v>
      </c>
      <c r="I46" s="1">
        <f ca="1">'Constructed Mexico-Historical'!E46/0.55</f>
        <v>2696.3844195349998</v>
      </c>
      <c r="O46">
        <f ca="1">('Original Mexico-Historical'!$L$76-'Original Mexico-Historical'!$L$26)/50+O45</f>
        <v>725.0596334627046</v>
      </c>
      <c r="S46" s="1">
        <f ca="1">S47*'Constructed Mexico-Historical'!O46/'Constructed Mexico-Historical'!O47</f>
        <v>1319.0061161152335</v>
      </c>
    </row>
    <row r="47" spans="1:19">
      <c r="A47">
        <v>1841</v>
      </c>
      <c r="B47">
        <f ca="1">('Original Mexico-Historical'!$B$51-'Original Mexico-Historical'!$B$6)/45+B46</f>
        <v>10792.888888888872</v>
      </c>
      <c r="C47">
        <v>10798.154323581</v>
      </c>
      <c r="D47" s="1">
        <f t="shared" si="0"/>
        <v>1472.6666666666636</v>
      </c>
      <c r="E47" s="1">
        <v>1473.05000666316</v>
      </c>
      <c r="I47" s="1">
        <f ca="1">'Constructed Mexico-Historical'!E47/0.55</f>
        <v>2678.2727393875634</v>
      </c>
      <c r="O47">
        <f ca="1">('Original Mexico-Historical'!$L$76-'Original Mexico-Historical'!$L$26)/50+O46</f>
        <v>723.3590702747498</v>
      </c>
      <c r="S47" s="1">
        <f ca="1">S48*'Constructed Mexico-Historical'!O47/'Constructed Mexico-Historical'!O48</f>
        <v>1315.9125040284034</v>
      </c>
    </row>
    <row r="48" spans="1:19">
      <c r="A48">
        <v>1842</v>
      </c>
      <c r="B48">
        <f ca="1">('Original Mexico-Historical'!$B$51-'Original Mexico-Historical'!$B$6)/45+B47</f>
        <v>10782.66666666665</v>
      </c>
      <c r="C48">
        <v>10780.272856198801</v>
      </c>
      <c r="D48" s="1">
        <f t="shared" si="0"/>
        <v>1462.9999999999968</v>
      </c>
      <c r="E48" s="1">
        <v>1462.8735207944401</v>
      </c>
      <c r="I48" s="1">
        <f ca="1">'Constructed Mexico-Historical'!E48/0.55</f>
        <v>2659.7700378080726</v>
      </c>
      <c r="O48">
        <f ca="1">('Original Mexico-Historical'!$L$76-'Original Mexico-Historical'!$L$26)/50+O47</f>
        <v>721.658507086795</v>
      </c>
      <c r="S48" s="1">
        <f ca="1">S49*'Constructed Mexico-Historical'!O48/'Constructed Mexico-Historical'!O49</f>
        <v>1312.8188919415734</v>
      </c>
    </row>
    <row r="49" spans="1:19">
      <c r="A49">
        <v>1843</v>
      </c>
      <c r="B49">
        <f ca="1">('Original Mexico-Historical'!$B$51-'Original Mexico-Historical'!$B$6)/45+B48</f>
        <v>10772.444444444427</v>
      </c>
      <c r="C49">
        <v>10758.349524916701</v>
      </c>
      <c r="D49" s="1">
        <f t="shared" si="0"/>
        <v>1453.3333333333301</v>
      </c>
      <c r="E49" s="1">
        <v>1452.42388492499</v>
      </c>
      <c r="I49" s="1">
        <f ca="1">'Constructed Mexico-Historical'!E49/0.55</f>
        <v>2640.7706998636181</v>
      </c>
      <c r="O49">
        <f ca="1">('Original Mexico-Historical'!$L$76-'Original Mexico-Historical'!$L$26)/50+O48</f>
        <v>719.9579438988402</v>
      </c>
      <c r="S49" s="1">
        <f ca="1">S50*'Constructed Mexico-Historical'!O49/'Constructed Mexico-Historical'!O50</f>
        <v>1309.7252798547433</v>
      </c>
    </row>
    <row r="50" spans="1:19">
      <c r="A50">
        <v>1844</v>
      </c>
      <c r="B50">
        <f ca="1">('Original Mexico-Historical'!$B$51-'Original Mexico-Historical'!$B$6)/45+B49</f>
        <v>10762.222222222204</v>
      </c>
      <c r="C50">
        <v>10731.557936912301</v>
      </c>
      <c r="D50" s="1">
        <f t="shared" si="0"/>
        <v>1443.6666666666633</v>
      </c>
      <c r="E50" s="1">
        <v>1441.6442756337301</v>
      </c>
      <c r="I50" s="1">
        <f ca="1">'Constructed Mexico-Historical'!E50/0.55</f>
        <v>2621.1714102431456</v>
      </c>
      <c r="O50">
        <f ca="1">('Original Mexico-Historical'!$L$76-'Original Mexico-Historical'!$L$26)/50+O49</f>
        <v>718.2573807108854</v>
      </c>
      <c r="S50" s="1">
        <f ca="1">S51*'Constructed Mexico-Historical'!O50/'Constructed Mexico-Historical'!O51</f>
        <v>1306.6316677679133</v>
      </c>
    </row>
    <row r="51" spans="1:19">
      <c r="A51">
        <v>1845</v>
      </c>
      <c r="B51">
        <f ca="1">('Original Mexico-Historical'!$B$51-'Original Mexico-Historical'!$B$6)/45+B50</f>
        <v>10751.999999999982</v>
      </c>
      <c r="C51">
        <v>10699.2126485142</v>
      </c>
      <c r="D51" s="1">
        <v>1434</v>
      </c>
      <c r="E51" s="1">
        <v>1430.4869639803701</v>
      </c>
      <c r="I51" s="1">
        <f ca="1">'Constructed Mexico-Historical'!E51/0.55</f>
        <v>2600.8853890552182</v>
      </c>
      <c r="O51">
        <f ca="1">('Original Mexico-Historical'!$L$76-'Original Mexico-Historical'!$L$26)/50+O50</f>
        <v>716.5568175229306</v>
      </c>
      <c r="S51" s="1">
        <f ca="1">S52*'Constructed Mexico-Historical'!O51/'Constructed Mexico-Historical'!O52</f>
        <v>1303.5380556810833</v>
      </c>
    </row>
    <row r="52" spans="1:19">
      <c r="A52">
        <v>1846</v>
      </c>
      <c r="B52">
        <f ca="1">('Original Mexico-Historical'!$B$66-'Original Mexico-Historical'!$B$51)/15+B51</f>
        <v>10704.199999999983</v>
      </c>
      <c r="C52">
        <v>10660.934858881699</v>
      </c>
      <c r="D52" s="1">
        <f t="shared" ref="D52:D65" si="1">($D$66-$D$51)/15+D51</f>
        <v>1422</v>
      </c>
      <c r="E52" s="1">
        <v>1418.92444493826</v>
      </c>
      <c r="I52" s="1">
        <f ca="1">'Constructed Mexico-Historical'!E52/0.55</f>
        <v>2579.8626271604726</v>
      </c>
      <c r="O52">
        <f ca="1">('Original Mexico-Historical'!$L$76-'Original Mexico-Historical'!$L$26)/50+O51</f>
        <v>714.8562543349758</v>
      </c>
      <c r="S52" s="1">
        <f ca="1">S53*'Constructed Mexico-Historical'!O52/'Constructed Mexico-Historical'!O53</f>
        <v>1300.4444435942532</v>
      </c>
    </row>
    <row r="53" spans="1:19">
      <c r="A53">
        <v>1847</v>
      </c>
      <c r="B53">
        <f ca="1">('Original Mexico-Historical'!$B$66-'Original Mexico-Historical'!$B$51)/15+B52</f>
        <v>10656.399999999983</v>
      </c>
      <c r="C53">
        <v>10616.8736406892</v>
      </c>
      <c r="D53" s="1">
        <f t="shared" si="1"/>
        <v>1410</v>
      </c>
      <c r="E53" s="1">
        <v>1406.96434384094</v>
      </c>
      <c r="I53" s="1">
        <f ca="1">'Constructed Mexico-Historical'!E53/0.55</f>
        <v>2558.1169888017089</v>
      </c>
      <c r="O53">
        <f ca="1">('Original Mexico-Historical'!$L$76-'Original Mexico-Historical'!$L$26)/50+O52</f>
        <v>713.155691147021</v>
      </c>
      <c r="S53" s="1">
        <f ca="1">S54*'Constructed Mexico-Historical'!O53/'Constructed Mexico-Historical'!O54</f>
        <v>1297.3508315074232</v>
      </c>
    </row>
    <row r="54" spans="1:19">
      <c r="A54">
        <v>1848</v>
      </c>
      <c r="B54">
        <f ca="1">('Original Mexico-Historical'!$B$66-'Original Mexico-Historical'!$B$51)/15+B53</f>
        <v>10608.599999999984</v>
      </c>
      <c r="C54">
        <v>10567.610718022001</v>
      </c>
      <c r="D54" s="1">
        <f t="shared" si="1"/>
        <v>1398</v>
      </c>
      <c r="E54" s="1">
        <v>1394.6450415725999</v>
      </c>
      <c r="I54" s="1">
        <f ca="1">'Constructed Mexico-Historical'!E54/0.55</f>
        <v>2535.718257404727</v>
      </c>
      <c r="O54">
        <f ca="1">('Original Mexico-Historical'!$L$76-'Original Mexico-Historical'!$L$26)/50+O53</f>
        <v>711.4551279590662</v>
      </c>
      <c r="S54" s="1">
        <f ca="1">S55*'Constructed Mexico-Historical'!O54/'Constructed Mexico-Historical'!O55</f>
        <v>1294.2572194205932</v>
      </c>
    </row>
    <row r="55" spans="1:19">
      <c r="A55">
        <v>1849</v>
      </c>
      <c r="B55">
        <f ca="1">('Original Mexico-Historical'!$B$66-'Original Mexico-Historical'!$B$51)/15+B54</f>
        <v>10560.799999999985</v>
      </c>
      <c r="C55">
        <v>10514.123078558699</v>
      </c>
      <c r="D55" s="1">
        <f t="shared" si="1"/>
        <v>1386</v>
      </c>
      <c r="E55" s="1">
        <v>1382.03527557898</v>
      </c>
      <c r="I55" s="1">
        <f ca="1">'Constructed Mexico-Historical'!E55/0.55</f>
        <v>2512.7914101435999</v>
      </c>
      <c r="O55">
        <f ca="1">('Original Mexico-Historical'!$L$76-'Original Mexico-Historical'!$L$26)/50+O54</f>
        <v>709.7545647711114</v>
      </c>
      <c r="S55" s="1">
        <f ca="1">S56*'Constructed Mexico-Historical'!O55/'Constructed Mexico-Historical'!O56</f>
        <v>1291.1636073337631</v>
      </c>
    </row>
    <row r="56" spans="1:19">
      <c r="A56">
        <v>1850</v>
      </c>
      <c r="B56">
        <f ca="1">('Original Mexico-Historical'!$B$66-'Original Mexico-Historical'!$B$51)/15+B55</f>
        <v>10512.999999999985</v>
      </c>
      <c r="C56">
        <v>10457.7976027977</v>
      </c>
      <c r="D56" s="1">
        <f t="shared" si="1"/>
        <v>1374</v>
      </c>
      <c r="E56" s="1">
        <v>1369.2373328901199</v>
      </c>
      <c r="I56" s="1">
        <f ca="1">'Constructed Mexico-Historical'!E56/0.55</f>
        <v>2489.5224234365814</v>
      </c>
      <c r="O56">
        <f ca="1">('Original Mexico-Historical'!$L$76-'Original Mexico-Historical'!$L$26)/50+O55</f>
        <v>708.05400158315661</v>
      </c>
      <c r="S56" s="1">
        <f ca="1">S57*'Constructed Mexico-Historical'!O56/'Constructed Mexico-Historical'!O57</f>
        <v>1288.0699952469331</v>
      </c>
    </row>
    <row r="57" spans="1:19">
      <c r="A57">
        <v>1851</v>
      </c>
      <c r="B57">
        <f ca="1">('Original Mexico-Historical'!$B$66-'Original Mexico-Historical'!$B$51)/15+B56</f>
        <v>10465.199999999986</v>
      </c>
      <c r="C57">
        <v>10400.4879404517</v>
      </c>
      <c r="D57" s="1">
        <f t="shared" si="1"/>
        <v>1362</v>
      </c>
      <c r="E57" s="1">
        <v>1356.3931477802701</v>
      </c>
      <c r="I57" s="1">
        <f ca="1">'Constructed Mexico-Historical'!E57/0.55</f>
        <v>2466.1693596004907</v>
      </c>
      <c r="O57">
        <f ca="1">('Original Mexico-Historical'!$L$76-'Original Mexico-Historical'!$L$26)/50+O56</f>
        <v>706.35343839520181</v>
      </c>
      <c r="S57" s="1">
        <f ca="1">S58*'Constructed Mexico-Historical'!O57/'Constructed Mexico-Historical'!O58</f>
        <v>1284.9763831601031</v>
      </c>
    </row>
    <row r="58" spans="1:19">
      <c r="A58">
        <v>1852</v>
      </c>
      <c r="B58">
        <f ca="1">('Original Mexico-Historical'!$B$66-'Original Mexico-Historical'!$B$51)/15+B57</f>
        <v>10417.399999999987</v>
      </c>
      <c r="C58">
        <v>10344.599765205399</v>
      </c>
      <c r="D58" s="1">
        <f t="shared" si="1"/>
        <v>1350</v>
      </c>
      <c r="E58" s="1">
        <v>1343.69228119477</v>
      </c>
      <c r="I58" s="1">
        <f ca="1">'Constructed Mexico-Historical'!E58/0.55</f>
        <v>2443.0768748995815</v>
      </c>
      <c r="O58">
        <f ca="1">('Original Mexico-Historical'!$L$76-'Original Mexico-Historical'!$L$26)/50+O57</f>
        <v>704.65287520724701</v>
      </c>
      <c r="S58" s="1">
        <f ca="1">S59*'Constructed Mexico-Historical'!O58/'Constructed Mexico-Historical'!O59</f>
        <v>1281.882771073273</v>
      </c>
    </row>
    <row r="59" spans="1:19">
      <c r="A59">
        <v>1853</v>
      </c>
      <c r="B59">
        <f ca="1">('Original Mexico-Historical'!$B$66-'Original Mexico-Historical'!$B$51)/15+B58</f>
        <v>10369.599999999988</v>
      </c>
      <c r="C59">
        <v>10293.185871339099</v>
      </c>
      <c r="D59" s="1">
        <f t="shared" si="1"/>
        <v>1338</v>
      </c>
      <c r="E59" s="1">
        <v>1331.38036260115</v>
      </c>
      <c r="I59" s="1">
        <f ca="1">'Constructed Mexico-Historical'!E59/0.55</f>
        <v>2420.6915683657271</v>
      </c>
      <c r="O59">
        <f ca="1">('Original Mexico-Historical'!$L$76-'Original Mexico-Historical'!$L$26)/50+O58</f>
        <v>702.95231201929221</v>
      </c>
      <c r="S59" s="1">
        <f ca="1">S60*'Constructed Mexico-Historical'!O59/'Constructed Mexico-Historical'!O60</f>
        <v>1278.789158986443</v>
      </c>
    </row>
    <row r="60" spans="1:19">
      <c r="A60">
        <v>1854</v>
      </c>
      <c r="B60">
        <f ca="1">('Original Mexico-Historical'!$B$66-'Original Mexico-Historical'!$B$51)/15+B59</f>
        <v>10321.799999999988</v>
      </c>
      <c r="C60">
        <v>10250.027055480999</v>
      </c>
      <c r="D60" s="1">
        <f t="shared" si="1"/>
        <v>1326</v>
      </c>
      <c r="E60" s="1">
        <v>1319.76609865502</v>
      </c>
      <c r="I60" s="1">
        <f ca="1">'Constructed Mexico-Historical'!E60/0.55</f>
        <v>2399.5747248273087</v>
      </c>
      <c r="O60">
        <f ca="1">('Original Mexico-Historical'!$L$76-'Original Mexico-Historical'!$L$26)/50+O59</f>
        <v>701.25174883133741</v>
      </c>
      <c r="S60" s="1">
        <f ca="1">S61*'Constructed Mexico-Historical'!O60/'Constructed Mexico-Historical'!O61</f>
        <v>1275.695546899613</v>
      </c>
    </row>
    <row r="61" spans="1:19">
      <c r="A61">
        <v>1855</v>
      </c>
      <c r="B61">
        <f ca="1">('Original Mexico-Historical'!$B$66-'Original Mexico-Historical'!$B$51)/15+B60</f>
        <v>10273.999999999989</v>
      </c>
      <c r="C61">
        <v>10219.668255545999</v>
      </c>
      <c r="D61" s="1">
        <f t="shared" si="1"/>
        <v>1314</v>
      </c>
      <c r="E61" s="1">
        <v>1309.2243923859401</v>
      </c>
      <c r="I61" s="1">
        <f ca="1">'Constructed Mexico-Historical'!E61/0.55</f>
        <v>2380.4079861562545</v>
      </c>
      <c r="O61">
        <f ca="1">('Original Mexico-Historical'!$L$76-'Original Mexico-Historical'!$L$26)/50+O60</f>
        <v>699.55118564338261</v>
      </c>
      <c r="S61" s="1">
        <f ca="1">S62*'Constructed Mexico-Historical'!O61/'Constructed Mexico-Historical'!O62</f>
        <v>1272.6019348127829</v>
      </c>
    </row>
    <row r="62" spans="1:19">
      <c r="A62">
        <v>1856</v>
      </c>
      <c r="B62">
        <f ca="1">('Original Mexico-Historical'!$B$66-'Original Mexico-Historical'!$B$51)/15+B61</f>
        <v>10226.19999999999</v>
      </c>
      <c r="C62">
        <v>10207.372138893899</v>
      </c>
      <c r="D62" s="1">
        <f t="shared" si="1"/>
        <v>1302</v>
      </c>
      <c r="E62" s="1">
        <v>1300.19248583696</v>
      </c>
      <c r="I62" s="1">
        <f ca="1">'Constructed Mexico-Historical'!E62/0.55</f>
        <v>2363.9863378853815</v>
      </c>
      <c r="O62">
        <f ca="1">('Original Mexico-Historical'!$L$76-'Original Mexico-Historical'!$L$26)/50+O61</f>
        <v>697.85062245542781</v>
      </c>
      <c r="S62" s="1">
        <f ca="1">S63*'Constructed Mexico-Historical'!O62/'Constructed Mexico-Historical'!O63</f>
        <v>1269.5083227259529</v>
      </c>
    </row>
    <row r="63" spans="1:19">
      <c r="A63">
        <v>1857</v>
      </c>
      <c r="B63">
        <f ca="1">('Original Mexico-Historical'!$B$66-'Original Mexico-Historical'!$B$51)/15+B62</f>
        <v>10178.399999999991</v>
      </c>
      <c r="C63">
        <v>10218.944690329399</v>
      </c>
      <c r="D63" s="1">
        <f t="shared" si="1"/>
        <v>1290</v>
      </c>
      <c r="E63" s="1">
        <v>1293.1553771272399</v>
      </c>
      <c r="I63" s="1">
        <f ca="1">'Constructed Mexico-Historical'!E63/0.55</f>
        <v>2351.1915947767998</v>
      </c>
      <c r="O63">
        <f ca="1">('Original Mexico-Historical'!$L$76-'Original Mexico-Historical'!$L$26)/50+O62</f>
        <v>696.15005926747301</v>
      </c>
      <c r="S63" s="1">
        <f ca="1">S64*'Constructed Mexico-Historical'!O63/'Constructed Mexico-Historical'!O64</f>
        <v>1266.4147106391229</v>
      </c>
    </row>
    <row r="64" spans="1:19">
      <c r="A64">
        <v>1858</v>
      </c>
      <c r="B64">
        <f ca="1">('Original Mexico-Historical'!$B$66-'Original Mexico-Historical'!$B$51)/15+B63</f>
        <v>10130.599999999991</v>
      </c>
      <c r="C64">
        <v>10260.3801732679</v>
      </c>
      <c r="D64" s="1">
        <f t="shared" si="1"/>
        <v>1278</v>
      </c>
      <c r="E64" s="1">
        <v>1288.61613951759</v>
      </c>
      <c r="I64" s="1">
        <f ca="1">'Constructed Mexico-Historical'!E64/0.55</f>
        <v>2342.9384354865269</v>
      </c>
      <c r="O64">
        <f ca="1">('Original Mexico-Historical'!$L$76-'Original Mexico-Historical'!$L$26)/50+O63</f>
        <v>694.44949607951821</v>
      </c>
      <c r="S64" s="1">
        <f ca="1">S65*'Constructed Mexico-Historical'!O64/'Constructed Mexico-Historical'!O65</f>
        <v>1263.3210985522928</v>
      </c>
    </row>
    <row r="65" spans="1:19">
      <c r="A65">
        <v>1859</v>
      </c>
      <c r="B65">
        <f ca="1">('Original Mexico-Historical'!$B$66-'Original Mexico-Historical'!$B$51)/15+B64</f>
        <v>10082.799999999992</v>
      </c>
      <c r="C65">
        <v>10337.267404221901</v>
      </c>
      <c r="D65" s="1">
        <f t="shared" si="1"/>
        <v>1266</v>
      </c>
      <c r="E65" s="1">
        <v>1287.04629249752</v>
      </c>
      <c r="I65" s="1">
        <f ca="1">'Constructed Mexico-Historical'!E65/0.55</f>
        <v>2340.084168177309</v>
      </c>
      <c r="O65">
        <f ca="1">('Original Mexico-Historical'!$L$76-'Original Mexico-Historical'!$L$26)/50+O64</f>
        <v>692.74893289156341</v>
      </c>
      <c r="S65" s="1">
        <f ca="1">S66*'Constructed Mexico-Historical'!O65/'Constructed Mexico-Historical'!O66</f>
        <v>1260.2274864654628</v>
      </c>
    </row>
    <row r="66" spans="1:19">
      <c r="A66">
        <v>1860</v>
      </c>
      <c r="B66">
        <f ca="1">('Original Mexico-Historical'!$B$66-'Original Mexico-Historical'!$B$51)/15+B65</f>
        <v>10034.999999999993</v>
      </c>
      <c r="C66">
        <v>10453.897397971001</v>
      </c>
      <c r="D66" s="1">
        <v>1254</v>
      </c>
      <c r="E66" s="1">
        <v>1288.8111941614</v>
      </c>
      <c r="I66" s="1">
        <f ca="1">'Constructed Mexico-Historical'!E66/0.55</f>
        <v>2343.2930802934543</v>
      </c>
      <c r="O66">
        <f ca="1">('Original Mexico-Historical'!$L$76-'Original Mexico-Historical'!$L$26)/50+O65</f>
        <v>691.04836970360861</v>
      </c>
      <c r="S66" s="1">
        <f ca="1">S67*'Constructed Mexico-Historical'!O66/'Constructed Mexico-Historical'!O67</f>
        <v>1257.1338743786328</v>
      </c>
    </row>
    <row r="67" spans="1:19">
      <c r="A67">
        <v>1861</v>
      </c>
      <c r="B67">
        <f ca="1">('Original Mexico-Historical'!$B$83-'Original Mexico-Historical'!$B$66)/17+B66</f>
        <v>10367.764705882346</v>
      </c>
      <c r="C67">
        <v>10612.016495252399</v>
      </c>
      <c r="D67" s="1">
        <f t="shared" ref="D67:D82" si="2">($D$83-$D$66)/17+D66</f>
        <v>1273.5882352941176</v>
      </c>
      <c r="E67" s="1">
        <v>1294.06573967861</v>
      </c>
      <c r="I67" s="1">
        <f ca="1">'Constructed Mexico-Historical'!E67/0.55</f>
        <v>2352.8467994156545</v>
      </c>
      <c r="O67">
        <f ca="1">('Original Mexico-Historical'!$L$76-'Original Mexico-Historical'!$L$26)/50+O66</f>
        <v>689.34780651565382</v>
      </c>
      <c r="S67" s="1">
        <f ca="1">S68*'Constructed Mexico-Historical'!O67/'Constructed Mexico-Historical'!O68</f>
        <v>1254.0402622918027</v>
      </c>
    </row>
    <row r="68" spans="1:19">
      <c r="A68">
        <v>1862</v>
      </c>
      <c r="B68">
        <f ca="1">('Original Mexico-Historical'!$B$83-'Original Mexico-Historical'!$B$66)/17+B67</f>
        <v>10700.529411764699</v>
      </c>
      <c r="C68">
        <v>10809.182062824</v>
      </c>
      <c r="D68" s="1">
        <f t="shared" si="2"/>
        <v>1293.1764705882351</v>
      </c>
      <c r="E68" s="1">
        <v>1302.61671227689</v>
      </c>
      <c r="I68" s="1">
        <f ca="1">'Constructed Mexico-Historical'!E68/0.55</f>
        <v>2368.3940223216177</v>
      </c>
      <c r="O68">
        <f ca="1">('Original Mexico-Historical'!$L$76-'Original Mexico-Historical'!$L$26)/50+O67</f>
        <v>687.64724332769902</v>
      </c>
      <c r="S68" s="1">
        <f ca="1">S69*'Constructed Mexico-Historical'!O68/'Constructed Mexico-Historical'!O69</f>
        <v>1250.9466502049727</v>
      </c>
    </row>
    <row r="69" spans="1:19">
      <c r="A69">
        <v>1863</v>
      </c>
      <c r="B69">
        <f ca="1">('Original Mexico-Historical'!$B$83-'Original Mexico-Historical'!$B$66)/17+B68</f>
        <v>11033.294117647052</v>
      </c>
      <c r="C69">
        <v>11040.5089495908</v>
      </c>
      <c r="D69" s="1">
        <f t="shared" si="2"/>
        <v>1312.7647058823527</v>
      </c>
      <c r="E69" s="1">
        <v>1314.06612013723</v>
      </c>
      <c r="I69" s="1">
        <f ca="1">'Constructed Mexico-Historical'!E69/0.55</f>
        <v>2389.211127522236</v>
      </c>
      <c r="O69">
        <f ca="1">('Original Mexico-Historical'!$L$76-'Original Mexico-Historical'!$L$26)/50+O68</f>
        <v>685.94668013974422</v>
      </c>
      <c r="S69" s="1">
        <f ca="1">S70*'Constructed Mexico-Historical'!O69/'Constructed Mexico-Historical'!O70</f>
        <v>1247.8530381181426</v>
      </c>
    </row>
    <row r="70" spans="1:19">
      <c r="A70">
        <v>1864</v>
      </c>
      <c r="B70">
        <f ca="1">('Original Mexico-Historical'!$B$83-'Original Mexico-Historical'!$B$66)/17+B69</f>
        <v>11366.058823529405</v>
      </c>
      <c r="C70">
        <v>11300.025477929799</v>
      </c>
      <c r="D70" s="1">
        <f t="shared" si="2"/>
        <v>1332.3529411764703</v>
      </c>
      <c r="E70" s="1">
        <v>1327.92156902785</v>
      </c>
      <c r="I70" s="1">
        <f ca="1">'Constructed Mexico-Historical'!E70/0.55</f>
        <v>2414.4028527779087</v>
      </c>
      <c r="O70">
        <f ca="1">('Original Mexico-Historical'!$L$76-'Original Mexico-Historical'!$L$26)/50+O69</f>
        <v>684.24611695178942</v>
      </c>
      <c r="S70" s="1">
        <f ca="1">S71*'Constructed Mexico-Historical'!O70/'Constructed Mexico-Historical'!O71</f>
        <v>1244.7594260313126</v>
      </c>
    </row>
    <row r="71" spans="1:19">
      <c r="A71">
        <v>1865</v>
      </c>
      <c r="B71">
        <f ca="1">('Original Mexico-Historical'!$B$83-'Original Mexico-Historical'!$B$66)/17+B70</f>
        <v>11698.823529411758</v>
      </c>
      <c r="C71">
        <v>11581.6878219219</v>
      </c>
      <c r="D71" s="1">
        <f t="shared" si="2"/>
        <v>1351.9411764705878</v>
      </c>
      <c r="E71" s="1">
        <v>1343.6776505755599</v>
      </c>
      <c r="I71" s="1">
        <f ca="1">'Constructed Mexico-Historical'!E71/0.55</f>
        <v>2443.0502737737452</v>
      </c>
      <c r="O71">
        <f ca="1">('Original Mexico-Historical'!$L$76-'Original Mexico-Historical'!$L$26)/50+O70</f>
        <v>682.54555376383462</v>
      </c>
      <c r="S71" s="1">
        <f ca="1">S72*'Constructed Mexico-Historical'!O71/'Constructed Mexico-Historical'!O72</f>
        <v>1241.6658139444826</v>
      </c>
    </row>
    <row r="72" spans="1:19">
      <c r="A72">
        <v>1866</v>
      </c>
      <c r="B72">
        <f ca="1">('Original Mexico-Historical'!$B$83-'Original Mexico-Historical'!$B$66)/17+B71</f>
        <v>12031.588235294112</v>
      </c>
      <c r="C72">
        <v>11880.112489069001</v>
      </c>
      <c r="D72" s="1">
        <f t="shared" si="2"/>
        <v>1371.5294117647054</v>
      </c>
      <c r="E72" s="1">
        <v>1360.87327012694</v>
      </c>
      <c r="I72" s="1">
        <f ca="1">'Constructed Mexico-Historical'!E72/0.55</f>
        <v>2474.3150365944362</v>
      </c>
      <c r="O72">
        <f ca="1">('Original Mexico-Historical'!$L$76-'Original Mexico-Historical'!$L$26)/50+O71</f>
        <v>680.84499057587982</v>
      </c>
      <c r="S72" s="1">
        <f ca="1">S73*'Constructed Mexico-Historical'!O72/'Constructed Mexico-Historical'!O73</f>
        <v>1238.5722018576525</v>
      </c>
    </row>
    <row r="73" spans="1:19">
      <c r="A73">
        <v>1867</v>
      </c>
      <c r="B73">
        <f ca="1">('Original Mexico-Historical'!$B$83-'Original Mexico-Historical'!$B$66)/17+B72</f>
        <v>12364.352941176465</v>
      </c>
      <c r="C73">
        <v>12191.087343953501</v>
      </c>
      <c r="D73" s="1">
        <f t="shared" si="2"/>
        <v>1391.117647058823</v>
      </c>
      <c r="E73" s="1">
        <v>1379.1299682827901</v>
      </c>
      <c r="I73" s="1">
        <f ca="1">'Constructed Mexico-Historical'!E73/0.55</f>
        <v>2507.5090332414361</v>
      </c>
      <c r="O73">
        <f ca="1">('Original Mexico-Historical'!$L$76-'Original Mexico-Historical'!$L$26)/50+O72</f>
        <v>679.14442738792502</v>
      </c>
      <c r="S73" s="1">
        <f ca="1">S74*'Constructed Mexico-Historical'!O73/'Constructed Mexico-Historical'!O74</f>
        <v>1235.4785897708225</v>
      </c>
    </row>
    <row r="74" spans="1:19">
      <c r="A74">
        <v>1868</v>
      </c>
      <c r="B74">
        <f ca="1">('Original Mexico-Historical'!$B$83-'Original Mexico-Historical'!$B$66)/17+B73</f>
        <v>12697.117647058818</v>
      </c>
      <c r="C74">
        <v>12511.9150086671</v>
      </c>
      <c r="D74" s="1">
        <f t="shared" si="2"/>
        <v>1410.7058823529405</v>
      </c>
      <c r="E74" s="1">
        <v>1398.1758470626301</v>
      </c>
      <c r="I74" s="1">
        <f ca="1">'Constructed Mexico-Historical'!E74/0.55</f>
        <v>2542.1379037502361</v>
      </c>
      <c r="O74">
        <f ca="1">('Original Mexico-Historical'!$L$76-'Original Mexico-Historical'!$L$26)/50+O73</f>
        <v>677.44386419997022</v>
      </c>
      <c r="S74" s="1">
        <f ca="1">S75*'Constructed Mexico-Historical'!O74/'Constructed Mexico-Historical'!O75</f>
        <v>1232.3849776839925</v>
      </c>
    </row>
    <row r="75" spans="1:19">
      <c r="A75">
        <v>1869</v>
      </c>
      <c r="B75">
        <f ca="1">('Original Mexico-Historical'!$B$83-'Original Mexico-Historical'!$B$66)/17+B74</f>
        <v>13029.882352941171</v>
      </c>
      <c r="C75">
        <v>12841.6307612622</v>
      </c>
      <c r="D75" s="1">
        <f t="shared" si="2"/>
        <v>1430.2941176470581</v>
      </c>
      <c r="E75" s="1">
        <v>1417.85888527317</v>
      </c>
      <c r="I75" s="1">
        <f ca="1">'Constructed Mexico-Historical'!E75/0.55</f>
        <v>2577.9252459512181</v>
      </c>
      <c r="O75">
        <f ca="1">('Original Mexico-Historical'!$L$76-'Original Mexico-Historical'!$L$26)/50+O74</f>
        <v>675.74330101201542</v>
      </c>
      <c r="S75" s="1">
        <f ca="1">S76*'Constructed Mexico-Historical'!O75/'Constructed Mexico-Historical'!O76</f>
        <v>1229.2913655971624</v>
      </c>
    </row>
    <row r="76" spans="1:19">
      <c r="A76">
        <v>1870</v>
      </c>
      <c r="B76">
        <f ca="1">('Original Mexico-Historical'!$B$83-'Original Mexico-Historical'!$B$66)/17+B75</f>
        <v>13362.647058823524</v>
      </c>
      <c r="C76">
        <v>13181.1219062045</v>
      </c>
      <c r="D76" s="1">
        <f t="shared" si="2"/>
        <v>1449.8823529411757</v>
      </c>
      <c r="E76" s="1">
        <v>1438.15236207049</v>
      </c>
      <c r="I76" s="1">
        <f ca="1">'Constructed Mexico-Historical'!E76/0.55</f>
        <v>2614.8224764917995</v>
      </c>
      <c r="O76">
        <f ca="1">('Original Mexico-Historical'!$L$76-'Original Mexico-Historical'!$L$26)/50+O75</f>
        <v>674.04273782406062</v>
      </c>
      <c r="S76" s="1">
        <f ca="1">S77*'Constructed Mexico-Historical'!O76/'Constructed Mexico-Historical'!O77</f>
        <v>1226.1977535103324</v>
      </c>
    </row>
    <row r="77" spans="1:19">
      <c r="A77">
        <v>1871</v>
      </c>
      <c r="B77">
        <f ca="1">('Original Mexico-Historical'!$B$83-'Original Mexico-Historical'!$B$66)/17+B76</f>
        <v>13695.411764705877</v>
      </c>
      <c r="C77">
        <v>13533.158263846701</v>
      </c>
      <c r="D77" s="1">
        <f t="shared" si="2"/>
        <v>1469.4705882352932</v>
      </c>
      <c r="E77" s="1">
        <v>1459.1539089379401</v>
      </c>
      <c r="I77" s="1">
        <f ca="1">'Constructed Mexico-Historical'!E77/0.55</f>
        <v>2653.0071071598909</v>
      </c>
      <c r="O77">
        <f ca="1">('Original Mexico-Historical'!$L$96-'Original Mexico-Historical'!$L$76)/20+O76</f>
        <v>690.89904581306905</v>
      </c>
      <c r="S77" s="1">
        <f ca="1">S78*'Constructed Mexico-Historical'!O77/'Constructed Mexico-Historical'!O78</f>
        <v>1256.8622289638095</v>
      </c>
    </row>
    <row r="78" spans="1:19">
      <c r="A78">
        <v>1872</v>
      </c>
      <c r="B78">
        <f ca="1">('Original Mexico-Historical'!$B$83-'Original Mexico-Historical'!$B$66)/17+B77</f>
        <v>14028.176470588231</v>
      </c>
      <c r="C78">
        <v>13902.324906080001</v>
      </c>
      <c r="D78" s="1">
        <f t="shared" si="2"/>
        <v>1489.0588235294108</v>
      </c>
      <c r="E78" s="1">
        <v>1481.07845726816</v>
      </c>
      <c r="I78" s="1">
        <f ca="1">'Constructed Mexico-Historical'!E78/0.55</f>
        <v>2692.8699223057451</v>
      </c>
      <c r="O78">
        <f ca="1">('Original Mexico-Historical'!$L$96-'Original Mexico-Historical'!$L$76)/20+O77</f>
        <v>707.75535380207748</v>
      </c>
      <c r="S78" s="1">
        <f ca="1">S79*'Constructed Mexico-Historical'!O78/'Constructed Mexico-Historical'!O79</f>
        <v>1287.5267044172865</v>
      </c>
    </row>
    <row r="79" spans="1:19">
      <c r="A79">
        <v>1873</v>
      </c>
      <c r="B79">
        <f ca="1">('Original Mexico-Historical'!$B$83-'Original Mexico-Historical'!$B$66)/17+B78</f>
        <v>14360.941176470584</v>
      </c>
      <c r="C79">
        <v>14294.829439756801</v>
      </c>
      <c r="D79" s="1">
        <f t="shared" si="2"/>
        <v>1508.6470588235284</v>
      </c>
      <c r="E79" s="1">
        <v>1504.2441052444201</v>
      </c>
      <c r="I79" s="1">
        <f ca="1">'Constructed Mexico-Historical'!E79/0.55</f>
        <v>2734.9892822625816</v>
      </c>
      <c r="O79">
        <f ca="1">('Original Mexico-Historical'!$L$96-'Original Mexico-Historical'!$L$76)/20+O78</f>
        <v>724.61166179108591</v>
      </c>
      <c r="S79" s="1">
        <f ca="1">S80*'Constructed Mexico-Historical'!O79/'Constructed Mexico-Historical'!O80</f>
        <v>1318.1911798707636</v>
      </c>
    </row>
    <row r="80" spans="1:19">
      <c r="A80">
        <v>1874</v>
      </c>
      <c r="B80">
        <f ca="1">('Original Mexico-Historical'!$B$83-'Original Mexico-Historical'!$B$66)/17+B79</f>
        <v>14693.705882352937</v>
      </c>
      <c r="C80">
        <v>14718.1379873687</v>
      </c>
      <c r="D80" s="1">
        <f t="shared" si="2"/>
        <v>1528.2352941176459</v>
      </c>
      <c r="E80" s="1">
        <v>1529.0487547173</v>
      </c>
      <c r="I80" s="1">
        <f ca="1">'Constructed Mexico-Historical'!E80/0.55</f>
        <v>2780.0886449405452</v>
      </c>
      <c r="O80">
        <f ca="1">('Original Mexico-Historical'!$L$96-'Original Mexico-Historical'!$L$76)/20+O79</f>
        <v>741.46796978009434</v>
      </c>
      <c r="S80" s="1">
        <f ca="1">S81*'Constructed Mexico-Historical'!O80/'Constructed Mexico-Historical'!O81</f>
        <v>1348.8556553242406</v>
      </c>
    </row>
    <row r="81" spans="1:20">
      <c r="A81">
        <v>1875</v>
      </c>
      <c r="B81">
        <f ca="1">('Original Mexico-Historical'!$B$83-'Original Mexico-Historical'!$B$66)/17+B80</f>
        <v>15026.47058823529</v>
      </c>
      <c r="C81">
        <v>15180.377788809999</v>
      </c>
      <c r="D81" s="1">
        <f t="shared" si="2"/>
        <v>1547.8235294117635</v>
      </c>
      <c r="E81" s="1">
        <v>1555.93433707494</v>
      </c>
      <c r="I81" s="1">
        <f ca="1">'Constructed Mexico-Historical'!E81/0.55</f>
        <v>2828.971521954436</v>
      </c>
      <c r="L81" s="1">
        <v>100</v>
      </c>
      <c r="O81">
        <f ca="1">('Original Mexico-Historical'!$L$96-'Original Mexico-Historical'!$L$76)/20+O80</f>
        <v>758.32427776910276</v>
      </c>
      <c r="S81" s="1">
        <f ca="1">S82*'Constructed Mexico-Historical'!O81/'Constructed Mexico-Historical'!O82</f>
        <v>1379.5201307777177</v>
      </c>
      <c r="T81">
        <f ca="1">S81/'Constructed United States'!J81</f>
        <v>0.32556663810177561</v>
      </c>
    </row>
    <row r="82" spans="1:20">
      <c r="A82">
        <v>1876</v>
      </c>
      <c r="B82">
        <f ca="1">('Original Mexico-Historical'!$B$83-'Original Mexico-Historical'!$B$66)/17+B81</f>
        <v>15359.235294117643</v>
      </c>
      <c r="C82">
        <v>15689.4317629009</v>
      </c>
      <c r="D82" s="1">
        <f t="shared" si="2"/>
        <v>1567.4117647058811</v>
      </c>
      <c r="E82" s="1">
        <v>1585.3346490982999</v>
      </c>
      <c r="I82" s="1">
        <f ca="1">'Constructed Mexico-Historical'!E82/0.55</f>
        <v>2882.4266347241814</v>
      </c>
      <c r="L82" s="1">
        <f t="shared" ref="L82:L101" si="3">I82/I81*L81</f>
        <v>101.88955994625266</v>
      </c>
      <c r="O82">
        <f ca="1">('Original Mexico-Historical'!$L$96-'Original Mexico-Historical'!$L$76)/20+O81</f>
        <v>775.18058575811119</v>
      </c>
      <c r="S82" s="1">
        <f ca="1">S83*'Constructed Mexico-Historical'!O82/'Constructed Mexico-Historical'!O83</f>
        <v>1410.1846062311947</v>
      </c>
      <c r="T82">
        <f ca="1">S82/'Constructed United States'!J82</f>
        <v>0.33645872897530582</v>
      </c>
    </row>
    <row r="83" spans="1:20">
      <c r="A83">
        <v>1877</v>
      </c>
      <c r="B83">
        <f ca="1">('Original Mexico-Historical'!$B$83-'Original Mexico-Historical'!$B$66)/17+B82</f>
        <v>15691.999999999996</v>
      </c>
      <c r="C83">
        <v>16251.643756473901</v>
      </c>
      <c r="D83" s="1">
        <v>1587</v>
      </c>
      <c r="E83" s="1">
        <v>1617.6023794876</v>
      </c>
      <c r="I83" s="1">
        <f ca="1">'Constructed Mexico-Historical'!E83/0.55</f>
        <v>2941.0952354319998</v>
      </c>
      <c r="L83" s="1">
        <f t="shared" si="3"/>
        <v>103.9634090554613</v>
      </c>
      <c r="O83">
        <f ca="1">('Original Mexico-Historical'!$L$96-'Original Mexico-Historical'!$L$76)/20+O82</f>
        <v>792.03689374711962</v>
      </c>
      <c r="S83" s="1">
        <f ca="1">S84*'Constructed Mexico-Historical'!O83/'Constructed Mexico-Historical'!O84</f>
        <v>1440.849081684672</v>
      </c>
      <c r="T83">
        <f ca="1">S83/'Constructed United States'!J83</f>
        <v>0.34045846128392299</v>
      </c>
    </row>
    <row r="84" spans="1:20">
      <c r="A84">
        <v>1878</v>
      </c>
      <c r="B84">
        <f ca="1">('Original Mexico-Historical'!$B$101-'Original Mexico-Historical'!$B$83)/18+B83</f>
        <v>16533.388888888887</v>
      </c>
      <c r="C84">
        <v>16870.055651632199</v>
      </c>
      <c r="D84" s="1">
        <f t="shared" ref="D84:D100" si="4">($D$101-$D$83)/18+D83</f>
        <v>1634.4444444444443</v>
      </c>
      <c r="E84" s="1">
        <v>1652.91098810208</v>
      </c>
      <c r="I84" s="1">
        <f ca="1">'Constructed Mexico-Historical'!E84/0.55</f>
        <v>3005.292705640145</v>
      </c>
      <c r="L84" s="1">
        <f t="shared" si="3"/>
        <v>106.23269560394495</v>
      </c>
      <c r="O84">
        <f ca="1">('Original Mexico-Historical'!$L$96-'Original Mexico-Historical'!$L$76)/20+O83</f>
        <v>808.89320173612805</v>
      </c>
      <c r="S84" s="1">
        <f ca="1">S85*'Constructed Mexico-Historical'!O84/'Constructed Mexico-Historical'!O85</f>
        <v>1471.5135571381491</v>
      </c>
      <c r="T84">
        <f ca="1">S84/'Constructed United States'!J84</f>
        <v>0.34105904607823223</v>
      </c>
    </row>
    <row r="85" spans="1:20">
      <c r="A85">
        <v>1879</v>
      </c>
      <c r="B85">
        <f ca="1">('Original Mexico-Historical'!$B$101-'Original Mexico-Historical'!$B$83)/18+B84</f>
        <v>17374.777777777777</v>
      </c>
      <c r="C85">
        <v>17542.1128929144</v>
      </c>
      <c r="D85" s="1">
        <f t="shared" si="4"/>
        <v>1681.8888888888887</v>
      </c>
      <c r="E85" s="1">
        <v>1691.12791100608</v>
      </c>
      <c r="I85" s="1">
        <f ca="1">'Constructed Mexico-Historical'!E85/0.55</f>
        <v>3074.7780200110542</v>
      </c>
      <c r="L85" s="1">
        <f t="shared" si="3"/>
        <v>108.68889969902555</v>
      </c>
      <c r="O85">
        <f ca="1">('Original Mexico-Historical'!$L$96-'Original Mexico-Historical'!$L$76)/20+O84</f>
        <v>825.74950972513648</v>
      </c>
      <c r="S85" s="1">
        <f ca="1">S86*'Constructed Mexico-Historical'!O85/'Constructed Mexico-Historical'!O86</f>
        <v>1502.1780325916263</v>
      </c>
      <c r="T85">
        <f ca="1">S85/'Constructed United States'!J85</f>
        <v>0.3166371562464898</v>
      </c>
    </row>
    <row r="86" spans="1:20">
      <c r="A86">
        <v>1880</v>
      </c>
      <c r="B86">
        <f ca="1">('Original Mexico-Historical'!$B$101-'Original Mexico-Historical'!$B$83)/18+B85</f>
        <v>18216.166666666668</v>
      </c>
      <c r="C86">
        <v>18261.8942572427</v>
      </c>
      <c r="D86" s="1">
        <f t="shared" si="4"/>
        <v>1729.333333333333</v>
      </c>
      <c r="E86" s="1">
        <v>1731.93591882296</v>
      </c>
      <c r="I86" s="1">
        <f ca="1">'Constructed Mexico-Historical'!E86/0.55</f>
        <v>3148.9743978599272</v>
      </c>
      <c r="L86" s="1">
        <f t="shared" si="3"/>
        <v>111.31163298824627</v>
      </c>
      <c r="O86">
        <f ca="1">('Original Mexico-Historical'!$L$96-'Original Mexico-Historical'!$L$76)/20+O85</f>
        <v>842.60581771414491</v>
      </c>
      <c r="S86" s="1">
        <f ca="1">S87*'Constructed Mexico-Historical'!O86/'Constructed Mexico-Historical'!O87</f>
        <v>1532.8425080451036</v>
      </c>
      <c r="T86">
        <f ca="1">S86/'Constructed United States'!J86</f>
        <v>0.29524291057957919</v>
      </c>
    </row>
    <row r="87" spans="1:20">
      <c r="A87">
        <v>1881</v>
      </c>
      <c r="B87">
        <f ca="1">('Original Mexico-Historical'!$B$101-'Original Mexico-Historical'!$B$83)/18+B86</f>
        <v>19057.555555555558</v>
      </c>
      <c r="C87">
        <v>19021.8051704102</v>
      </c>
      <c r="D87" s="1">
        <f t="shared" si="4"/>
        <v>1776.7777777777774</v>
      </c>
      <c r="E87" s="1">
        <v>1774.9253919559701</v>
      </c>
      <c r="I87" s="1">
        <f ca="1">'Constructed Mexico-Historical'!E87/0.55</f>
        <v>3227.1370762835818</v>
      </c>
      <c r="L87" s="1">
        <f t="shared" si="3"/>
        <v>114.07456919375656</v>
      </c>
      <c r="O87">
        <f ca="1">('Original Mexico-Historical'!$L$96-'Original Mexico-Historical'!$L$76)/20+O86</f>
        <v>859.46212570315333</v>
      </c>
      <c r="S87" s="1">
        <f ca="1">S88*'Constructed Mexico-Historical'!O87/'Constructed Mexico-Historical'!O88</f>
        <v>1563.5069834985809</v>
      </c>
      <c r="T87">
        <f ca="1">S87/'Constructed United States'!J87</f>
        <v>0.29819956191657165</v>
      </c>
    </row>
    <row r="88" spans="1:20">
      <c r="A88">
        <v>1882</v>
      </c>
      <c r="B88">
        <f ca="1">('Original Mexico-Historical'!$B$101-'Original Mexico-Historical'!$B$83)/18+B87</f>
        <v>19898.944444444449</v>
      </c>
      <c r="C88">
        <v>19813.7937823377</v>
      </c>
      <c r="D88" s="1">
        <f t="shared" si="4"/>
        <v>1824.2222222222217</v>
      </c>
      <c r="E88" s="1">
        <v>1819.66068495018</v>
      </c>
      <c r="I88" s="1">
        <f ca="1">'Constructed Mexico-Historical'!E88/0.55</f>
        <v>3308.4739726366906</v>
      </c>
      <c r="L88" s="1">
        <f t="shared" si="3"/>
        <v>116.94970935412537</v>
      </c>
      <c r="O88">
        <f ca="1">('Original Mexico-Historical'!$L$96-'Original Mexico-Historical'!$L$76)/20+O87</f>
        <v>876.31843369216176</v>
      </c>
      <c r="S88" s="1">
        <f ca="1">S89*'Constructed Mexico-Historical'!O88/'Constructed Mexico-Historical'!O89</f>
        <v>1594.1714589520579</v>
      </c>
      <c r="T88">
        <f ca="1">S88/'Constructed United States'!J88</f>
        <v>0.29288880585442295</v>
      </c>
    </row>
    <row r="89" spans="1:20">
      <c r="A89">
        <v>1883</v>
      </c>
      <c r="B89">
        <f ca="1">('Original Mexico-Historical'!$B$101-'Original Mexico-Historical'!$B$83)/18+B88</f>
        <v>20740.333333333339</v>
      </c>
      <c r="C89">
        <v>20630.1657468415</v>
      </c>
      <c r="D89" s="1">
        <f t="shared" si="4"/>
        <v>1871.6666666666661</v>
      </c>
      <c r="E89" s="1">
        <v>1865.7246762110599</v>
      </c>
      <c r="I89" s="1">
        <f ca="1">'Constructed Mexico-Historical'!E89/0.55</f>
        <v>3392.2266840201087</v>
      </c>
      <c r="L89" s="1">
        <f t="shared" si="3"/>
        <v>119.91024503762199</v>
      </c>
      <c r="O89">
        <f ca="1">('Original Mexico-Historical'!$L$96-'Original Mexico-Historical'!$L$76)/20+O88</f>
        <v>893.17474168117019</v>
      </c>
      <c r="S89" s="1">
        <f ca="1">S90*'Constructed Mexico-Historical'!O89/'Constructed Mexico-Historical'!O90</f>
        <v>1624.835934405535</v>
      </c>
      <c r="T89">
        <f ca="1">S89/'Constructed United States'!J89</f>
        <v>0.29846655554626289</v>
      </c>
    </row>
    <row r="90" spans="1:20">
      <c r="A90">
        <v>1884</v>
      </c>
      <c r="B90">
        <f ca="1">('Original Mexico-Historical'!$B$101-'Original Mexico-Historical'!$B$83)/18+B89</f>
        <v>21581.72222222223</v>
      </c>
      <c r="C90">
        <v>21464.078224314999</v>
      </c>
      <c r="D90" s="1">
        <f t="shared" si="4"/>
        <v>1919.1111111111104</v>
      </c>
      <c r="E90" s="1">
        <v>1912.7458595145999</v>
      </c>
      <c r="I90" s="1">
        <f ca="1">'Constructed Mexico-Historical'!E90/0.55</f>
        <v>3477.7197445719994</v>
      </c>
      <c r="L90" s="1">
        <f t="shared" si="3"/>
        <v>122.93229951531522</v>
      </c>
      <c r="O90">
        <f ca="1">('Original Mexico-Historical'!$L$96-'Original Mexico-Historical'!$L$76)/20+O89</f>
        <v>910.03104967017862</v>
      </c>
      <c r="S90" s="1">
        <f ca="1">S91*'Constructed Mexico-Historical'!O90/'Constructed Mexico-Historical'!O91</f>
        <v>1655.5004098590121</v>
      </c>
      <c r="T90">
        <f ca="1">S90/'Constructed United States'!J90</f>
        <v>0.30577597838322651</v>
      </c>
    </row>
    <row r="91" spans="1:20">
      <c r="A91">
        <v>1885</v>
      </c>
      <c r="B91">
        <f ca="1">('Original Mexico-Historical'!$B$101-'Original Mexico-Historical'!$B$83)/18+B90</f>
        <v>22423.11111111112</v>
      </c>
      <c r="C91">
        <v>22309.790050982901</v>
      </c>
      <c r="D91" s="1">
        <f t="shared" si="4"/>
        <v>1966.5555555555547</v>
      </c>
      <c r="E91" s="1">
        <v>1960.4121485446799</v>
      </c>
      <c r="F91" s="9"/>
      <c r="I91" s="1">
        <f ca="1">'Constructed Mexico-Historical'!E91/0.55</f>
        <v>3564.3857246266903</v>
      </c>
      <c r="L91" s="1">
        <f t="shared" si="3"/>
        <v>125.99581497957895</v>
      </c>
      <c r="O91">
        <f ca="1">('Original Mexico-Historical'!$L$96-'Original Mexico-Historical'!$L$76)/20+O90</f>
        <v>926.88735765918705</v>
      </c>
      <c r="S91" s="1">
        <f ca="1">S92*'Constructed Mexico-Historical'!O91/'Constructed Mexico-Historical'!O92</f>
        <v>1686.1648853124891</v>
      </c>
      <c r="T91">
        <f ca="1">S91/'Constructed United States'!J91</f>
        <v>0.31623256342627981</v>
      </c>
    </row>
    <row r="92" spans="1:20">
      <c r="A92">
        <v>1886</v>
      </c>
      <c r="B92">
        <f ca="1">('Original Mexico-Historical'!$B$101-'Original Mexico-Historical'!$B$83)/18+B91</f>
        <v>23264.500000000011</v>
      </c>
      <c r="C92">
        <v>23162.736503026899</v>
      </c>
      <c r="D92" s="1">
        <f t="shared" si="4"/>
        <v>2013.9999999999991</v>
      </c>
      <c r="E92" s="1">
        <v>2008.4751095000099</v>
      </c>
      <c r="F92" s="9"/>
      <c r="I92" s="1">
        <f ca="1">'Constructed Mexico-Historical'!E92/0.55</f>
        <v>3651.7729263636543</v>
      </c>
      <c r="L92" s="1">
        <f t="shared" si="3"/>
        <v>129.08482457401246</v>
      </c>
      <c r="O92">
        <f ca="1">('Original Mexico-Historical'!$L$96-'Original Mexico-Historical'!$L$76)/20+O91</f>
        <v>943.74366564819547</v>
      </c>
      <c r="S92" s="1">
        <f ca="1">S93*'Constructed Mexico-Historical'!O92/'Constructed Mexico-Historical'!O93</f>
        <v>1716.8293607659664</v>
      </c>
      <c r="T92">
        <f ca="1">S92/'Constructed United States'!J92</f>
        <v>0.31962726565739413</v>
      </c>
    </row>
    <row r="93" spans="1:20">
      <c r="A93">
        <v>1887</v>
      </c>
      <c r="B93">
        <f ca="1">('Original Mexico-Historical'!$B$101-'Original Mexico-Historical'!$B$83)/18+B92</f>
        <v>24105.888888888901</v>
      </c>
      <c r="C93">
        <v>24019.486067218601</v>
      </c>
      <c r="D93" s="1">
        <f t="shared" si="4"/>
        <v>2061.4444444444434</v>
      </c>
      <c r="E93" s="1">
        <v>2056.7477426538899</v>
      </c>
      <c r="F93" s="9"/>
      <c r="I93" s="1">
        <f ca="1">'Constructed Mexico-Historical'!E93/0.55</f>
        <v>3739.5413502797996</v>
      </c>
      <c r="L93" s="1">
        <f t="shared" si="3"/>
        <v>132.18730981414345</v>
      </c>
      <c r="O93">
        <f ca="1">('Original Mexico-Historical'!$L$96-'Original Mexico-Historical'!$L$76)/20+O92</f>
        <v>960.5999736372039</v>
      </c>
      <c r="S93" s="1">
        <f ca="1">S94*'Constructed Mexico-Historical'!O93/'Constructed Mexico-Historical'!O94</f>
        <v>1747.4938362194434</v>
      </c>
      <c r="T93">
        <f ca="1">S93/'Constructed United States'!J93</f>
        <v>0.31817027231638223</v>
      </c>
    </row>
    <row r="94" spans="1:20">
      <c r="A94">
        <v>1888</v>
      </c>
      <c r="B94">
        <f ca="1">('Original Mexico-Historical'!$B$101-'Original Mexico-Historical'!$B$83)/18+B93</f>
        <v>24947.277777777792</v>
      </c>
      <c r="C94">
        <v>24877.624865299698</v>
      </c>
      <c r="D94" s="1">
        <f t="shared" si="4"/>
        <v>2108.8888888888878</v>
      </c>
      <c r="E94" s="1">
        <v>2105.0982971845901</v>
      </c>
      <c r="F94" s="9"/>
      <c r="I94" s="1">
        <f ca="1">'Constructed Mexico-Historical'!E94/0.55</f>
        <v>3827.4514494265272</v>
      </c>
      <c r="L94" s="1">
        <f t="shared" si="3"/>
        <v>135.2948030661785</v>
      </c>
      <c r="O94">
        <f ca="1">('Original Mexico-Historical'!$L$96-'Original Mexico-Historical'!$L$76)/20+O93</f>
        <v>977.45628162621233</v>
      </c>
      <c r="S94" s="1">
        <f ca="1">S95*'Constructed Mexico-Historical'!O94/'Constructed Mexico-Historical'!O95</f>
        <v>1778.1583116729205</v>
      </c>
      <c r="T94">
        <f ca="1">S94/'Constructed United States'!J94</f>
        <v>0.33229607417013335</v>
      </c>
    </row>
    <row r="95" spans="1:20">
      <c r="A95">
        <v>1889</v>
      </c>
      <c r="B95">
        <f ca="1">('Original Mexico-Historical'!$B$101-'Original Mexico-Historical'!$B$83)/18+B94</f>
        <v>25788.666666666682</v>
      </c>
      <c r="C95">
        <v>25735.603047239401</v>
      </c>
      <c r="D95" s="1">
        <f t="shared" si="4"/>
        <v>2156.3333333333321</v>
      </c>
      <c r="E95" s="1">
        <v>2153.44198928385</v>
      </c>
      <c r="F95" s="9"/>
      <c r="I95" s="1">
        <f ca="1">'Constructed Mexico-Historical'!E95/0.55</f>
        <v>3915.3490714251816</v>
      </c>
      <c r="L95" s="1">
        <f t="shared" si="3"/>
        <v>138.40185526930316</v>
      </c>
      <c r="O95">
        <f ca="1">('Original Mexico-Historical'!$L$96-'Original Mexico-Historical'!$L$76)/20+O94</f>
        <v>994.31258961522076</v>
      </c>
      <c r="S95" s="1">
        <f ca="1">S96*'Constructed Mexico-Historical'!O95/'Constructed Mexico-Historical'!O96</f>
        <v>1808.8227871263975</v>
      </c>
      <c r="T95">
        <f ca="1">S95/'Constructed United States'!J95</f>
        <v>0.32499217760481725</v>
      </c>
    </row>
    <row r="96" spans="1:20">
      <c r="A96">
        <v>1890</v>
      </c>
      <c r="B96">
        <f ca="1">('Original Mexico-Historical'!$B$101-'Original Mexico-Historical'!$B$83)/18+B95</f>
        <v>26630.055555555573</v>
      </c>
      <c r="C96">
        <v>26592.567292154101</v>
      </c>
      <c r="D96" s="1">
        <f t="shared" si="4"/>
        <v>2203.7777777777765</v>
      </c>
      <c r="E96" s="1">
        <v>2201.7319410615601</v>
      </c>
      <c r="F96" s="9"/>
      <c r="I96" s="1">
        <f ca="1">'Constructed Mexico-Historical'!E96/0.55</f>
        <v>4003.1489837482909</v>
      </c>
      <c r="L96" s="1">
        <f t="shared" si="3"/>
        <v>141.50545357850254</v>
      </c>
      <c r="O96">
        <f ca="1">('Original Mexico-Historical'!$L$96-'Original Mexico-Historical'!$L$76)/20+O95</f>
        <v>1011.1688976042292</v>
      </c>
      <c r="S96" s="1">
        <f ca="1">S97*'Constructed Mexico-Historical'!O96/'Constructed Mexico-Historical'!O97</f>
        <v>1839.4872625798748</v>
      </c>
      <c r="T96">
        <f ca="1">S96/'Constructed United States'!J96</f>
        <v>0.33258512775087451</v>
      </c>
    </row>
    <row r="97" spans="1:20">
      <c r="A97">
        <v>1891</v>
      </c>
      <c r="B97">
        <f ca="1">('Original Mexico-Historical'!$B$101-'Original Mexico-Historical'!$B$83)/18+B96</f>
        <v>27471.444444444463</v>
      </c>
      <c r="C97">
        <v>27448.194915387801</v>
      </c>
      <c r="D97" s="1">
        <f t="shared" si="4"/>
        <v>2251.2222222222208</v>
      </c>
      <c r="E97" s="1">
        <v>2249.9501880647899</v>
      </c>
      <c r="F97" s="9"/>
      <c r="I97" s="1">
        <f ca="1">'Constructed Mexico-Historical'!E97/0.55</f>
        <v>4090.8185237541634</v>
      </c>
      <c r="L97" s="1">
        <f t="shared" si="3"/>
        <v>144.60444341723039</v>
      </c>
      <c r="O97">
        <f ca="1">('Original Mexico-Historical'!$L$101-'Original Mexico-Historical'!$L$96)/5+O96</f>
        <v>1035.3743504927652</v>
      </c>
      <c r="S97" s="1">
        <f ca="1">S98*'Constructed Mexico-Historical'!O97/'Constructed Mexico-Historical'!O98</f>
        <v>1883.5210757034135</v>
      </c>
      <c r="T97">
        <f ca="1">S97/'Constructed United States'!J97</f>
        <v>0.33314436923688107</v>
      </c>
    </row>
    <row r="98" spans="1:20">
      <c r="A98">
        <v>1892</v>
      </c>
      <c r="B98">
        <f ca="1">('Original Mexico-Historical'!$B$101-'Original Mexico-Historical'!$B$83)/18+B97</f>
        <v>28312.833333333354</v>
      </c>
      <c r="C98">
        <v>28302.538114962699</v>
      </c>
      <c r="D98" s="1">
        <f t="shared" si="4"/>
        <v>2298.6666666666652</v>
      </c>
      <c r="E98" s="1">
        <v>2298.0992242099601</v>
      </c>
      <c r="F98" s="9"/>
      <c r="I98" s="1">
        <f ca="1">'Constructed Mexico-Historical'!E98/0.55</f>
        <v>4178.3622258362911</v>
      </c>
      <c r="L98" s="1">
        <f t="shared" si="3"/>
        <v>147.69898506965563</v>
      </c>
      <c r="O98">
        <f ca="1">('Original Mexico-Historical'!$L$101-'Original Mexico-Historical'!$L$96)/5+O97</f>
        <v>1059.5798033813012</v>
      </c>
      <c r="S98" s="1">
        <f ca="1">S99*'Constructed Mexico-Historical'!O98/'Constructed Mexico-Historical'!O99</f>
        <v>1927.554888826952</v>
      </c>
      <c r="T98">
        <f ca="1">S98/'Constructed United States'!J98</f>
        <v>0.31708830480876893</v>
      </c>
    </row>
    <row r="99" spans="1:20">
      <c r="A99">
        <v>1893</v>
      </c>
      <c r="B99">
        <f ca="1">('Original Mexico-Historical'!$B$101-'Original Mexico-Historical'!$B$83)/18+B98</f>
        <v>29154.222222222244</v>
      </c>
      <c r="C99">
        <v>29155.881584147599</v>
      </c>
      <c r="D99" s="1">
        <f t="shared" si="4"/>
        <v>2346.1111111111095</v>
      </c>
      <c r="E99" s="1">
        <v>2346.19426375289</v>
      </c>
      <c r="F99" s="9"/>
      <c r="I99" s="1">
        <f ca="1">'Constructed Mexico-Historical'!E99/0.55</f>
        <v>4265.8077522779813</v>
      </c>
      <c r="L99" s="1">
        <f t="shared" si="3"/>
        <v>150.79005635697905</v>
      </c>
      <c r="O99">
        <f ca="1">('Original Mexico-Historical'!$L$101-'Original Mexico-Historical'!$L$96)/5+O98</f>
        <v>1083.7852562698372</v>
      </c>
      <c r="S99" s="1">
        <f ca="1">S100*'Constructed Mexico-Historical'!O99/'Constructed Mexico-Historical'!O100</f>
        <v>1971.5887019504905</v>
      </c>
      <c r="T99">
        <f ca="1">S99/'Constructed United States'!J99</f>
        <v>0.3476035171703537</v>
      </c>
    </row>
    <row r="100" spans="1:20">
      <c r="A100">
        <v>1894</v>
      </c>
      <c r="B100">
        <f ca="1">('Original Mexico-Historical'!$B$101-'Original Mexico-Historical'!$B$83)/18+B99</f>
        <v>29995.611111111135</v>
      </c>
      <c r="C100">
        <v>30008.612968361202</v>
      </c>
      <c r="D100" s="1">
        <f t="shared" si="4"/>
        <v>2393.5555555555538</v>
      </c>
      <c r="E100" s="1">
        <v>2394.2561953772602</v>
      </c>
      <c r="F100" s="9"/>
      <c r="I100" s="1">
        <f ca="1">'Constructed Mexico-Historical'!E100/0.55</f>
        <v>4353.193082504109</v>
      </c>
      <c r="L100" s="1">
        <f t="shared" si="3"/>
        <v>153.87899979624552</v>
      </c>
      <c r="O100">
        <f ca="1">('Original Mexico-Historical'!$L$101-'Original Mexico-Historical'!$L$96)/5+O99</f>
        <v>1107.9907091583732</v>
      </c>
      <c r="S100" s="1">
        <f ca="1">S101*'Constructed Mexico-Historical'!O100/'Constructed Mexico-Historical'!O101</f>
        <v>2015.622515074029</v>
      </c>
      <c r="T100">
        <f ca="1">S100/'Constructed United States'!J100</f>
        <v>0.37301974613800343</v>
      </c>
    </row>
    <row r="101" spans="1:20">
      <c r="A101">
        <v>1895</v>
      </c>
      <c r="B101">
        <f ca="1">('Original Mexico-Historical'!$B$101-'Original Mexico-Historical'!$B$83)/18+B100</f>
        <v>30837.000000000025</v>
      </c>
      <c r="C101">
        <v>30861.103319381</v>
      </c>
      <c r="D101" s="1">
        <v>2441</v>
      </c>
      <c r="E101" s="1">
        <v>2442.30507623924</v>
      </c>
      <c r="F101" s="9">
        <f ca="1">'Original Mexico-Historical'!G101/'Original Mexico-Historical'!H101*100</f>
        <v>56.319331485601978</v>
      </c>
      <c r="G101" s="3">
        <f ca="1">'Original Mexico-Historical'!G101/'Original Mexico-Historical'!H101*100</f>
        <v>56.319331485601978</v>
      </c>
      <c r="H101">
        <v>56.319331485601978</v>
      </c>
      <c r="I101" s="1">
        <f ca="1">'Constructed Mexico-Historical'!E101/0.55</f>
        <v>4440.554684071345</v>
      </c>
      <c r="J101" s="1">
        <f ca="1">'Constructed Mexico-Historical'!E101/'Constructed Mexico-Historical'!H101*100</f>
        <v>4336.5306579741891</v>
      </c>
      <c r="L101" s="1">
        <f t="shared" si="3"/>
        <v>156.96710446217304</v>
      </c>
      <c r="N101">
        <f ca="1">'Original Mexico-Historical'!K101</f>
        <v>17.899999999999999</v>
      </c>
      <c r="O101">
        <f ca="1">('Original Mexico-Historical'!$L$101-'Original Mexico-Historical'!$L$96)/5+O100</f>
        <v>1132.1961620469092</v>
      </c>
      <c r="S101" s="1">
        <f ca="1">S102*'Constructed Mexico-Historical'!O101/'Constructed Mexico-Historical'!O102</f>
        <v>2059.6563281975677</v>
      </c>
      <c r="T101">
        <f ca="1">S101/'Constructed United States'!J101</f>
        <v>0.34660832599554153</v>
      </c>
    </row>
    <row r="102" spans="1:20">
      <c r="A102">
        <v>1896</v>
      </c>
      <c r="B102">
        <f ca="1">'Original Mexico-Historical'!B102</f>
        <v>31791</v>
      </c>
      <c r="C102">
        <f t="shared" ref="C102:C116" si="5">B102</f>
        <v>31791</v>
      </c>
      <c r="D102" s="1">
        <v>2480</v>
      </c>
      <c r="E102" s="1">
        <f t="shared" ref="E102:E116" si="6">D102</f>
        <v>2480</v>
      </c>
      <c r="F102" s="9"/>
      <c r="G102" s="1">
        <f t="shared" ref="G102:G115" si="7">($G$116-$G$101)/15+G101</f>
        <v>56.268648255068278</v>
      </c>
      <c r="H102">
        <v>56.268648255068278</v>
      </c>
      <c r="J102" s="1">
        <f ca="1">'Constructed Mexico-Historical'!E102/'Constructed Mexico-Historical'!H102*100</f>
        <v>4407.4277184659741</v>
      </c>
      <c r="L102" s="1">
        <f t="shared" ref="L102:L116" si="8">J102/J101*L101</f>
        <v>159.53332782780555</v>
      </c>
      <c r="N102">
        <f ca="1">('Original Mexico-Historical'!K$106-'Original Mexico-Historical'!K$101)/5+N101</f>
        <v>18.779999999999998</v>
      </c>
      <c r="O102">
        <f ca="1">('Original Mexico-Historical'!$L$106-'Original Mexico-Historical'!$L$101)/5+O101</f>
        <v>1178.9251518760811</v>
      </c>
      <c r="S102" s="1">
        <f ca="1">S103*'Constructed Mexico-Historical'!O102/'Constructed Mexico-Historical'!O103</f>
        <v>2144.66426484163</v>
      </c>
      <c r="T102">
        <f ca="1">S102/'Constructed United States'!J102</f>
        <v>0.37531076791809531</v>
      </c>
    </row>
    <row r="103" spans="1:20">
      <c r="A103">
        <v>1897</v>
      </c>
      <c r="B103">
        <f ca="1">'Original Mexico-Historical'!B103</f>
        <v>33923</v>
      </c>
      <c r="C103">
        <f t="shared" si="5"/>
        <v>33923</v>
      </c>
      <c r="D103" s="1">
        <v>2607</v>
      </c>
      <c r="E103" s="1">
        <f t="shared" si="6"/>
        <v>2607</v>
      </c>
      <c r="F103" s="9"/>
      <c r="G103" s="1">
        <f t="shared" si="7"/>
        <v>56.217965024534578</v>
      </c>
      <c r="H103">
        <v>56.217965024534678</v>
      </c>
      <c r="J103" s="1">
        <f ca="1">'Constructed Mexico-Historical'!E103/'Constructed Mexico-Historical'!H103*100</f>
        <v>4637.3076628836561</v>
      </c>
      <c r="L103" s="1">
        <f t="shared" si="8"/>
        <v>167.85417047717476</v>
      </c>
      <c r="N103">
        <f ca="1">('Original Mexico-Historical'!K$106-'Original Mexico-Historical'!K$101)/5+N102</f>
        <v>19.659999999999997</v>
      </c>
      <c r="O103">
        <f ca="1">('Original Mexico-Historical'!$L$106-'Original Mexico-Historical'!$L$101)/5+O102</f>
        <v>1225.6541417052531</v>
      </c>
      <c r="S103" s="1">
        <f ca="1">S104*'Constructed Mexico-Historical'!O103/'Constructed Mexico-Historical'!O104</f>
        <v>2229.6722014856919</v>
      </c>
      <c r="T103">
        <f ca="1">S103/'Constructed United States'!J103</f>
        <v>0.3627505302254791</v>
      </c>
    </row>
    <row r="104" spans="1:20">
      <c r="A104">
        <v>1898</v>
      </c>
      <c r="B104">
        <f ca="1">'Original Mexico-Historical'!B104</f>
        <v>35882</v>
      </c>
      <c r="C104">
        <f t="shared" si="5"/>
        <v>35882</v>
      </c>
      <c r="D104" s="1">
        <v>2717</v>
      </c>
      <c r="E104" s="1">
        <f t="shared" si="6"/>
        <v>2717</v>
      </c>
      <c r="F104" s="9"/>
      <c r="G104" s="1">
        <f t="shared" si="7"/>
        <v>56.167281794000878</v>
      </c>
      <c r="H104">
        <v>56.167281794000978</v>
      </c>
      <c r="J104" s="1">
        <f ca="1">'Constructed Mexico-Historical'!E104/'Constructed Mexico-Historical'!H104*100</f>
        <v>4837.3357463956763</v>
      </c>
      <c r="L104" s="1">
        <f t="shared" si="8"/>
        <v>175.09448112095265</v>
      </c>
      <c r="N104">
        <f ca="1">('Original Mexico-Historical'!K$106-'Original Mexico-Historical'!K$101)/5+N103</f>
        <v>20.539999999999996</v>
      </c>
      <c r="O104">
        <f ca="1">('Original Mexico-Historical'!$L$106-'Original Mexico-Historical'!$L$101)/5+O103</f>
        <v>1272.383131534425</v>
      </c>
      <c r="S104" s="1">
        <f ca="1">S105*'Constructed Mexico-Historical'!O104/'Constructed Mexico-Historical'!O105</f>
        <v>2314.6801381297537</v>
      </c>
      <c r="T104">
        <f ca="1">S104/'Constructed United States'!J104</f>
        <v>0.37556357301929405</v>
      </c>
    </row>
    <row r="105" spans="1:20">
      <c r="A105">
        <v>1899</v>
      </c>
      <c r="B105">
        <f ca="1">'Original Mexico-Historical'!B105</f>
        <v>34146</v>
      </c>
      <c r="C105">
        <f t="shared" si="5"/>
        <v>34146</v>
      </c>
      <c r="D105" s="1">
        <v>2547</v>
      </c>
      <c r="E105" s="1">
        <f t="shared" si="6"/>
        <v>2547</v>
      </c>
      <c r="F105" s="9"/>
      <c r="G105" s="1">
        <f t="shared" si="7"/>
        <v>56.116598563467178</v>
      </c>
      <c r="H105">
        <v>56.116598563467122</v>
      </c>
      <c r="J105" s="1">
        <f ca="1">'Constructed Mexico-Historical'!E105/'Constructed Mexico-Historical'!H105*100</f>
        <v>4538.7640470036285</v>
      </c>
      <c r="L105" s="1">
        <f t="shared" si="8"/>
        <v>164.28723938227355</v>
      </c>
      <c r="N105">
        <f ca="1">('Original Mexico-Historical'!K$106-'Original Mexico-Historical'!K$101)/5+N104</f>
        <v>21.419999999999995</v>
      </c>
      <c r="O105">
        <f ca="1">('Original Mexico-Historical'!$L$106-'Original Mexico-Historical'!$L$101)/5+O104</f>
        <v>1319.112121363597</v>
      </c>
      <c r="S105" s="1">
        <f ca="1">S106*'Constructed Mexico-Historical'!O105/'Constructed Mexico-Historical'!O106</f>
        <v>2399.6880747738155</v>
      </c>
      <c r="T105">
        <f ca="1">S105/'Constructed United States'!J105</f>
        <v>0.36324702012170335</v>
      </c>
    </row>
    <row r="106" spans="1:20">
      <c r="A106">
        <v>1900</v>
      </c>
      <c r="B106">
        <f ca="1">'Original Mexico-Historical'!B106</f>
        <v>34414</v>
      </c>
      <c r="C106">
        <f t="shared" si="5"/>
        <v>34414</v>
      </c>
      <c r="D106" s="1">
        <v>2529</v>
      </c>
      <c r="E106" s="1">
        <f t="shared" si="6"/>
        <v>2529</v>
      </c>
      <c r="F106" s="9"/>
      <c r="G106" s="1">
        <f t="shared" si="7"/>
        <v>56.065915332933479</v>
      </c>
      <c r="H106">
        <v>56.016402480411479</v>
      </c>
      <c r="J106" s="1">
        <f ca="1">'Constructed Mexico-Historical'!E106/'Constructed Mexico-Historical'!H106*100</f>
        <v>4514.7490520912561</v>
      </c>
      <c r="L106" s="1">
        <f t="shared" si="8"/>
        <v>163.41798132499744</v>
      </c>
      <c r="M106">
        <f ca="1">'Original Mexico-Historical'!J106</f>
        <v>28.3</v>
      </c>
      <c r="N106">
        <f ca="1">('Original Mexico-Historical'!K$106-'Original Mexico-Historical'!K$101)/5+N105</f>
        <v>22.299999999999994</v>
      </c>
      <c r="O106">
        <f ca="1">('Original Mexico-Historical'!$L$106-'Original Mexico-Historical'!$L$101)/5+O105</f>
        <v>1365.8411111927689</v>
      </c>
      <c r="P106">
        <f ca="1">'Original Mexico-Historical'!L106/('Constructed Mexico-Historical'!H106/100)</f>
        <v>2438.2878062731593</v>
      </c>
      <c r="S106" s="1">
        <f ca="1">S107*'Constructed Mexico-Historical'!P106/'Constructed Mexico-Historical'!P107</f>
        <v>2484.6960114178778</v>
      </c>
      <c r="T106">
        <f ca="1">S106/'Constructed United States'!J106</f>
        <v>0.37249052021303114</v>
      </c>
    </row>
    <row r="107" spans="1:20">
      <c r="A107">
        <v>1901</v>
      </c>
      <c r="B107">
        <f ca="1">'Original Mexico-Historical'!B107</f>
        <v>37371</v>
      </c>
      <c r="C107">
        <f t="shared" si="5"/>
        <v>37371</v>
      </c>
      <c r="D107" s="1">
        <v>2717</v>
      </c>
      <c r="E107" s="1">
        <f t="shared" si="6"/>
        <v>2717</v>
      </c>
      <c r="F107" s="9"/>
      <c r="G107" s="1">
        <f t="shared" si="7"/>
        <v>56.015232102399779</v>
      </c>
      <c r="H107">
        <v>55.956489307245306</v>
      </c>
      <c r="J107" s="1">
        <f ca="1">'Constructed Mexico-Historical'!E107/'Constructed Mexico-Historical'!H107*100</f>
        <v>4855.5583697925094</v>
      </c>
      <c r="L107" s="1">
        <f t="shared" si="8"/>
        <v>175.75407577296917</v>
      </c>
      <c r="M107">
        <f ca="1">('Original Mexico-Historical'!$J$116-'Original Mexico-Historical'!$J$106)/10+M106</f>
        <v>28.34</v>
      </c>
      <c r="N107">
        <f ca="1">('Original Mexico-Historical'!K$116-'Original Mexico-Historical'!K$106)/10+N106</f>
        <v>22.839999999999993</v>
      </c>
      <c r="P107">
        <f ca="1">'Original Mexico-Historical'!L107/('Constructed Mexico-Historical'!H107/100)</f>
        <v>2620.1746731534313</v>
      </c>
      <c r="S107" s="1">
        <f ca="1">S108*'Constructed Mexico-Historical'!P107/'Constructed Mexico-Historical'!P108</f>
        <v>2670.0447514246907</v>
      </c>
      <c r="T107">
        <f ca="1">S107/'Constructed United States'!J107</f>
        <v>0.36797445345265051</v>
      </c>
    </row>
    <row r="108" spans="1:20">
      <c r="A108">
        <v>1902</v>
      </c>
      <c r="B108">
        <f ca="1">'Original Mexico-Historical'!B108</f>
        <v>34706</v>
      </c>
      <c r="C108">
        <f t="shared" si="5"/>
        <v>34706</v>
      </c>
      <c r="D108" s="1">
        <v>2496</v>
      </c>
      <c r="E108" s="1">
        <f t="shared" si="6"/>
        <v>2496</v>
      </c>
      <c r="F108" s="9"/>
      <c r="G108" s="1">
        <f t="shared" si="7"/>
        <v>55.964548871866079</v>
      </c>
      <c r="H108">
        <v>55.899267551695054</v>
      </c>
      <c r="J108" s="1">
        <f ca="1">'Constructed Mexico-Historical'!E108/'Constructed Mexico-Historical'!H108*100</f>
        <v>4465.1747855045242</v>
      </c>
      <c r="L108" s="1">
        <f t="shared" si="8"/>
        <v>161.62356784203357</v>
      </c>
      <c r="M108">
        <f ca="1">('Original Mexico-Historical'!$J$116-'Original Mexico-Historical'!$J$106)/10+M107</f>
        <v>28.38</v>
      </c>
      <c r="N108">
        <f ca="1">('Original Mexico-Historical'!K$116-'Original Mexico-Historical'!K$106)/10+N107</f>
        <v>23.379999999999992</v>
      </c>
      <c r="P108">
        <f ca="1">'Original Mexico-Historical'!L108/('Constructed Mexico-Historical'!H108/100)</f>
        <v>2411.2757816171093</v>
      </c>
      <c r="S108" s="1">
        <f ca="1">S109*'Constructed Mexico-Historical'!P108/'Constructed Mexico-Historical'!P109</f>
        <v>2457.1698638685471</v>
      </c>
      <c r="T108">
        <f ca="1">S108/'Constructed United States'!J108</f>
        <v>0.34304254851227467</v>
      </c>
    </row>
    <row r="109" spans="1:20">
      <c r="A109">
        <v>1903</v>
      </c>
      <c r="B109">
        <f ca="1">'Original Mexico-Historical'!B109</f>
        <v>38593</v>
      </c>
      <c r="C109">
        <f t="shared" si="5"/>
        <v>38593</v>
      </c>
      <c r="D109" s="1">
        <v>2746</v>
      </c>
      <c r="E109" s="1">
        <f t="shared" si="6"/>
        <v>2746</v>
      </c>
      <c r="F109" s="9"/>
      <c r="G109" s="1">
        <f t="shared" si="7"/>
        <v>55.913865641332379</v>
      </c>
      <c r="H109">
        <v>55.846648218363171</v>
      </c>
      <c r="J109" s="1">
        <f ca="1">'Constructed Mexico-Historical'!E109/'Constructed Mexico-Historical'!H109*100</f>
        <v>4917.036362259385</v>
      </c>
      <c r="L109" s="1">
        <f t="shared" si="8"/>
        <v>177.97936211976992</v>
      </c>
      <c r="M109">
        <f ca="1">('Original Mexico-Historical'!$J$116-'Original Mexico-Historical'!$J$106)/10+M108</f>
        <v>28.419999999999998</v>
      </c>
      <c r="N109">
        <f ca="1">('Original Mexico-Historical'!K$116-'Original Mexico-Historical'!K$106)/10+N108</f>
        <v>23.919999999999991</v>
      </c>
      <c r="P109">
        <f ca="1">'Original Mexico-Historical'!L109/('Constructed Mexico-Historical'!H109/100)</f>
        <v>2655.0319507326612</v>
      </c>
      <c r="S109" s="1">
        <f ca="1">S110*'Constructed Mexico-Historical'!P109/'Constructed Mexico-Historical'!P110</f>
        <v>2705.5654714755278</v>
      </c>
      <c r="T109">
        <f ca="1">S109/'Constructed United States'!J109</f>
        <v>0.36816820235046915</v>
      </c>
    </row>
    <row r="110" spans="1:20">
      <c r="A110">
        <v>1904</v>
      </c>
      <c r="B110">
        <f ca="1">'Original Mexico-Historical'!B110</f>
        <v>39271</v>
      </c>
      <c r="C110">
        <f t="shared" si="5"/>
        <v>39271</v>
      </c>
      <c r="D110" s="1">
        <v>2764</v>
      </c>
      <c r="E110" s="1">
        <f t="shared" si="6"/>
        <v>2764</v>
      </c>
      <c r="F110" s="9"/>
      <c r="G110" s="1">
        <f t="shared" si="7"/>
        <v>55.863182410798679</v>
      </c>
      <c r="H110">
        <v>55.801195125054306</v>
      </c>
      <c r="J110" s="1">
        <f ca="1">'Constructed Mexico-Historical'!E110/'Constructed Mexico-Historical'!H110*100</f>
        <v>4953.298928106623</v>
      </c>
      <c r="L110" s="1">
        <f t="shared" si="8"/>
        <v>179.29193901829663</v>
      </c>
      <c r="M110">
        <f ca="1">('Original Mexico-Historical'!$J$116-'Original Mexico-Historical'!$J$106)/10+M109</f>
        <v>28.459999999999997</v>
      </c>
      <c r="N110">
        <f ca="1">('Original Mexico-Historical'!K$116-'Original Mexico-Historical'!K$106)/10+N109</f>
        <v>24.45999999999999</v>
      </c>
      <c r="P110">
        <f ca="1">'Original Mexico-Historical'!L110/('Constructed Mexico-Historical'!H110/100)</f>
        <v>2674.3661357455799</v>
      </c>
      <c r="S110" s="1">
        <f ca="1">S111*'Constructed Mexico-Historical'!P110/'Constructed Mexico-Historical'!P111</f>
        <v>2725.2676461991264</v>
      </c>
      <c r="T110">
        <f ca="1">S110/'Constructed United States'!J110</f>
        <v>0.38410872366567644</v>
      </c>
    </row>
    <row r="111" spans="1:20">
      <c r="A111">
        <v>1905</v>
      </c>
      <c r="B111">
        <f ca="1">'Original Mexico-Historical'!B111</f>
        <v>43352</v>
      </c>
      <c r="C111">
        <f t="shared" si="5"/>
        <v>43352</v>
      </c>
      <c r="D111" s="1">
        <v>3018</v>
      </c>
      <c r="E111" s="1">
        <f t="shared" si="6"/>
        <v>3018</v>
      </c>
      <c r="F111" s="9"/>
      <c r="G111" s="1">
        <f t="shared" si="7"/>
        <v>55.812499180264979</v>
      </c>
      <c r="H111">
        <v>55.766144263802133</v>
      </c>
      <c r="J111" s="1">
        <f ca="1">'Constructed Mexico-Historical'!E111/'Constructed Mexico-Historical'!H111*100</f>
        <v>5411.885723573303</v>
      </c>
      <c r="L111" s="1">
        <f t="shared" si="8"/>
        <v>195.89116247740586</v>
      </c>
      <c r="M111">
        <f ca="1">('Original Mexico-Historical'!$J$116-'Original Mexico-Historical'!$J$106)/10+M110</f>
        <v>28.499999999999996</v>
      </c>
      <c r="N111">
        <f ca="1">('Original Mexico-Historical'!K$116-'Original Mexico-Historical'!K$106)/10+N110</f>
        <v>24.999999999999989</v>
      </c>
      <c r="P111">
        <f ca="1">'Original Mexico-Historical'!L111/('Constructed Mexico-Historical'!H111/100)</f>
        <v>2922.3348468145919</v>
      </c>
      <c r="S111" s="1">
        <f ca="1">S112*'Constructed Mexico-Historical'!P111/'Constructed Mexico-Historical'!P112</f>
        <v>2977.9559735427865</v>
      </c>
      <c r="T111">
        <f ca="1">S111/'Constructed United States'!J111</f>
        <v>0.40012378463936854</v>
      </c>
    </row>
    <row r="112" spans="1:20">
      <c r="A112">
        <v>1906</v>
      </c>
      <c r="B112">
        <f ca="1">'Original Mexico-Historical'!B112</f>
        <v>42862</v>
      </c>
      <c r="C112">
        <f t="shared" si="5"/>
        <v>42862</v>
      </c>
      <c r="D112" s="1">
        <v>2952</v>
      </c>
      <c r="E112" s="1">
        <f t="shared" si="6"/>
        <v>2952</v>
      </c>
      <c r="F112" s="9"/>
      <c r="G112" s="1">
        <f t="shared" si="7"/>
        <v>55.761815949731279</v>
      </c>
      <c r="H112">
        <v>55.745351499497943</v>
      </c>
      <c r="J112" s="1">
        <f ca="1">'Constructed Mexico-Historical'!E112/'Constructed Mexico-Historical'!H112*100</f>
        <v>5295.5088103204207</v>
      </c>
      <c r="L112" s="1">
        <f t="shared" si="8"/>
        <v>191.67872895846838</v>
      </c>
      <c r="M112">
        <f ca="1">('Original Mexico-Historical'!$J$116-'Original Mexico-Historical'!$J$106)/10+M111</f>
        <v>28.539999999999996</v>
      </c>
      <c r="N112">
        <f ca="1">('Original Mexico-Historical'!K$116-'Original Mexico-Historical'!K$106)/10+N111</f>
        <v>25.539999999999988</v>
      </c>
      <c r="P112">
        <f ca="1">'Original Mexico-Historical'!L112/('Constructed Mexico-Historical'!H112/100)</f>
        <v>2859.8901251086272</v>
      </c>
      <c r="S112" s="1">
        <f ca="1">S113*'Constructed Mexico-Historical'!P112/'Constructed Mexico-Historical'!P113</f>
        <v>2914.322734448645</v>
      </c>
      <c r="T112">
        <f ca="1">S112/'Constructed United States'!J112</f>
        <v>0.35921571901797594</v>
      </c>
    </row>
    <row r="113" spans="1:20">
      <c r="A113">
        <v>1907</v>
      </c>
      <c r="B113">
        <f ca="1">'Original Mexico-Historical'!B113</f>
        <v>45377</v>
      </c>
      <c r="C113">
        <f t="shared" si="5"/>
        <v>45377</v>
      </c>
      <c r="D113" s="1">
        <v>3092</v>
      </c>
      <c r="E113" s="1">
        <f t="shared" si="6"/>
        <v>3092</v>
      </c>
      <c r="F113" s="9"/>
      <c r="G113" s="1">
        <f t="shared" si="7"/>
        <v>55.711132719197579</v>
      </c>
      <c r="H113">
        <v>55.743136246197786</v>
      </c>
      <c r="J113" s="1">
        <f ca="1">'Constructed Mexico-Historical'!E113/'Constructed Mexico-Historical'!H113*100</f>
        <v>5546.8712530700213</v>
      </c>
      <c r="L113" s="1">
        <f t="shared" si="8"/>
        <v>200.77716222709773</v>
      </c>
      <c r="M113">
        <f ca="1">('Original Mexico-Historical'!$J$116-'Original Mexico-Historical'!$J$106)/10+M112</f>
        <v>28.579999999999995</v>
      </c>
      <c r="N113">
        <f ca="1">('Original Mexico-Historical'!K$116-'Original Mexico-Historical'!K$106)/10+N112</f>
        <v>26.079999999999988</v>
      </c>
      <c r="P113">
        <f ca="1">'Original Mexico-Historical'!L113/('Constructed Mexico-Historical'!H113/100)</f>
        <v>2994.1830063205284</v>
      </c>
      <c r="S113" s="1">
        <f ca="1">S114*'Constructed Mexico-Historical'!P113/'Constructed Mexico-Historical'!P114</f>
        <v>3051.1716271226564</v>
      </c>
      <c r="T113">
        <f ca="1">S113/'Constructed United States'!J113</f>
        <v>0.37842842593366177</v>
      </c>
    </row>
    <row r="114" spans="1:20">
      <c r="A114">
        <v>1908</v>
      </c>
      <c r="B114">
        <f ca="1">'Original Mexico-Historical'!B114</f>
        <v>45308</v>
      </c>
      <c r="C114">
        <f t="shared" si="5"/>
        <v>45308</v>
      </c>
      <c r="D114" s="1">
        <v>3054</v>
      </c>
      <c r="E114" s="1">
        <f t="shared" si="6"/>
        <v>3054</v>
      </c>
      <c r="F114" s="9"/>
      <c r="G114" s="1">
        <f t="shared" si="7"/>
        <v>55.660449488663879</v>
      </c>
      <c r="H114">
        <v>55.763982562460242</v>
      </c>
      <c r="J114" s="1">
        <f ca="1">'Constructed Mexico-Historical'!E114/'Constructed Mexico-Historical'!H114*100</f>
        <v>5476.6533157477934</v>
      </c>
      <c r="L114" s="1">
        <f t="shared" si="8"/>
        <v>198.23552072330506</v>
      </c>
      <c r="M114">
        <f ca="1">('Original Mexico-Historical'!$J$116-'Original Mexico-Historical'!$J$106)/10+M113</f>
        <v>28.619999999999994</v>
      </c>
      <c r="N114">
        <f ca="1">('Original Mexico-Historical'!K$116-'Original Mexico-Historical'!K$106)/10+N113</f>
        <v>26.619999999999987</v>
      </c>
      <c r="P114">
        <f ca="1">'Original Mexico-Historical'!L114/('Constructed Mexico-Historical'!H114/100)</f>
        <v>2957.6420596918088</v>
      </c>
      <c r="S114" s="1">
        <f ca="1">S115*'Constructed Mexico-Historical'!P114/'Constructed Mexico-Historical'!P115</f>
        <v>3013.9351925605747</v>
      </c>
      <c r="T114">
        <f ca="1">S114/'Constructed United States'!J114</f>
        <v>0.41650855664785424</v>
      </c>
    </row>
    <row r="115" spans="1:20">
      <c r="A115">
        <v>1909</v>
      </c>
      <c r="B115">
        <f ca="1">'Original Mexico-Historical'!B115</f>
        <v>46639</v>
      </c>
      <c r="C115">
        <f t="shared" si="5"/>
        <v>46639</v>
      </c>
      <c r="D115" s="1">
        <v>3110</v>
      </c>
      <c r="E115" s="1">
        <f t="shared" si="6"/>
        <v>3110</v>
      </c>
      <c r="F115" s="9"/>
      <c r="G115" s="1">
        <f t="shared" si="7"/>
        <v>55.609766258130179</v>
      </c>
      <c r="H115">
        <v>55.812054471573433</v>
      </c>
      <c r="J115" s="1">
        <f ca="1">'Constructed Mexico-Historical'!E115/'Constructed Mexico-Historical'!H115*100</f>
        <v>5572.2729246313729</v>
      </c>
      <c r="L115" s="1">
        <f t="shared" si="8"/>
        <v>201.69661308492866</v>
      </c>
      <c r="M115">
        <f ca="1">('Original Mexico-Historical'!$J$116-'Original Mexico-Historical'!$J$106)/10+M114</f>
        <v>28.659999999999993</v>
      </c>
      <c r="N115">
        <f ca="1">('Original Mexico-Historical'!K$116-'Original Mexico-Historical'!K$106)/10+N114</f>
        <v>27.159999999999986</v>
      </c>
      <c r="P115">
        <f ca="1">'Original Mexico-Historical'!L115/('Constructed Mexico-Historical'!H115/100)</f>
        <v>3010.1071947741625</v>
      </c>
      <c r="S115" s="1">
        <f ca="1">S116*'Constructed Mexico-Historical'!P115/'Constructed Mexico-Historical'!P116</f>
        <v>3067.3989024402035</v>
      </c>
      <c r="T115">
        <f ca="1">S115/'Constructed United States'!J115</f>
        <v>0.38649483709700039</v>
      </c>
    </row>
    <row r="116" spans="1:20">
      <c r="A116">
        <v>1910</v>
      </c>
      <c r="B116">
        <f ca="1">'Original Mexico-Historical'!B116</f>
        <v>47054</v>
      </c>
      <c r="C116">
        <f t="shared" si="5"/>
        <v>47054</v>
      </c>
      <c r="D116" s="1">
        <v>3104</v>
      </c>
      <c r="E116" s="1">
        <f t="shared" si="6"/>
        <v>3104</v>
      </c>
      <c r="F116" s="9">
        <f ca="1">'Original Mexico-Historical'!G116/'Original Mexico-Historical'!H116*100</f>
        <v>55.559083027596486</v>
      </c>
      <c r="G116" s="3">
        <f ca="1">'Original Mexico-Historical'!G116/'Original Mexico-Historical'!H116*100</f>
        <v>55.559083027596486</v>
      </c>
      <c r="H116">
        <v>55.890480666087392</v>
      </c>
      <c r="J116" s="1">
        <f ca="1">'Constructed Mexico-Historical'!E116/'Constructed Mexico-Historical'!H116*100</f>
        <v>5553.7185635324313</v>
      </c>
      <c r="L116" s="1">
        <f t="shared" si="8"/>
        <v>201.02501069893123</v>
      </c>
      <c r="M116">
        <f ca="1">('Original Mexico-Historical'!$J$116-'Original Mexico-Historical'!$J$106)/10+M115</f>
        <v>28.699999999999992</v>
      </c>
      <c r="N116">
        <f ca="1">('Original Mexico-Historical'!K$116-'Original Mexico-Historical'!K$106)/10+N115</f>
        <v>27.699999999999985</v>
      </c>
      <c r="P116">
        <f ca="1">'Original Mexico-Historical'!L116/('Constructed Mexico-Historical'!H116/100)</f>
        <v>3030.0926260613046</v>
      </c>
      <c r="S116" s="1">
        <f ca="1">S117*'Constructed Mexico-Historical'!P116/'Constructed Mexico-Historical'!P117</f>
        <v>3087.7647186813665</v>
      </c>
      <c r="T116">
        <f ca="1">S116/'Constructed United States'!J116</f>
        <v>0.39429327083918325</v>
      </c>
    </row>
    <row r="117" spans="1:20">
      <c r="A117">
        <v>1911</v>
      </c>
      <c r="F117" s="9"/>
      <c r="G117" s="1">
        <f t="shared" ref="G117:G126" si="9">($G$127-$G$116)/11+G116</f>
        <v>55.781225307344002</v>
      </c>
      <c r="H117">
        <v>56.000366956418745</v>
      </c>
      <c r="M117">
        <f ca="1">('Original Mexico-Historical'!$J$127-'Original Mexico-Historical'!$J$116)/11+M116</f>
        <v>28.927272727272719</v>
      </c>
      <c r="N117">
        <f ca="1">('Original Mexico-Historical'!K$127-'Original Mexico-Historical'!K$116)/11+N116</f>
        <v>28.25454545454544</v>
      </c>
      <c r="P117">
        <f ca="1">'Original Mexico-Historical'!L117/('Constructed Mexico-Historical'!H117/100)</f>
        <v>3047.7261453394553</v>
      </c>
      <c r="S117" s="6">
        <f ca="1">S118*'Constructed Mexico-Historical'!P117/'Constructed Mexico-Historical'!P118</f>
        <v>3105.733858708626</v>
      </c>
    </row>
    <row r="118" spans="1:20">
      <c r="A118">
        <v>1912</v>
      </c>
      <c r="F118" s="9"/>
      <c r="G118" s="1">
        <f t="shared" si="9"/>
        <v>56.003367587091518</v>
      </c>
      <c r="H118">
        <v>56.139505176597858</v>
      </c>
      <c r="M118">
        <f ca="1">('Original Mexico-Historical'!$J$127-'Original Mexico-Historical'!$J$116)/11+M117</f>
        <v>29.154545454545445</v>
      </c>
      <c r="N118">
        <f ca="1">('Original Mexico-Historical'!K$127-'Original Mexico-Historical'!K$116)/11+N117</f>
        <v>28.809090909090894</v>
      </c>
      <c r="P118">
        <f ca="1">'Original Mexico-Historical'!L118/('Constructed Mexico-Historical'!H118/100)</f>
        <v>3060.7520485519603</v>
      </c>
      <c r="S118" s="6">
        <f ca="1">S119*'Constructed Mexico-Historical'!P118/'Constructed Mexico-Historical'!P119</f>
        <v>3119.0076853971564</v>
      </c>
    </row>
    <row r="119" spans="1:20">
      <c r="A119">
        <v>1913</v>
      </c>
      <c r="F119" s="9"/>
      <c r="G119" s="1">
        <f t="shared" si="9"/>
        <v>56.225509866839033</v>
      </c>
      <c r="H119">
        <v>56.303495744165467</v>
      </c>
      <c r="M119">
        <f ca="1">('Original Mexico-Historical'!$J$127-'Original Mexico-Historical'!$J$116)/11+M118</f>
        <v>29.381818181818172</v>
      </c>
      <c r="N119">
        <f ca="1">('Original Mexico-Historical'!K$127-'Original Mexico-Historical'!K$116)/11+N118</f>
        <v>29.363636363636349</v>
      </c>
      <c r="P119">
        <f ca="1">'Original Mexico-Historical'!L119/('Constructed Mexico-Historical'!H119/100)</f>
        <v>3075.3503014923131</v>
      </c>
      <c r="S119" s="6">
        <f ca="1">S120*'Constructed Mexico-Historical'!P119/'Constructed Mexico-Historical'!P120</f>
        <v>3133.8837885221624</v>
      </c>
    </row>
    <row r="120" spans="1:20">
      <c r="A120">
        <v>1914</v>
      </c>
      <c r="F120" s="9"/>
      <c r="G120" s="1">
        <f t="shared" si="9"/>
        <v>56.447652146586549</v>
      </c>
      <c r="H120">
        <v>56.486577700766695</v>
      </c>
      <c r="M120">
        <f ca="1">('Original Mexico-Historical'!$J$127-'Original Mexico-Historical'!$J$116)/11+M119</f>
        <v>29.609090909090899</v>
      </c>
      <c r="N120">
        <f ca="1">('Original Mexico-Historical'!K$127-'Original Mexico-Historical'!K$116)/11+N119</f>
        <v>29.918181818181804</v>
      </c>
      <c r="P120">
        <f ca="1">'Original Mexico-Historical'!L120/('Constructed Mexico-Historical'!H120/100)</f>
        <v>3088.0224166855596</v>
      </c>
      <c r="S120" s="6">
        <f ca="1">S121*'Constructed Mexico-Historical'!P120/'Constructed Mexico-Historical'!P121</f>
        <v>3146.7970935044045</v>
      </c>
    </row>
    <row r="121" spans="1:20">
      <c r="A121">
        <v>1915</v>
      </c>
      <c r="F121" s="9"/>
      <c r="G121" s="1">
        <f t="shared" si="9"/>
        <v>56.669794426334064</v>
      </c>
      <c r="H121">
        <v>56.682210229273387</v>
      </c>
      <c r="M121">
        <f ca="1">('Original Mexico-Historical'!$J$127-'Original Mexico-Historical'!$J$116)/11+M120</f>
        <v>29.836363636363625</v>
      </c>
      <c r="N121">
        <f ca="1">('Original Mexico-Historical'!K$127-'Original Mexico-Historical'!K$116)/11+N120</f>
        <v>30.472727272727258</v>
      </c>
      <c r="P121">
        <f ca="1">'Original Mexico-Historical'!L121/('Constructed Mexico-Historical'!H121/100)</f>
        <v>3100.0743061074359</v>
      </c>
      <c r="S121" s="6">
        <f ca="1">S122*'Constructed Mexico-Historical'!P121/'Constructed Mexico-Historical'!P122</f>
        <v>3159.0783678886442</v>
      </c>
    </row>
    <row r="122" spans="1:20">
      <c r="A122">
        <v>1916</v>
      </c>
      <c r="F122" s="9"/>
      <c r="G122" s="1">
        <f t="shared" si="9"/>
        <v>56.89193670608158</v>
      </c>
      <c r="H122">
        <v>56.883463257015485</v>
      </c>
      <c r="M122">
        <f ca="1">('Original Mexico-Historical'!$J$127-'Original Mexico-Historical'!$J$116)/11+M121</f>
        <v>30.063636363636352</v>
      </c>
      <c r="N122">
        <f ca="1">('Original Mexico-Historical'!K$127-'Original Mexico-Historical'!K$116)/11+N121</f>
        <v>31.027272727272713</v>
      </c>
      <c r="P122">
        <f ca="1">'Original Mexico-Historical'!L122/('Constructed Mexico-Historical'!H122/100)</f>
        <v>3111.8837608241274</v>
      </c>
      <c r="S122" s="6">
        <f ca="1">S123*'Constructed Mexico-Historical'!P122/'Constructed Mexico-Historical'!P123</f>
        <v>3171.1125932807786</v>
      </c>
    </row>
    <row r="123" spans="1:20">
      <c r="A123">
        <v>1917</v>
      </c>
      <c r="F123" s="9"/>
      <c r="G123" s="1">
        <f t="shared" si="9"/>
        <v>57.114078985829096</v>
      </c>
      <c r="H123">
        <v>57.083282553294069</v>
      </c>
      <c r="M123">
        <f ca="1">('Original Mexico-Historical'!$J$127-'Original Mexico-Historical'!$J$116)/11+M122</f>
        <v>30.290909090909079</v>
      </c>
      <c r="N123">
        <f ca="1">('Original Mexico-Historical'!K$127-'Original Mexico-Historical'!K$116)/11+N122</f>
        <v>31.581818181818168</v>
      </c>
      <c r="P123">
        <f ca="1">'Original Mexico-Historical'!L123/('Constructed Mexico-Historical'!H123/100)</f>
        <v>3123.953478368981</v>
      </c>
      <c r="S123" s="6">
        <f ca="1">S124*'Constructed Mexico-Historical'!P123/'Constructed Mexico-Historical'!P124</f>
        <v>3183.4120351126585</v>
      </c>
    </row>
    <row r="124" spans="1:20">
      <c r="A124">
        <v>1918</v>
      </c>
      <c r="F124" s="9"/>
      <c r="G124" s="1">
        <f t="shared" si="9"/>
        <v>57.336221265576611</v>
      </c>
      <c r="H124">
        <v>57.274698621900285</v>
      </c>
      <c r="M124">
        <f ca="1">('Original Mexico-Historical'!$J$127-'Original Mexico-Historical'!$J$116)/11+M123</f>
        <v>30.518181818181805</v>
      </c>
      <c r="N124">
        <f ca="1">('Original Mexico-Historical'!K$127-'Original Mexico-Historical'!K$116)/11+N123</f>
        <v>32.136363636363619</v>
      </c>
      <c r="P124">
        <f ca="1">'Original Mexico-Historical'!L124/('Constructed Mexico-Historical'!H124/100)</f>
        <v>3136.5467901261236</v>
      </c>
      <c r="S124" s="6">
        <f ca="1">S125*'Constructed Mexico-Historical'!P124/'Constructed Mexico-Historical'!P125</f>
        <v>3196.2450367841634</v>
      </c>
    </row>
    <row r="125" spans="1:20">
      <c r="A125">
        <v>1919</v>
      </c>
      <c r="F125" s="9"/>
      <c r="G125" s="1">
        <f t="shared" si="9"/>
        <v>57.558363545324127</v>
      </c>
      <c r="H125">
        <v>57.45104993095137</v>
      </c>
      <c r="M125">
        <f ca="1">('Original Mexico-Historical'!$J$127-'Original Mexico-Historical'!$J$116)/11+M124</f>
        <v>30.745454545454532</v>
      </c>
      <c r="N125">
        <f ca="1">('Original Mexico-Historical'!K$127-'Original Mexico-Historical'!K$116)/11+N124</f>
        <v>32.690909090909074</v>
      </c>
      <c r="P125">
        <f ca="1">'Original Mexico-Historical'!L125/('Constructed Mexico-Historical'!H125/100)</f>
        <v>3150.0294928331555</v>
      </c>
      <c r="S125" s="6">
        <f ca="1">S126*'Constructed Mexico-Historical'!P125/'Constructed Mexico-Historical'!P126</f>
        <v>3209.984357283206</v>
      </c>
    </row>
    <row r="126" spans="1:20">
      <c r="A126">
        <v>1920</v>
      </c>
      <c r="F126" s="9"/>
      <c r="G126" s="1">
        <f t="shared" si="9"/>
        <v>57.780505825071643</v>
      </c>
      <c r="H126">
        <v>57.606290175000233</v>
      </c>
      <c r="M126">
        <f ca="1">('Original Mexico-Historical'!$J$127-'Original Mexico-Historical'!$J$116)/11+M125</f>
        <v>30.972727272727258</v>
      </c>
      <c r="N126">
        <f ca="1">('Original Mexico-Historical'!K$127-'Original Mexico-Historical'!K$116)/11+N125</f>
        <v>33.245454545454528</v>
      </c>
      <c r="P126">
        <f ca="1">'Original Mexico-Historical'!L126/('Constructed Mexico-Historical'!H126/100)</f>
        <v>3164.7364251088752</v>
      </c>
      <c r="S126" s="6">
        <f ca="1">S127*'Constructed Mexico-Historical'!P126/'Constructed Mexico-Historical'!P127</f>
        <v>3224.9712082495512</v>
      </c>
    </row>
    <row r="127" spans="1:20">
      <c r="A127">
        <v>1921</v>
      </c>
      <c r="B127">
        <f ca="1">'Original Mexico-Historical'!B127</f>
        <v>50658</v>
      </c>
      <c r="C127">
        <f t="shared" ref="C127:C158" si="10">B127</f>
        <v>50658</v>
      </c>
      <c r="D127" s="1">
        <v>3534</v>
      </c>
      <c r="E127" s="1">
        <f t="shared" ref="E127:E158" si="11">D127</f>
        <v>3534</v>
      </c>
      <c r="F127" s="9">
        <f ca="1">'Original Mexico-Historical'!G127/'Original Mexico-Historical'!H127*100</f>
        <v>58.002648104819187</v>
      </c>
      <c r="G127" s="3">
        <f ca="1">'Original Mexico-Historical'!G127/'Original Mexico-Historical'!H127*100</f>
        <v>58.002648104819187</v>
      </c>
      <c r="H127">
        <v>57.73544618474493</v>
      </c>
      <c r="J127" s="1">
        <f ca="1">'Constructed Mexico-Historical'!E127/'Constructed Mexico-Historical'!H127*100</f>
        <v>6121.0231037129606</v>
      </c>
      <c r="L127" s="1">
        <f ca="1">J127/J116*L116</f>
        <v>221.55943280814353</v>
      </c>
      <c r="M127">
        <f ca="1">('Original Mexico-Historical'!$J$127-'Original Mexico-Historical'!$J$116)/11+M126</f>
        <v>31.199999999999985</v>
      </c>
      <c r="N127">
        <f ca="1">('Original Mexico-Historical'!K$127-'Original Mexico-Historical'!K$116)/11+N126</f>
        <v>33.799999999999983</v>
      </c>
      <c r="P127">
        <f ca="1">'Original Mexico-Historical'!L127/('Constructed Mexico-Historical'!H127/100)</f>
        <v>3179.8803242036756</v>
      </c>
      <c r="S127" s="1">
        <f ca="1">S128*'Constructed Mexico-Historical'!P127/'Constructed Mexico-Historical'!P128</f>
        <v>3240.4033428734283</v>
      </c>
      <c r="T127">
        <f ca="1">S127/'Constructed United States'!J127</f>
        <v>0.385862907244715</v>
      </c>
    </row>
    <row r="128" spans="1:20">
      <c r="A128">
        <v>1922</v>
      </c>
      <c r="B128">
        <f ca="1">'Original Mexico-Historical'!B128</f>
        <v>51839</v>
      </c>
      <c r="C128">
        <f t="shared" si="10"/>
        <v>51839</v>
      </c>
      <c r="D128" s="1">
        <v>3559</v>
      </c>
      <c r="E128" s="1">
        <f t="shared" si="11"/>
        <v>3559</v>
      </c>
      <c r="F128" s="9"/>
      <c r="G128" s="1">
        <f t="shared" ref="G128:G136" si="12">($G$137-$G$127)/10+G127</f>
        <v>57.984534411235138</v>
      </c>
      <c r="H128">
        <v>57.835286947382535</v>
      </c>
      <c r="J128" s="1">
        <f ca="1">'Constructed Mexico-Historical'!E128/'Constructed Mexico-Historical'!H128*100</f>
        <v>6153.6826180838552</v>
      </c>
      <c r="L128" s="1">
        <f t="shared" ref="L128:L166" si="13">J128/J127*L127</f>
        <v>222.7415919598408</v>
      </c>
      <c r="M128">
        <f ca="1">('Original Mexico-Historical'!$J$136-'Original Mexico-Historical'!$J$127)/9+M127</f>
        <v>31.455555555555542</v>
      </c>
      <c r="N128">
        <f ca="1">('Original Mexico-Historical'!K$136-'Original Mexico-Historical'!K$127)/9+N127</f>
        <v>34.322222222222209</v>
      </c>
      <c r="P128">
        <f ca="1">'Original Mexico-Historical'!L128/('Constructed Mexico-Historical'!H128/100)</f>
        <v>3199.3506441333843</v>
      </c>
      <c r="S128" s="1">
        <f ca="1">S129*'Constructed Mexico-Historical'!P128/'Constructed Mexico-Historical'!P129</f>
        <v>3260.2442435849493</v>
      </c>
      <c r="T128">
        <f ca="1">S128/'Constructed United States'!J128</f>
        <v>0.37285938010113001</v>
      </c>
    </row>
    <row r="129" spans="1:20">
      <c r="A129">
        <v>1923</v>
      </c>
      <c r="B129">
        <f ca="1">'Original Mexico-Historical'!B129</f>
        <v>53620</v>
      </c>
      <c r="C129">
        <f t="shared" si="10"/>
        <v>53620</v>
      </c>
      <c r="D129" s="1">
        <v>3623</v>
      </c>
      <c r="E129" s="1">
        <f t="shared" si="11"/>
        <v>3623</v>
      </c>
      <c r="F129" s="9"/>
      <c r="G129" s="1">
        <f t="shared" si="12"/>
        <v>57.96642071765109</v>
      </c>
      <c r="H129">
        <v>57.905253469312171</v>
      </c>
      <c r="J129" s="1">
        <f ca="1">'Constructed Mexico-Historical'!E129/'Constructed Mexico-Historical'!H129*100</f>
        <v>6256.7725429611801</v>
      </c>
      <c r="L129" s="1">
        <f t="shared" si="13"/>
        <v>226.47308339469578</v>
      </c>
      <c r="M129">
        <f ca="1">('Original Mexico-Historical'!$J$136-'Original Mexico-Historical'!$J$127)/9+M128</f>
        <v>31.711111111111098</v>
      </c>
      <c r="N129">
        <f ca="1">('Original Mexico-Historical'!K$136-'Original Mexico-Historical'!K$127)/9+N128</f>
        <v>34.844444444444434</v>
      </c>
      <c r="P129">
        <f ca="1">'Original Mexico-Historical'!L129/('Constructed Mexico-Historical'!H129/100)</f>
        <v>3253.7674636528873</v>
      </c>
      <c r="S129" s="1">
        <f ca="1">S130*'Constructed Mexico-Historical'!P129/'Constructed Mexico-Historical'!P130</f>
        <v>3315.6967845304002</v>
      </c>
      <c r="T129">
        <f ca="1">S129/'Constructed United States'!J129</f>
        <v>0.34138318286494218</v>
      </c>
    </row>
    <row r="130" spans="1:20">
      <c r="A130">
        <v>1924</v>
      </c>
      <c r="B130">
        <f ca="1">'Original Mexico-Historical'!B130</f>
        <v>52753</v>
      </c>
      <c r="C130">
        <f t="shared" si="10"/>
        <v>52753</v>
      </c>
      <c r="D130" s="1">
        <v>3508</v>
      </c>
      <c r="E130" s="1">
        <f t="shared" si="11"/>
        <v>3508</v>
      </c>
      <c r="F130" s="9"/>
      <c r="G130" s="1">
        <f t="shared" si="12"/>
        <v>57.948307024067041</v>
      </c>
      <c r="H130">
        <v>57.946259105245126</v>
      </c>
      <c r="J130" s="1">
        <f ca="1">'Constructed Mexico-Historical'!E130/'Constructed Mexico-Historical'!H130*100</f>
        <v>6053.8851932246062</v>
      </c>
      <c r="L130" s="1">
        <f t="shared" si="13"/>
        <v>219.1292774050867</v>
      </c>
      <c r="M130">
        <f ca="1">('Original Mexico-Historical'!$J$136-'Original Mexico-Historical'!$J$127)/9+M129</f>
        <v>31.966666666666654</v>
      </c>
      <c r="N130">
        <f ca="1">('Original Mexico-Historical'!K$136-'Original Mexico-Historical'!K$127)/9+N129</f>
        <v>35.36666666666666</v>
      </c>
      <c r="P130">
        <f ca="1">'Original Mexico-Historical'!L130/('Constructed Mexico-Historical'!H130/100)</f>
        <v>3149.5334917256637</v>
      </c>
      <c r="S130" s="1">
        <f ca="1">S131*'Constructed Mexico-Historical'!P130/'Constructed Mexico-Historical'!P131</f>
        <v>3209.4789157310347</v>
      </c>
      <c r="T130">
        <f ca="1">S130/'Constructed United States'!J130</f>
        <v>0.32757438519400839</v>
      </c>
    </row>
    <row r="131" spans="1:20">
      <c r="A131">
        <v>1925</v>
      </c>
      <c r="B131">
        <f ca="1">'Original Mexico-Historical'!B131</f>
        <v>56024</v>
      </c>
      <c r="C131">
        <f t="shared" si="10"/>
        <v>56024</v>
      </c>
      <c r="D131" s="1">
        <v>3666</v>
      </c>
      <c r="E131" s="1">
        <f t="shared" si="11"/>
        <v>3666</v>
      </c>
      <c r="F131" s="9"/>
      <c r="G131" s="1">
        <f t="shared" si="12"/>
        <v>57.930193330482993</v>
      </c>
      <c r="H131">
        <v>57.959788629722851</v>
      </c>
      <c r="J131" s="1">
        <f ca="1">'Constructed Mexico-Historical'!E131/'Constructed Mexico-Historical'!H131*100</f>
        <v>6325.0748263081268</v>
      </c>
      <c r="L131" s="1">
        <f t="shared" si="13"/>
        <v>228.94538498569469</v>
      </c>
      <c r="M131">
        <f ca="1">('Original Mexico-Historical'!$J$136-'Original Mexico-Historical'!$J$127)/9+M130</f>
        <v>32.222222222222207</v>
      </c>
      <c r="N131">
        <f ca="1">('Original Mexico-Historical'!K$136-'Original Mexico-Historical'!K$127)/9+N130</f>
        <v>35.888888888888886</v>
      </c>
      <c r="P131">
        <f ca="1">'Original Mexico-Historical'!L131/('Constructed Mexico-Historical'!H131/100)</f>
        <v>3291.9992843834752</v>
      </c>
      <c r="S131" s="1">
        <f ca="1">S132*'Constructed Mexico-Historical'!P131/'Constructed Mexico-Historical'!P132</f>
        <v>3354.6562757906759</v>
      </c>
      <c r="T131">
        <f ca="1">S131/'Constructed United States'!J131</f>
        <v>0.3403263453917949</v>
      </c>
    </row>
    <row r="132" spans="1:20">
      <c r="A132">
        <v>1926</v>
      </c>
      <c r="B132">
        <f ca="1">'Original Mexico-Historical'!B132</f>
        <v>59385</v>
      </c>
      <c r="C132">
        <f t="shared" si="10"/>
        <v>59385</v>
      </c>
      <c r="D132" s="1">
        <v>3824</v>
      </c>
      <c r="E132" s="1">
        <f t="shared" si="11"/>
        <v>3824</v>
      </c>
      <c r="F132" s="9"/>
      <c r="G132" s="1">
        <f t="shared" si="12"/>
        <v>57.912079636898945</v>
      </c>
      <c r="H132">
        <v>57.947286917497507</v>
      </c>
      <c r="J132" s="1">
        <f ca="1">'Constructed Mexico-Historical'!E132/'Constructed Mexico-Historical'!H132*100</f>
        <v>6599.1010164883519</v>
      </c>
      <c r="L132" s="1">
        <f t="shared" si="13"/>
        <v>238.86416592185535</v>
      </c>
      <c r="M132">
        <f ca="1">('Original Mexico-Historical'!$J$136-'Original Mexico-Historical'!$J$127)/9+M131</f>
        <v>32.47777777777776</v>
      </c>
      <c r="N132">
        <f ca="1">('Original Mexico-Historical'!K$136-'Original Mexico-Historical'!K$127)/9+N131</f>
        <v>36.411111111111111</v>
      </c>
      <c r="P132">
        <f ca="1">'Original Mexico-Historical'!L132/('Constructed Mexico-Historical'!H132/100)</f>
        <v>3436.1949856383885</v>
      </c>
      <c r="S132" s="1">
        <f ca="1">S133*'Constructed Mexico-Historical'!P132/'Constructed Mexico-Historical'!P133</f>
        <v>3501.5964699916672</v>
      </c>
      <c r="T132">
        <f ca="1">S132/'Constructed United States'!J132</f>
        <v>0.3390339967834029</v>
      </c>
    </row>
    <row r="133" spans="1:20">
      <c r="A133">
        <v>1927</v>
      </c>
      <c r="B133">
        <f ca="1">'Original Mexico-Historical'!B133</f>
        <v>56773</v>
      </c>
      <c r="C133">
        <f t="shared" si="10"/>
        <v>56773</v>
      </c>
      <c r="D133" s="1">
        <v>3598</v>
      </c>
      <c r="E133" s="1">
        <f t="shared" si="11"/>
        <v>3598</v>
      </c>
      <c r="F133" s="9"/>
      <c r="G133" s="1">
        <f t="shared" si="12"/>
        <v>57.893965943314896</v>
      </c>
      <c r="H133">
        <v>57.909822385023048</v>
      </c>
      <c r="J133" s="1">
        <f ca="1">'Constructed Mexico-Historical'!E133/'Constructed Mexico-Historical'!H133*100</f>
        <v>6213.1083326039252</v>
      </c>
      <c r="L133" s="1">
        <f t="shared" si="13"/>
        <v>224.89259308827943</v>
      </c>
      <c r="M133">
        <f ca="1">('Original Mexico-Historical'!$J$136-'Original Mexico-Historical'!$J$127)/9+M132</f>
        <v>32.733333333333313</v>
      </c>
      <c r="N133">
        <f ca="1">('Original Mexico-Historical'!K$136-'Original Mexico-Historical'!K$127)/9+N132</f>
        <v>36.933333333333337</v>
      </c>
      <c r="P133">
        <f ca="1">'Original Mexico-Historical'!L133/('Constructed Mexico-Historical'!H133/100)</f>
        <v>3237.4231763048228</v>
      </c>
      <c r="S133" s="1">
        <f ca="1">S134*'Constructed Mexico-Historical'!P133/'Constructed Mexico-Historical'!P134</f>
        <v>3299.0414145290738</v>
      </c>
      <c r="T133">
        <f ca="1">S133/'Constructed United States'!J133</f>
        <v>0.32173748858200518</v>
      </c>
    </row>
    <row r="134" spans="1:20">
      <c r="A134">
        <v>1928</v>
      </c>
      <c r="B134">
        <f ca="1">'Original Mexico-Historical'!B134</f>
        <v>57125</v>
      </c>
      <c r="C134">
        <f t="shared" si="10"/>
        <v>57125</v>
      </c>
      <c r="D134" s="1">
        <v>3563</v>
      </c>
      <c r="E134" s="1">
        <f t="shared" si="11"/>
        <v>3563</v>
      </c>
      <c r="F134" s="9"/>
      <c r="G134" s="1">
        <f t="shared" si="12"/>
        <v>57.875852249730848</v>
      </c>
      <c r="H134">
        <v>57.848010744317314</v>
      </c>
      <c r="J134" s="1">
        <f ca="1">'Constructed Mexico-Historical'!E134/'Constructed Mexico-Historical'!H134*100</f>
        <v>6159.2437737368709</v>
      </c>
      <c r="L134" s="1">
        <f t="shared" si="13"/>
        <v>222.94288616693058</v>
      </c>
      <c r="M134">
        <f ca="1">('Original Mexico-Historical'!$J$136-'Original Mexico-Historical'!$J$127)/9+M133</f>
        <v>32.988888888888866</v>
      </c>
      <c r="N134">
        <f ca="1">('Original Mexico-Historical'!K$136-'Original Mexico-Historical'!K$127)/9+N133</f>
        <v>37.455555555555563</v>
      </c>
      <c r="P134">
        <f ca="1">'Original Mexico-Historical'!L134/('Constructed Mexico-Historical'!H134/100)</f>
        <v>3209.6846109646372</v>
      </c>
      <c r="S134" s="1">
        <f ca="1">S135*'Constructed Mexico-Historical'!P134/'Constructed Mexico-Historical'!P135</f>
        <v>3270.7748979653225</v>
      </c>
      <c r="T134">
        <f ca="1">S134/'Constructed United States'!J134</f>
        <v>0.32066505788188943</v>
      </c>
    </row>
    <row r="135" spans="1:20">
      <c r="A135">
        <v>1929</v>
      </c>
      <c r="B135">
        <f ca="1">'Original Mexico-Historical'!B135</f>
        <v>54915</v>
      </c>
      <c r="C135">
        <f t="shared" si="10"/>
        <v>54915</v>
      </c>
      <c r="D135" s="1">
        <v>3371</v>
      </c>
      <c r="E135" s="1">
        <f t="shared" si="11"/>
        <v>3371</v>
      </c>
      <c r="F135" s="9"/>
      <c r="G135" s="1">
        <f t="shared" si="12"/>
        <v>57.857738556146799</v>
      </c>
      <c r="H135">
        <v>57.762188385022952</v>
      </c>
      <c r="J135" s="1">
        <f ca="1">'Constructed Mexico-Historical'!E135/'Constructed Mexico-Historical'!H135*100</f>
        <v>5835.9977248958603</v>
      </c>
      <c r="L135" s="1">
        <f t="shared" si="13"/>
        <v>211.24252006387752</v>
      </c>
      <c r="M135">
        <f ca="1">('Original Mexico-Historical'!$J$136-'Original Mexico-Historical'!$J$127)/9+M134</f>
        <v>33.244444444444419</v>
      </c>
      <c r="N135">
        <f ca="1">('Original Mexico-Historical'!K$136-'Original Mexico-Historical'!K$127)/9+N134</f>
        <v>37.977777777777789</v>
      </c>
      <c r="P135">
        <f ca="1">'Original Mexico-Historical'!L135/('Constructed Mexico-Historical'!H135/100)</f>
        <v>3042.154156455817</v>
      </c>
      <c r="S135" s="1">
        <f ca="1">S136*'Constructed Mexico-Historical'!P135/'Constructed Mexico-Historical'!P136</f>
        <v>3100.0558175359565</v>
      </c>
      <c r="T135">
        <f ca="1">S135/'Constructed United States'!J135</f>
        <v>0.29072731591774986</v>
      </c>
    </row>
    <row r="136" spans="1:20">
      <c r="A136">
        <v>1930</v>
      </c>
      <c r="B136">
        <f ca="1">'Original Mexico-Historical'!B136</f>
        <v>51473</v>
      </c>
      <c r="C136">
        <f t="shared" si="10"/>
        <v>51473</v>
      </c>
      <c r="D136" s="1">
        <v>3110</v>
      </c>
      <c r="E136" s="1">
        <f t="shared" si="11"/>
        <v>3110</v>
      </c>
      <c r="F136" s="9"/>
      <c r="G136" s="1">
        <f t="shared" si="12"/>
        <v>57.839624862562751</v>
      </c>
      <c r="H136">
        <v>57.652829227554179</v>
      </c>
      <c r="J136" s="1">
        <f ca="1">'Constructed Mexico-Historical'!E136/'Constructed Mexico-Historical'!H136*100</f>
        <v>5394.3579901775729</v>
      </c>
      <c r="L136" s="1">
        <f t="shared" si="13"/>
        <v>195.25672039088363</v>
      </c>
      <c r="M136">
        <f ca="1">('Original Mexico-Historical'!$J$136-'Original Mexico-Historical'!$J$127)/9+M135</f>
        <v>33.499999999999972</v>
      </c>
      <c r="N136">
        <f ca="1">('Original Mexico-Historical'!K$136-'Original Mexico-Historical'!K$127)/9+N135</f>
        <v>38.500000000000014</v>
      </c>
      <c r="P136">
        <f ca="1">'Original Mexico-Historical'!L136/('Constructed Mexico-Historical'!H136/100)</f>
        <v>2806.2366404669956</v>
      </c>
      <c r="S136" s="1">
        <f ca="1">S137*'Constructed Mexico-Historical'!P136/'Constructed Mexico-Historical'!P137</f>
        <v>2859.6480570193667</v>
      </c>
      <c r="T136">
        <f ca="1">S136/'Constructed United States'!J136</f>
        <v>0.2991317716218545</v>
      </c>
    </row>
    <row r="137" spans="1:20">
      <c r="A137">
        <v>1931</v>
      </c>
      <c r="B137">
        <f ca="1">'Original Mexico-Historical'!B137</f>
        <v>53179</v>
      </c>
      <c r="C137">
        <f t="shared" si="10"/>
        <v>53179</v>
      </c>
      <c r="D137" s="1">
        <v>3158</v>
      </c>
      <c r="E137" s="1">
        <f t="shared" si="11"/>
        <v>3158</v>
      </c>
      <c r="F137" s="9">
        <f ca="1">'Original Mexico-Historical'!G137/'Original Mexico-Historical'!H137*100</f>
        <v>57.821511168978731</v>
      </c>
      <c r="G137" s="3">
        <f ca="1">'Original Mexico-Historical'!G137/'Original Mexico-Historical'!H137*100</f>
        <v>57.821511168978731</v>
      </c>
      <c r="H137">
        <v>57.521201683425872</v>
      </c>
      <c r="J137" s="1">
        <f ca="1">'Constructed Mexico-Historical'!E137/'Constructed Mexico-Historical'!H137*100</f>
        <v>5490.1495580366927</v>
      </c>
      <c r="L137" s="1">
        <f t="shared" si="13"/>
        <v>198.72403706050957</v>
      </c>
      <c r="M137">
        <f ca="1">('Original Mexico-Historical'!$J$146-'Original Mexico-Historical'!$J$136)/10+M136</f>
        <v>33.659999999999968</v>
      </c>
      <c r="N137">
        <f ca="1">('Original Mexico-Historical'!K$146-'Original Mexico-Historical'!K$136)/10+N136</f>
        <v>38.830000000000013</v>
      </c>
      <c r="P137">
        <f ca="1">'Original Mexico-Historical'!L137/('Constructed Mexico-Historical'!H137/100)</f>
        <v>2856.3739054135481</v>
      </c>
      <c r="S137" s="1">
        <f ca="1">S138*'Constructed Mexico-Historical'!P137/'Constructed Mexico-Historical'!P138</f>
        <v>2910.739590149949</v>
      </c>
      <c r="T137">
        <f ca="1">S137/'Constructed United States'!J137</f>
        <v>0.3336222236294209</v>
      </c>
    </row>
    <row r="138" spans="1:20">
      <c r="A138">
        <v>1932</v>
      </c>
      <c r="B138">
        <f ca="1">'Original Mexico-Historical'!B138</f>
        <v>45247</v>
      </c>
      <c r="C138">
        <f t="shared" si="10"/>
        <v>45247</v>
      </c>
      <c r="D138" s="1">
        <v>2641</v>
      </c>
      <c r="E138" s="1">
        <f t="shared" si="11"/>
        <v>2641</v>
      </c>
      <c r="F138" s="9"/>
      <c r="G138" s="1">
        <f t="shared" ref="G138:G145" si="14">($G$146-$G$137)/9+G137</f>
        <v>57.596725245757298</v>
      </c>
      <c r="H138">
        <v>57.37026098356823</v>
      </c>
      <c r="J138" s="1">
        <f ca="1">'Constructed Mexico-Historical'!E138/'Constructed Mexico-Historical'!H138*100</f>
        <v>4603.4303395559336</v>
      </c>
      <c r="L138" s="1">
        <f t="shared" si="13"/>
        <v>166.62793093937668</v>
      </c>
      <c r="M138">
        <f ca="1">('Original Mexico-Historical'!$J$146-'Original Mexico-Historical'!$J$136)/10+M137</f>
        <v>33.819999999999965</v>
      </c>
      <c r="N138">
        <f ca="1">('Original Mexico-Historical'!K$146-'Original Mexico-Historical'!K$136)/10+N137</f>
        <v>39.160000000000011</v>
      </c>
      <c r="P138">
        <f ca="1">'Original Mexico-Historical'!L138/('Constructed Mexico-Historical'!H138/100)</f>
        <v>2392.3765101014892</v>
      </c>
      <c r="S138" s="1">
        <f ca="1">S139*'Constructed Mexico-Historical'!P138/'Constructed Mexico-Historical'!P139</f>
        <v>2437.9108803995955</v>
      </c>
      <c r="T138">
        <f ca="1">S138/'Constructed United States'!J138</f>
        <v>0.32539358903584464</v>
      </c>
    </row>
    <row r="139" spans="1:20">
      <c r="A139">
        <v>1933</v>
      </c>
      <c r="B139">
        <f ca="1">'Original Mexico-Historical'!B139</f>
        <v>50359</v>
      </c>
      <c r="C139">
        <f t="shared" si="10"/>
        <v>50359</v>
      </c>
      <c r="D139" s="1">
        <v>2889</v>
      </c>
      <c r="E139" s="1">
        <f t="shared" si="11"/>
        <v>2889</v>
      </c>
      <c r="F139" s="9"/>
      <c r="G139" s="1">
        <f t="shared" si="14"/>
        <v>57.371939322535866</v>
      </c>
      <c r="H139">
        <v>57.203942380457171</v>
      </c>
      <c r="J139" s="1">
        <f ca="1">'Constructed Mexico-Historical'!E139/'Constructed Mexico-Historical'!H139*100</f>
        <v>5050.3512166793971</v>
      </c>
      <c r="L139" s="1">
        <f t="shared" si="13"/>
        <v>182.80488932816763</v>
      </c>
      <c r="M139">
        <f ca="1">('Original Mexico-Historical'!$J$146-'Original Mexico-Historical'!$J$136)/10+M138</f>
        <v>33.979999999999961</v>
      </c>
      <c r="N139">
        <f ca="1">('Original Mexico-Historical'!K$146-'Original Mexico-Historical'!K$136)/10+N138</f>
        <v>39.490000000000009</v>
      </c>
      <c r="P139">
        <f ca="1">'Original Mexico-Historical'!L139/('Constructed Mexico-Historical'!H139/100)</f>
        <v>2623.9821778751416</v>
      </c>
      <c r="S139" s="1">
        <f ca="1">S140*'Constructed Mexico-Historical'!P139/'Constructed Mexico-Historical'!P140</f>
        <v>2673.9247248105862</v>
      </c>
      <c r="T139">
        <f ca="1">S139/'Constructed United States'!J139</f>
        <v>0.36852398897270544</v>
      </c>
    </row>
    <row r="140" spans="1:20">
      <c r="A140">
        <v>1934</v>
      </c>
      <c r="B140">
        <f ca="1">'Original Mexico-Historical'!B140</f>
        <v>53757</v>
      </c>
      <c r="C140">
        <f t="shared" si="10"/>
        <v>53757</v>
      </c>
      <c r="D140" s="1">
        <v>3032</v>
      </c>
      <c r="E140" s="1">
        <f t="shared" si="11"/>
        <v>3032</v>
      </c>
      <c r="F140" s="9"/>
      <c r="G140" s="1">
        <f t="shared" si="14"/>
        <v>57.147153399314433</v>
      </c>
      <c r="H140">
        <v>57.026647481804595</v>
      </c>
      <c r="J140" s="1">
        <f ca="1">'Constructed Mexico-Historical'!E140/'Constructed Mexico-Historical'!H140*100</f>
        <v>5316.8126374032699</v>
      </c>
      <c r="L140" s="1">
        <f t="shared" si="13"/>
        <v>192.44985230911473</v>
      </c>
      <c r="M140">
        <f ca="1">('Original Mexico-Historical'!$J$146-'Original Mexico-Historical'!$J$136)/10+M139</f>
        <v>34.139999999999958</v>
      </c>
      <c r="N140">
        <f ca="1">('Original Mexico-Historical'!K$146-'Original Mexico-Historical'!K$136)/10+N139</f>
        <v>39.820000000000007</v>
      </c>
      <c r="P140">
        <f ca="1">'Original Mexico-Historical'!L140/('Constructed Mexico-Historical'!H140/100)</f>
        <v>2759.9772066504197</v>
      </c>
      <c r="S140" s="1">
        <f ca="1">S141*'Constructed Mexico-Historical'!P140/'Constructed Mexico-Historical'!P141</f>
        <v>2812.5081622133562</v>
      </c>
      <c r="T140">
        <f ca="1">S140/'Constructed United States'!J140</f>
        <v>0.36410554813220886</v>
      </c>
    </row>
    <row r="141" spans="1:20">
      <c r="A141">
        <v>1935</v>
      </c>
      <c r="B141">
        <f ca="1">'Original Mexico-Historical'!B141</f>
        <v>57752</v>
      </c>
      <c r="C141">
        <f t="shared" si="10"/>
        <v>57752</v>
      </c>
      <c r="D141" s="1">
        <v>3202</v>
      </c>
      <c r="E141" s="1">
        <f t="shared" si="11"/>
        <v>3202</v>
      </c>
      <c r="F141" s="9"/>
      <c r="G141" s="1">
        <f t="shared" si="14"/>
        <v>56.922367476093001</v>
      </c>
      <c r="H141">
        <v>56.84288436328189</v>
      </c>
      <c r="J141" s="1">
        <f ca="1">'Constructed Mexico-Historical'!E141/'Constructed Mexico-Historical'!H141*100</f>
        <v>5633.0709390749307</v>
      </c>
      <c r="L141" s="1">
        <f t="shared" si="13"/>
        <v>203.89728662720054</v>
      </c>
      <c r="M141">
        <f ca="1">('Original Mexico-Historical'!$J$146-'Original Mexico-Historical'!$J$136)/10+M140</f>
        <v>34.299999999999955</v>
      </c>
      <c r="N141">
        <f ca="1">('Original Mexico-Historical'!K$146-'Original Mexico-Historical'!K$136)/10+N140</f>
        <v>40.150000000000006</v>
      </c>
      <c r="P141">
        <f ca="1">'Original Mexico-Historical'!L141/('Constructed Mexico-Historical'!H141/100)</f>
        <v>2920.9429515538859</v>
      </c>
      <c r="S141" s="1">
        <f ca="1">S142*'Constructed Mexico-Historical'!P141/'Constructed Mexico-Historical'!P142</f>
        <v>2976.5375861835569</v>
      </c>
      <c r="T141">
        <f ca="1">S141/'Constructed United States'!J141</f>
        <v>0.36223438073493991</v>
      </c>
    </row>
    <row r="142" spans="1:20">
      <c r="A142">
        <v>1936</v>
      </c>
      <c r="B142">
        <f ca="1">'Original Mexico-Historical'!B142</f>
        <v>62361</v>
      </c>
      <c r="C142">
        <f t="shared" si="10"/>
        <v>62361</v>
      </c>
      <c r="D142" s="1">
        <v>3398</v>
      </c>
      <c r="E142" s="1">
        <f t="shared" si="11"/>
        <v>3398</v>
      </c>
      <c r="F142" s="9"/>
      <c r="G142" s="1">
        <f t="shared" si="14"/>
        <v>56.697581552871569</v>
      </c>
      <c r="H142">
        <v>56.657017444194643</v>
      </c>
      <c r="J142" s="1">
        <f ca="1">'Constructed Mexico-Historical'!E142/'Constructed Mexico-Historical'!H142*100</f>
        <v>5997.4918435248055</v>
      </c>
      <c r="L142" s="1">
        <f t="shared" si="13"/>
        <v>217.08803718070988</v>
      </c>
      <c r="M142">
        <f ca="1">('Original Mexico-Historical'!$J$146-'Original Mexico-Historical'!$J$136)/10+M141</f>
        <v>34.459999999999951</v>
      </c>
      <c r="N142">
        <f ca="1">('Original Mexico-Historical'!K$146-'Original Mexico-Historical'!K$136)/10+N141</f>
        <v>40.480000000000004</v>
      </c>
      <c r="P142">
        <f ca="1">'Original Mexico-Historical'!L142/('Constructed Mexico-Historical'!H142/100)</f>
        <v>3121.2989206349098</v>
      </c>
      <c r="S142" s="1">
        <f ca="1">S143*'Constructed Mexico-Historical'!P142/'Constructed Mexico-Historical'!P143</f>
        <v>3180.7069528836637</v>
      </c>
      <c r="T142">
        <f ca="1">S142/'Constructed United States'!J142</f>
        <v>0.34280806185989265</v>
      </c>
    </row>
    <row r="143" spans="1:20">
      <c r="A143">
        <v>1937</v>
      </c>
      <c r="B143">
        <f ca="1">'Original Mexico-Historical'!B143</f>
        <v>64425</v>
      </c>
      <c r="C143">
        <f t="shared" si="10"/>
        <v>64425</v>
      </c>
      <c r="D143" s="1">
        <v>3451</v>
      </c>
      <c r="E143" s="1">
        <f t="shared" si="11"/>
        <v>3451</v>
      </c>
      <c r="F143" s="9"/>
      <c r="G143" s="1">
        <f t="shared" si="14"/>
        <v>56.472795629650136</v>
      </c>
      <c r="H143">
        <v>56.473082045361643</v>
      </c>
      <c r="J143" s="1">
        <f ca="1">'Constructed Mexico-Historical'!E143/'Constructed Mexico-Historical'!H143*100</f>
        <v>6110.8759695955787</v>
      </c>
      <c r="L143" s="1">
        <f t="shared" si="13"/>
        <v>221.19214236640167</v>
      </c>
      <c r="M143">
        <f ca="1">('Original Mexico-Historical'!$J$146-'Original Mexico-Historical'!$J$136)/10+M142</f>
        <v>34.619999999999948</v>
      </c>
      <c r="N143">
        <f ca="1">('Original Mexico-Historical'!K$146-'Original Mexico-Historical'!K$136)/10+N142</f>
        <v>40.81</v>
      </c>
      <c r="P143">
        <f ca="1">'Original Mexico-Historical'!L143/('Constructed Mexico-Historical'!H143/100)</f>
        <v>3180.0458499283768</v>
      </c>
      <c r="S143" s="1">
        <f ca="1">S144*'Constructed Mexico-Historical'!P143/'Constructed Mexico-Historical'!P144</f>
        <v>3240.5720190678044</v>
      </c>
      <c r="T143">
        <f ca="1">S143/'Constructed United States'!J143</f>
        <v>0.33863963464198155</v>
      </c>
    </row>
    <row r="144" spans="1:20">
      <c r="A144">
        <v>1938</v>
      </c>
      <c r="B144">
        <f ca="1">'Original Mexico-Historical'!B144</f>
        <v>65469</v>
      </c>
      <c r="C144">
        <f t="shared" si="10"/>
        <v>65469</v>
      </c>
      <c r="D144" s="1">
        <v>3447</v>
      </c>
      <c r="E144" s="1">
        <f t="shared" si="11"/>
        <v>3447</v>
      </c>
      <c r="F144" s="9"/>
      <c r="G144" s="1">
        <f t="shared" si="14"/>
        <v>56.248009706428704</v>
      </c>
      <c r="H144">
        <v>56.294619984994732</v>
      </c>
      <c r="J144" s="1">
        <f ca="1">'Constructed Mexico-Historical'!E144/'Constructed Mexico-Historical'!H144*100</f>
        <v>6123.1428525830597</v>
      </c>
      <c r="L144" s="1">
        <f t="shared" si="13"/>
        <v>221.63616023579698</v>
      </c>
      <c r="M144">
        <f ca="1">('Original Mexico-Historical'!$J$146-'Original Mexico-Historical'!$J$136)/10+M143</f>
        <v>34.779999999999944</v>
      </c>
      <c r="N144">
        <f ca="1">('Original Mexico-Historical'!K$146-'Original Mexico-Historical'!K$136)/10+N143</f>
        <v>41.14</v>
      </c>
      <c r="P144">
        <f ca="1">'Original Mexico-Historical'!L144/('Constructed Mexico-Historical'!H144/100)</f>
        <v>3187.2768931517471</v>
      </c>
      <c r="S144" s="1">
        <f ca="1">S145*'Constructed Mexico-Historical'!P144/'Constructed Mexico-Historical'!P145</f>
        <v>3247.9406915474328</v>
      </c>
      <c r="T144">
        <f ca="1">S144/'Constructed United States'!J144</f>
        <v>0.35754473138129989</v>
      </c>
    </row>
    <row r="145" spans="1:20">
      <c r="A145">
        <v>1939</v>
      </c>
      <c r="B145">
        <f ca="1">'Original Mexico-Historical'!B145</f>
        <v>68989</v>
      </c>
      <c r="C145">
        <f t="shared" si="10"/>
        <v>68989</v>
      </c>
      <c r="D145" s="1">
        <v>3571</v>
      </c>
      <c r="E145" s="1">
        <f t="shared" si="11"/>
        <v>3571</v>
      </c>
      <c r="F145" s="9"/>
      <c r="G145" s="1">
        <f t="shared" si="14"/>
        <v>56.023223783207271</v>
      </c>
      <c r="H145">
        <v>56.124495859379529</v>
      </c>
      <c r="J145" s="1">
        <f ca="1">'Constructed Mexico-Historical'!E145/'Constructed Mexico-Historical'!H145*100</f>
        <v>6362.6406711022855</v>
      </c>
      <c r="L145" s="1">
        <f t="shared" si="13"/>
        <v>230.30513598230573</v>
      </c>
      <c r="M145">
        <f ca="1">('Original Mexico-Historical'!$J$146-'Original Mexico-Historical'!$J$136)/10+M144</f>
        <v>34.939999999999941</v>
      </c>
      <c r="N145">
        <f ca="1">('Original Mexico-Historical'!K$146-'Original Mexico-Historical'!K$136)/10+N144</f>
        <v>41.47</v>
      </c>
      <c r="P145">
        <f ca="1">'Original Mexico-Historical'!L145/('Constructed Mexico-Historical'!H145/100)</f>
        <v>3310.5573467350032</v>
      </c>
      <c r="S145" s="1">
        <f ca="1">S146*'Constructed Mexico-Historical'!P145/'Constructed Mexico-Historical'!P146</f>
        <v>3373.5675558232688</v>
      </c>
      <c r="T145">
        <f ca="1">S145/'Constructed United States'!J145</f>
        <v>0.34789781223542005</v>
      </c>
    </row>
    <row r="146" spans="1:20">
      <c r="A146">
        <v>1940</v>
      </c>
      <c r="B146">
        <f ca="1">'Original Mexico-Historical'!B146</f>
        <v>69941</v>
      </c>
      <c r="C146">
        <f t="shared" si="10"/>
        <v>69941</v>
      </c>
      <c r="D146" s="1">
        <v>3559</v>
      </c>
      <c r="E146" s="1">
        <f t="shared" si="11"/>
        <v>3559</v>
      </c>
      <c r="F146" s="9">
        <f ca="1">'Original Mexico-Historical'!G146/'Original Mexico-Historical'!H146*100</f>
        <v>55.798437859985818</v>
      </c>
      <c r="G146" s="3">
        <f ca="1">'Original Mexico-Historical'!G146/'Original Mexico-Historical'!H146*100</f>
        <v>55.798437859985818</v>
      </c>
      <c r="H146">
        <v>55.964658590169016</v>
      </c>
      <c r="J146" s="1">
        <f ca="1">'Constructed Mexico-Historical'!E146/'Constructed Mexico-Historical'!H146*100</f>
        <v>6359.3705199966835</v>
      </c>
      <c r="L146" s="1">
        <f t="shared" si="13"/>
        <v>230.18676805395816</v>
      </c>
      <c r="M146">
        <f ca="1">('Original Mexico-Historical'!$J$146-'Original Mexico-Historical'!$J$136)/10+M145</f>
        <v>35.099999999999937</v>
      </c>
      <c r="N146">
        <f ca="1">('Original Mexico-Historical'!K$146-'Original Mexico-Historical'!K$136)/10+N145</f>
        <v>41.8</v>
      </c>
      <c r="P146">
        <f ca="1">'Original Mexico-Historical'!L146/('Constructed Mexico-Historical'!H146/100)</f>
        <v>3309.1580511605944</v>
      </c>
      <c r="S146" s="1">
        <f ca="1">S147*'Constructed Mexico-Historical'!P146/'Constructed Mexico-Historical'!P147</f>
        <v>3372.1416272993333</v>
      </c>
      <c r="T146">
        <f ca="1">S146/'Constructed United States'!J146</f>
        <v>0.32697255850947393</v>
      </c>
    </row>
    <row r="147" spans="1:20">
      <c r="A147">
        <v>1941</v>
      </c>
      <c r="B147">
        <f ca="1">'Original Mexico-Historical'!B147</f>
        <v>76753</v>
      </c>
      <c r="C147">
        <f t="shared" si="10"/>
        <v>76753</v>
      </c>
      <c r="D147" s="1">
        <v>3801</v>
      </c>
      <c r="E147" s="1">
        <f t="shared" si="11"/>
        <v>3801</v>
      </c>
      <c r="F147" s="9"/>
      <c r="G147" s="1">
        <f t="shared" ref="G147:G155" si="15">($G$156-$G$146)/10+G146</f>
        <v>55.694762384837482</v>
      </c>
      <c r="H147">
        <v>55.815819592331806</v>
      </c>
      <c r="J147" s="1">
        <f ca="1">'Constructed Mexico-Historical'!E147/'Constructed Mexico-Historical'!H147*100</f>
        <v>6809.8973154238092</v>
      </c>
      <c r="L147" s="1">
        <f t="shared" si="13"/>
        <v>246.49424795860932</v>
      </c>
      <c r="M147">
        <f ca="1">('Original Mexico-Historical'!$J$156-'Original Mexico-Historical'!$J$146)/10+M146</f>
        <v>35.849999999999937</v>
      </c>
      <c r="N147">
        <f ca="1">('Original Mexico-Historical'!K$156-'Original Mexico-Historical'!K$146)/10+N146</f>
        <v>43.3</v>
      </c>
      <c r="P147">
        <f ca="1">'Original Mexico-Historical'!L147/('Constructed Mexico-Historical'!H147/100)</f>
        <v>3492.6713421542804</v>
      </c>
      <c r="S147" s="1">
        <f ca="1">S148*'Constructed Mexico-Historical'!P147/'Constructed Mexico-Historical'!P148</f>
        <v>3559.147747332031</v>
      </c>
      <c r="T147">
        <f ca="1">S147/'Constructed United States'!J147</f>
        <v>0.29529433924566278</v>
      </c>
    </row>
    <row r="148" spans="1:20">
      <c r="A148">
        <v>1942</v>
      </c>
      <c r="B148">
        <f ca="1">'Original Mexico-Historical'!B148</f>
        <v>81059</v>
      </c>
      <c r="C148">
        <f t="shared" si="10"/>
        <v>81059</v>
      </c>
      <c r="D148" s="1">
        <v>3906</v>
      </c>
      <c r="E148" s="1">
        <f t="shared" si="11"/>
        <v>3906</v>
      </c>
      <c r="F148" s="9"/>
      <c r="G148" s="1">
        <f t="shared" si="15"/>
        <v>55.591086909689146</v>
      </c>
      <c r="H148">
        <v>55.677028073534451</v>
      </c>
      <c r="J148" s="1">
        <f ca="1">'Constructed Mexico-Historical'!E148/'Constructed Mexico-Historical'!H148*100</f>
        <v>7015.4606579238025</v>
      </c>
      <c r="L148" s="1">
        <f t="shared" si="13"/>
        <v>253.93491544160213</v>
      </c>
      <c r="M148">
        <f ca="1">('Original Mexico-Historical'!$J$156-'Original Mexico-Historical'!$J$146)/10+M147</f>
        <v>36.599999999999937</v>
      </c>
      <c r="N148">
        <f ca="1">('Original Mexico-Historical'!K$156-'Original Mexico-Historical'!K$146)/10+N147</f>
        <v>44.8</v>
      </c>
      <c r="P148">
        <f ca="1">'Original Mexico-Historical'!L148/('Constructed Mexico-Historical'!H148/100)</f>
        <v>3649.70149843539</v>
      </c>
      <c r="S148" s="1">
        <f ca="1">S149*'Constructed Mexico-Historical'!P148/'Constructed Mexico-Historical'!P149</f>
        <v>3719.1666761804531</v>
      </c>
      <c r="T148">
        <f ca="1">S148/'Constructed United States'!J148</f>
        <v>0.25987170228917472</v>
      </c>
    </row>
    <row r="149" spans="1:20">
      <c r="A149">
        <v>1943</v>
      </c>
      <c r="B149">
        <f ca="1">'Original Mexico-Historical'!B149</f>
        <v>84061</v>
      </c>
      <c r="C149">
        <f t="shared" si="10"/>
        <v>84061</v>
      </c>
      <c r="D149" s="1">
        <v>3942</v>
      </c>
      <c r="E149" s="1">
        <f t="shared" si="11"/>
        <v>3942</v>
      </c>
      <c r="F149" s="9"/>
      <c r="G149" s="1">
        <f t="shared" si="15"/>
        <v>55.48741143454081</v>
      </c>
      <c r="H149">
        <v>55.546122669368692</v>
      </c>
      <c r="J149" s="1">
        <f ca="1">'Constructed Mexico-Historical'!E149/'Constructed Mexico-Historical'!H149*100</f>
        <v>7096.8049803660633</v>
      </c>
      <c r="L149" s="1">
        <f t="shared" si="13"/>
        <v>256.87929281726304</v>
      </c>
      <c r="M149">
        <f ca="1">('Original Mexico-Historical'!$J$156-'Original Mexico-Historical'!$J$146)/10+M148</f>
        <v>37.349999999999937</v>
      </c>
      <c r="N149">
        <f ca="1">('Original Mexico-Historical'!K$156-'Original Mexico-Historical'!K$146)/10+N148</f>
        <v>46.3</v>
      </c>
      <c r="P149">
        <f ca="1">'Original Mexico-Historical'!L149/('Constructed Mexico-Historical'!H149/100)</f>
        <v>3693.1287584537895</v>
      </c>
      <c r="S149" s="1">
        <f ca="1">S150*'Constructed Mexico-Historical'!P149/'Constructed Mexico-Historical'!P150</f>
        <v>3763.4204921069049</v>
      </c>
      <c r="T149">
        <f ca="1">S149/'Constructed United States'!J149</f>
        <v>0.22173184613637895</v>
      </c>
    </row>
    <row r="150" spans="1:20">
      <c r="A150">
        <v>1944</v>
      </c>
      <c r="B150">
        <f ca="1">'Original Mexico-Historical'!B150</f>
        <v>90923</v>
      </c>
      <c r="C150">
        <f t="shared" si="10"/>
        <v>90923</v>
      </c>
      <c r="D150" s="1">
        <v>4150</v>
      </c>
      <c r="E150" s="1">
        <f t="shared" si="11"/>
        <v>4150</v>
      </c>
      <c r="F150" s="9"/>
      <c r="G150" s="1">
        <f t="shared" si="15"/>
        <v>55.383735959392475</v>
      </c>
      <c r="H150">
        <v>55.420082603787179</v>
      </c>
      <c r="J150" s="1">
        <f ca="1">'Constructed Mexico-Historical'!E150/'Constructed Mexico-Historical'!H150*100</f>
        <v>7488.2602208831895</v>
      </c>
      <c r="L150" s="1">
        <f t="shared" si="13"/>
        <v>271.04859092138878</v>
      </c>
      <c r="M150">
        <f ca="1">('Original Mexico-Historical'!$J$156-'Original Mexico-Historical'!$J$146)/10+M149</f>
        <v>38.099999999999937</v>
      </c>
      <c r="N150">
        <f ca="1">('Original Mexico-Historical'!K$156-'Original Mexico-Historical'!K$146)/10+N149</f>
        <v>47.8</v>
      </c>
      <c r="P150">
        <f ca="1">'Original Mexico-Historical'!L150/('Constructed Mexico-Historical'!H150/100)</f>
        <v>3896.5961209211541</v>
      </c>
      <c r="S150" s="1">
        <f ca="1">S151*'Constructed Mexico-Historical'!P150/'Constructed Mexico-Historical'!P151</f>
        <v>3970.7604716924566</v>
      </c>
      <c r="T150">
        <f ca="1">S150/'Constructed United States'!J150</f>
        <v>0.21817519338339092</v>
      </c>
    </row>
    <row r="151" spans="1:20">
      <c r="A151">
        <v>1945</v>
      </c>
      <c r="B151">
        <f ca="1">'Original Mexico-Historical'!B151</f>
        <v>93779</v>
      </c>
      <c r="C151">
        <f t="shared" si="10"/>
        <v>93779</v>
      </c>
      <c r="D151" s="1">
        <v>4165</v>
      </c>
      <c r="E151" s="1">
        <f t="shared" si="11"/>
        <v>4165</v>
      </c>
      <c r="F151" s="9"/>
      <c r="G151" s="1">
        <f t="shared" si="15"/>
        <v>55.280060484244139</v>
      </c>
      <c r="H151">
        <v>55.295299988395428</v>
      </c>
      <c r="J151" s="1">
        <f ca="1">'Constructed Mexico-Historical'!E151/'Constructed Mexico-Historical'!H151*100</f>
        <v>7532.2857473855638</v>
      </c>
      <c r="L151" s="1">
        <f t="shared" si="13"/>
        <v>272.64215959702886</v>
      </c>
      <c r="M151">
        <f ca="1">('Original Mexico-Historical'!$J$156-'Original Mexico-Historical'!$J$146)/10+M150</f>
        <v>38.849999999999937</v>
      </c>
      <c r="N151">
        <f ca="1">('Original Mexico-Historical'!K$156-'Original Mexico-Historical'!K$146)/10+N150</f>
        <v>49.3</v>
      </c>
      <c r="P151">
        <f ca="1">'Original Mexico-Historical'!L151/('Constructed Mexico-Historical'!H151/100)</f>
        <v>3858.9730418206668</v>
      </c>
      <c r="S151" s="1">
        <f ca="1">S152*'Constructed Mexico-Historical'!P151/'Constructed Mexico-Historical'!P152</f>
        <v>3932.4213083099667</v>
      </c>
      <c r="T151">
        <f ca="1">S151/'Constructed United States'!J151</f>
        <v>0.22678909342367595</v>
      </c>
    </row>
    <row r="152" spans="1:20">
      <c r="A152">
        <v>1946</v>
      </c>
      <c r="B152">
        <f ca="1">'Original Mexico-Historical'!B152</f>
        <v>99942</v>
      </c>
      <c r="C152">
        <f t="shared" si="10"/>
        <v>99942</v>
      </c>
      <c r="D152" s="1">
        <v>4320</v>
      </c>
      <c r="E152" s="1">
        <f t="shared" si="11"/>
        <v>4320</v>
      </c>
      <c r="F152" s="9"/>
      <c r="G152" s="1">
        <f t="shared" si="15"/>
        <v>55.176385009095803</v>
      </c>
      <c r="H152">
        <v>55.167803468353647</v>
      </c>
      <c r="J152" s="1">
        <f ca="1">'Constructed Mexico-Historical'!E152/'Constructed Mexico-Historical'!H152*100</f>
        <v>7830.6543462041536</v>
      </c>
      <c r="L152" s="1">
        <f t="shared" si="13"/>
        <v>283.44204981177216</v>
      </c>
      <c r="M152">
        <f ca="1">('Original Mexico-Historical'!$J$156-'Original Mexico-Historical'!$J$146)/10+M151</f>
        <v>39.599999999999937</v>
      </c>
      <c r="N152">
        <f ca="1">('Original Mexico-Historical'!K$156-'Original Mexico-Historical'!K$146)/10+N151</f>
        <v>50.8</v>
      </c>
      <c r="P152">
        <f ca="1">'Original Mexico-Historical'!L152/('Constructed Mexico-Historical'!H152/100)</f>
        <v>4007.0192859981953</v>
      </c>
      <c r="S152" s="1">
        <f ca="1">S153*'Constructed Mexico-Historical'!P152/'Constructed Mexico-Historical'!P153</f>
        <v>4083.2853332486588</v>
      </c>
      <c r="T152">
        <f ca="1">S152/'Constructed United States'!J152</f>
        <v>0.29864888175322507</v>
      </c>
    </row>
    <row r="153" spans="1:20">
      <c r="A153">
        <v>1947</v>
      </c>
      <c r="B153">
        <f ca="1">'Original Mexico-Historical'!B153</f>
        <v>103384</v>
      </c>
      <c r="C153">
        <f t="shared" si="10"/>
        <v>103384</v>
      </c>
      <c r="D153" s="1">
        <v>4349</v>
      </c>
      <c r="E153" s="1">
        <f t="shared" si="11"/>
        <v>4349</v>
      </c>
      <c r="F153" s="9"/>
      <c r="G153" s="1">
        <f t="shared" si="15"/>
        <v>55.072709533947467</v>
      </c>
      <c r="H153">
        <v>55.033469293781565</v>
      </c>
      <c r="J153" s="1">
        <f ca="1">'Constructed Mexico-Historical'!E153/'Constructed Mexico-Historical'!H153*100</f>
        <v>7902.4638203054546</v>
      </c>
      <c r="L153" s="1">
        <f t="shared" si="13"/>
        <v>286.04129932979549</v>
      </c>
      <c r="M153">
        <f ca="1">('Original Mexico-Historical'!$J$156-'Original Mexico-Historical'!$J$146)/10+M152</f>
        <v>40.349999999999937</v>
      </c>
      <c r="N153">
        <f ca="1">('Original Mexico-Historical'!K$156-'Original Mexico-Historical'!K$146)/10+N152</f>
        <v>52.3</v>
      </c>
      <c r="P153">
        <f ca="1">'Original Mexico-Historical'!L153/('Constructed Mexico-Historical'!H153/100)</f>
        <v>4036.5243266553075</v>
      </c>
      <c r="S153" s="1">
        <f ca="1">S154*'Constructed Mexico-Historical'!P153/'Constructed Mexico-Historical'!P154</f>
        <v>4113.3519466520629</v>
      </c>
      <c r="T153">
        <f ca="1">S153/'Constructed United States'!J153</f>
        <v>0.30802067737024091</v>
      </c>
    </row>
    <row r="154" spans="1:20">
      <c r="A154">
        <v>1948</v>
      </c>
      <c r="B154">
        <f ca="1">'Original Mexico-Historical'!B154</f>
        <v>107644</v>
      </c>
      <c r="C154">
        <f t="shared" si="10"/>
        <v>107644</v>
      </c>
      <c r="D154" s="1">
        <v>4407</v>
      </c>
      <c r="E154" s="1">
        <f t="shared" si="11"/>
        <v>4407</v>
      </c>
      <c r="F154" s="9"/>
      <c r="G154" s="1">
        <f t="shared" si="15"/>
        <v>54.969034058799132</v>
      </c>
      <c r="H154">
        <v>54.88825953020617</v>
      </c>
      <c r="J154" s="1">
        <f ca="1">'Constructed Mexico-Historical'!E154/'Constructed Mexico-Historical'!H154*100</f>
        <v>8029.0394297795774</v>
      </c>
      <c r="L154" s="1">
        <f t="shared" si="13"/>
        <v>290.62288965665118</v>
      </c>
      <c r="M154">
        <f ca="1">('Original Mexico-Historical'!$J$156-'Original Mexico-Historical'!$J$146)/10+M153</f>
        <v>41.099999999999937</v>
      </c>
      <c r="N154">
        <f ca="1">('Original Mexico-Historical'!K$156-'Original Mexico-Historical'!K$146)/10+N153</f>
        <v>53.8</v>
      </c>
      <c r="P154">
        <f ca="1">'Original Mexico-Historical'!L154/('Constructed Mexico-Historical'!H154/100)</f>
        <v>4095.5021852078125</v>
      </c>
      <c r="S154" s="1">
        <f ca="1">S155*'Constructed Mexico-Historical'!P154/'Constructed Mexico-Historical'!P155</f>
        <v>4173.4523373977163</v>
      </c>
      <c r="T154">
        <f ca="1">S154/'Constructed United States'!J154</f>
        <v>0.30365755870548167</v>
      </c>
    </row>
    <row r="155" spans="1:20">
      <c r="A155">
        <v>1949</v>
      </c>
      <c r="B155">
        <f ca="1">'Original Mexico-Historical'!B155</f>
        <v>113544</v>
      </c>
      <c r="C155">
        <f t="shared" si="10"/>
        <v>113544</v>
      </c>
      <c r="D155" s="1">
        <v>4524</v>
      </c>
      <c r="E155" s="1">
        <f t="shared" si="11"/>
        <v>4524</v>
      </c>
      <c r="F155" s="9"/>
      <c r="G155" s="1">
        <f t="shared" si="15"/>
        <v>54.865358583650796</v>
      </c>
      <c r="H155">
        <v>54.728528645555727</v>
      </c>
      <c r="J155" s="1">
        <f ca="1">'Constructed Mexico-Historical'!E155/'Constructed Mexico-Historical'!H155*100</f>
        <v>8266.2554831306898</v>
      </c>
      <c r="L155" s="1">
        <f t="shared" si="13"/>
        <v>299.20927355733897</v>
      </c>
      <c r="M155">
        <f ca="1">('Original Mexico-Historical'!$J$156-'Original Mexico-Historical'!$J$146)/10+M154</f>
        <v>41.849999999999937</v>
      </c>
      <c r="N155">
        <f ca="1">('Original Mexico-Historical'!K$156-'Original Mexico-Historical'!K$146)/10+N154</f>
        <v>55.3</v>
      </c>
      <c r="P155">
        <f ca="1">'Original Mexico-Historical'!L155/('Constructed Mexico-Historical'!H155/100)</f>
        <v>4210.535577118425</v>
      </c>
      <c r="S155" s="1">
        <f ca="1">S156*'Constructed Mexico-Historical'!P155/'Constructed Mexico-Historical'!P156</f>
        <v>4290.6751727516112</v>
      </c>
      <c r="T155">
        <f ca="1">S155/'Constructed United States'!J155</f>
        <v>0.3135625569424258</v>
      </c>
    </row>
    <row r="156" spans="1:20">
      <c r="A156">
        <v>1950</v>
      </c>
      <c r="B156">
        <f ca="1">'Original Mexico-Historical'!B156</f>
        <v>124779</v>
      </c>
      <c r="C156">
        <f t="shared" si="10"/>
        <v>124779</v>
      </c>
      <c r="D156" s="1">
        <v>4838</v>
      </c>
      <c r="E156" s="1">
        <f t="shared" si="11"/>
        <v>4838</v>
      </c>
      <c r="F156" s="9">
        <f ca="1">'Original Mexico-Historical'!G156/'Original Mexico-Historical'!H156*100</f>
        <v>54.761683108502467</v>
      </c>
      <c r="G156" s="3">
        <f ca="1">'Original Mexico-Historical'!G156/'Original Mexico-Historical'!H156*100</f>
        <v>54.761683108502467</v>
      </c>
      <c r="H156">
        <v>54.551438853044644</v>
      </c>
      <c r="J156" s="1">
        <f ca="1">'Constructed Mexico-Historical'!E156/'Constructed Mexico-Historical'!H156*100</f>
        <v>8868.6936618354302</v>
      </c>
      <c r="L156" s="1">
        <f t="shared" si="13"/>
        <v>321.01540938042189</v>
      </c>
      <c r="M156">
        <f ca="1">('Original Mexico-Historical'!$J$156-'Original Mexico-Historical'!$J$146)/10+M155</f>
        <v>42.599999999999937</v>
      </c>
      <c r="N156">
        <f ca="1">('Original Mexico-Historical'!K$156-'Original Mexico-Historical'!K$146)/10+N155</f>
        <v>56.8</v>
      </c>
      <c r="P156">
        <f ca="1">'Original Mexico-Historical'!L156/('Constructed Mexico-Historical'!H156/100)</f>
        <v>4335.3930408377182</v>
      </c>
      <c r="S156" s="1">
        <f ca="1">S157*'Constructed Mexico-Historical'!P156/'Constructed Mexico-Historical'!P157</f>
        <v>4417.9090625741837</v>
      </c>
      <c r="T156">
        <f ca="1">S156/'Constructed United States'!J156</f>
        <v>0.29893309468497531</v>
      </c>
    </row>
    <row r="157" spans="1:20">
      <c r="A157">
        <v>1951</v>
      </c>
      <c r="B157">
        <f ca="1">'Original Mexico-Historical'!B157</f>
        <v>134429</v>
      </c>
      <c r="C157">
        <f t="shared" si="10"/>
        <v>134429</v>
      </c>
      <c r="D157" s="1">
        <v>5057</v>
      </c>
      <c r="E157" s="1">
        <f t="shared" si="11"/>
        <v>5057</v>
      </c>
      <c r="F157" s="9"/>
      <c r="G157" s="1">
        <f t="shared" ref="G157:G165" si="16">($G$166-$G$156)/10+G156</f>
        <v>54.486206866223739</v>
      </c>
      <c r="H157">
        <v>54.35552066526823</v>
      </c>
      <c r="J157" s="1">
        <f ca="1">'Constructed Mexico-Historical'!E157/'Constructed Mexico-Historical'!H157*100</f>
        <v>9303.5627993373128</v>
      </c>
      <c r="L157" s="1">
        <f t="shared" si="13"/>
        <v>336.75613733033583</v>
      </c>
      <c r="M157">
        <f ca="1">('Original Mexico-Historical'!$J$166-'Original Mexico-Historical'!$J$156)/10+M156</f>
        <v>43.40999999999994</v>
      </c>
      <c r="N157">
        <f ca="1">('Original Mexico-Historical'!K$166-'Original Mexico-Historical'!K$156)/10+N156</f>
        <v>57.769999999999996</v>
      </c>
      <c r="P157">
        <f ca="1">'Original Mexico-Historical'!L157/('Constructed Mexico-Historical'!H157/100)</f>
        <v>4557.7397762121718</v>
      </c>
      <c r="S157" s="1">
        <f ca="1">S158*'Constructed Mexico-Historical'!P157/'Constructed Mexico-Historical'!P158</f>
        <v>4644.4877482877109</v>
      </c>
      <c r="T157">
        <f ca="1">S157/'Constructed United States'!J157</f>
        <v>0.29410152450552768</v>
      </c>
    </row>
    <row r="158" spans="1:20">
      <c r="A158">
        <v>1952</v>
      </c>
      <c r="B158">
        <f ca="1">'Original Mexico-Historical'!B158</f>
        <v>139775</v>
      </c>
      <c r="C158">
        <f t="shared" si="10"/>
        <v>139775</v>
      </c>
      <c r="D158" s="1">
        <v>5101</v>
      </c>
      <c r="E158" s="1">
        <f t="shared" si="11"/>
        <v>5101</v>
      </c>
      <c r="F158" s="9"/>
      <c r="G158" s="1">
        <f t="shared" si="16"/>
        <v>54.210730623945011</v>
      </c>
      <c r="H158">
        <v>54.141407037376752</v>
      </c>
      <c r="J158" s="1">
        <f ca="1">'Constructed Mexico-Historical'!E158/'Constructed Mexico-Historical'!H158*100</f>
        <v>9421.6243705644792</v>
      </c>
      <c r="L158" s="1">
        <f t="shared" si="13"/>
        <v>341.02954952210854</v>
      </c>
      <c r="M158">
        <f ca="1">('Original Mexico-Historical'!$J$166-'Original Mexico-Historical'!$J$156)/10+M157</f>
        <v>44.219999999999942</v>
      </c>
      <c r="N158">
        <f ca="1">('Original Mexico-Historical'!K$166-'Original Mexico-Historical'!K$156)/10+N157</f>
        <v>58.739999999999995</v>
      </c>
      <c r="P158">
        <f ca="1">'Original Mexico-Historical'!L158/('Constructed Mexico-Historical'!H158/100)</f>
        <v>4624.9033234038679</v>
      </c>
      <c r="S158" s="1">
        <f ca="1">S159*'Constructed Mexico-Historical'!P158/'Constructed Mexico-Historical'!P159</f>
        <v>4712.9296268020262</v>
      </c>
      <c r="T158">
        <f ca="1">S158/'Constructed United States'!J158</f>
        <v>0.28969563521016783</v>
      </c>
    </row>
    <row r="159" spans="1:20">
      <c r="A159">
        <v>1953</v>
      </c>
      <c r="B159">
        <f ca="1">'Original Mexico-Historical'!B159</f>
        <v>140158</v>
      </c>
      <c r="C159">
        <f t="shared" ref="C159:C176" si="17">B159</f>
        <v>140158</v>
      </c>
      <c r="D159" s="1">
        <v>4962</v>
      </c>
      <c r="E159" s="1">
        <f t="shared" ref="E159:E176" si="18">D159</f>
        <v>4962</v>
      </c>
      <c r="F159" s="9"/>
      <c r="G159" s="1">
        <f t="shared" si="16"/>
        <v>53.935254381666283</v>
      </c>
      <c r="H159">
        <v>53.911037786529292</v>
      </c>
      <c r="J159" s="1">
        <f ca="1">'Constructed Mexico-Historical'!E159/'Constructed Mexico-Historical'!H159*100</f>
        <v>9204.0520897556362</v>
      </c>
      <c r="L159" s="1">
        <f t="shared" si="13"/>
        <v>333.1542008566966</v>
      </c>
      <c r="M159">
        <f ca="1">('Original Mexico-Historical'!$J$166-'Original Mexico-Historical'!$J$156)/10+M158</f>
        <v>45.029999999999944</v>
      </c>
      <c r="N159">
        <f ca="1">('Original Mexico-Historical'!K$166-'Original Mexico-Historical'!K$156)/10+N158</f>
        <v>59.709999999999994</v>
      </c>
      <c r="P159">
        <f ca="1">'Original Mexico-Historical'!L159/('Constructed Mexico-Historical'!H159/100)</f>
        <v>4524.2819431907365</v>
      </c>
      <c r="S159" s="1">
        <f ca="1">S160*'Constructed Mexico-Historical'!P159/'Constructed Mexico-Historical'!P160</f>
        <v>4610.3931085798122</v>
      </c>
      <c r="T159">
        <f ca="1">S159/'Constructed United States'!J159</f>
        <v>0.27271227693803513</v>
      </c>
    </row>
    <row r="160" spans="1:20">
      <c r="A160">
        <v>1954</v>
      </c>
      <c r="B160">
        <f ca="1">'Original Mexico-Historical'!B160</f>
        <v>154168</v>
      </c>
      <c r="C160">
        <f t="shared" si="17"/>
        <v>154168</v>
      </c>
      <c r="D160" s="1">
        <v>5295</v>
      </c>
      <c r="E160" s="1">
        <f t="shared" si="18"/>
        <v>5295</v>
      </c>
      <c r="F160" s="9"/>
      <c r="G160" s="1">
        <f t="shared" si="16"/>
        <v>53.659778139387555</v>
      </c>
      <c r="H160">
        <v>53.667045965751015</v>
      </c>
      <c r="J160" s="1">
        <f ca="1">'Constructed Mexico-Historical'!E160/'Constructed Mexico-Historical'!H160*100</f>
        <v>9866.3898947952875</v>
      </c>
      <c r="L160" s="1">
        <f t="shared" si="13"/>
        <v>357.12849174329045</v>
      </c>
      <c r="M160">
        <f ca="1">('Original Mexico-Historical'!$J$166-'Original Mexico-Historical'!$J$156)/10+M159</f>
        <v>45.839999999999947</v>
      </c>
      <c r="N160">
        <f ca="1">('Original Mexico-Historical'!K$166-'Original Mexico-Historical'!K$156)/10+N159</f>
        <v>60.679999999999993</v>
      </c>
      <c r="P160">
        <f ca="1">'Original Mexico-Historical'!L160/('Constructed Mexico-Historical'!H160/100)</f>
        <v>4854.2659481212067</v>
      </c>
      <c r="S160" s="1">
        <f ca="1">S161*'Constructed Mexico-Historical'!P160/'Constructed Mexico-Historical'!P161</f>
        <v>4946.6577360667716</v>
      </c>
      <c r="T160">
        <f ca="1">S160/'Constructed United States'!J160</f>
        <v>0.2967050303247859</v>
      </c>
    </row>
    <row r="161" spans="1:20">
      <c r="A161">
        <v>1955</v>
      </c>
      <c r="B161">
        <f ca="1">'Original Mexico-Historical'!B161</f>
        <v>167270</v>
      </c>
      <c r="C161">
        <f t="shared" si="17"/>
        <v>167270</v>
      </c>
      <c r="D161" s="1">
        <v>5574</v>
      </c>
      <c r="E161" s="1">
        <f t="shared" si="18"/>
        <v>5574</v>
      </c>
      <c r="F161" s="9"/>
      <c r="G161" s="1">
        <f t="shared" si="16"/>
        <v>53.384301897108827</v>
      </c>
      <c r="H161">
        <v>53.412306794018946</v>
      </c>
      <c r="J161" s="1">
        <f ca="1">'Constructed Mexico-Historical'!E161/'Constructed Mexico-Historical'!H161*100</f>
        <v>10435.797168423684</v>
      </c>
      <c r="L161" s="1">
        <f t="shared" si="13"/>
        <v>377.73902538192561</v>
      </c>
      <c r="M161">
        <f ca="1">('Original Mexico-Historical'!$J$166-'Original Mexico-Historical'!$J$156)/10+M160</f>
        <v>46.649999999999949</v>
      </c>
      <c r="N161">
        <f ca="1">('Original Mexico-Historical'!K$166-'Original Mexico-Historical'!K$156)/10+N160</f>
        <v>61.649999999999991</v>
      </c>
      <c r="P161">
        <f ca="1">'Original Mexico-Historical'!L161/('Constructed Mexico-Historical'!H161/100)</f>
        <v>5134.3974477296706</v>
      </c>
      <c r="S161" s="1">
        <f ca="1">S162*'Constructed Mexico-Historical'!P161/'Constructed Mexico-Historical'!P162</f>
        <v>5232.1210099095488</v>
      </c>
      <c r="T161">
        <f ca="1">S161/'Constructed United States'!J161</f>
        <v>0.29535695603153078</v>
      </c>
    </row>
    <row r="162" spans="1:20">
      <c r="A162">
        <v>1956</v>
      </c>
      <c r="B162">
        <f ca="1">'Original Mexico-Historical'!B162</f>
        <v>178706</v>
      </c>
      <c r="C162">
        <f t="shared" si="17"/>
        <v>178706</v>
      </c>
      <c r="D162" s="1">
        <v>5777</v>
      </c>
      <c r="E162" s="1">
        <f t="shared" si="18"/>
        <v>5777</v>
      </c>
      <c r="F162" s="9"/>
      <c r="G162" s="1">
        <f t="shared" si="16"/>
        <v>53.108825654830099</v>
      </c>
      <c r="H162">
        <v>53.149622812045429</v>
      </c>
      <c r="J162" s="1">
        <f ca="1">'Constructed Mexico-Historical'!E162/'Constructed Mexico-Historical'!H162*100</f>
        <v>10869.315141575651</v>
      </c>
      <c r="L162" s="1">
        <f t="shared" si="13"/>
        <v>393.43084595117375</v>
      </c>
      <c r="M162">
        <f ca="1">('Original Mexico-Historical'!$J$166-'Original Mexico-Historical'!$J$156)/10+M161</f>
        <v>47.459999999999951</v>
      </c>
      <c r="N162">
        <f ca="1">('Original Mexico-Historical'!K$166-'Original Mexico-Historical'!K$156)/10+N161</f>
        <v>62.61999999999999</v>
      </c>
      <c r="P162">
        <f ca="1">'Original Mexico-Historical'!L162/('Constructed Mexico-Historical'!H162/100)</f>
        <v>5348.7091047122258</v>
      </c>
      <c r="S162" s="1">
        <f ca="1">S163*'Constructed Mexico-Historical'!P162/'Constructed Mexico-Historical'!P163</f>
        <v>5450.5116846834262</v>
      </c>
      <c r="T162">
        <f ca="1">S162/'Constructed United States'!J162</f>
        <v>0.30454424140853031</v>
      </c>
    </row>
    <row r="163" spans="1:20">
      <c r="A163">
        <v>1957</v>
      </c>
      <c r="B163">
        <f ca="1">'Original Mexico-Historical'!B163</f>
        <v>192243</v>
      </c>
      <c r="C163">
        <f t="shared" si="17"/>
        <v>192243</v>
      </c>
      <c r="D163" s="1">
        <v>6029</v>
      </c>
      <c r="E163" s="1">
        <f t="shared" si="18"/>
        <v>6029</v>
      </c>
      <c r="F163" s="9"/>
      <c r="G163" s="1">
        <f t="shared" si="16"/>
        <v>52.833349412551371</v>
      </c>
      <c r="H163">
        <v>52.881516511574745</v>
      </c>
      <c r="J163" s="1">
        <f ca="1">'Constructed Mexico-Historical'!E163/'Constructed Mexico-Historical'!H163*100</f>
        <v>11400.958969624799</v>
      </c>
      <c r="L163" s="1">
        <f t="shared" si="13"/>
        <v>412.67447614219009</v>
      </c>
      <c r="M163">
        <f ca="1">('Original Mexico-Historical'!$J$166-'Original Mexico-Historical'!$J$156)/10+M162</f>
        <v>48.269999999999953</v>
      </c>
      <c r="N163">
        <f ca="1">('Original Mexico-Historical'!K$166-'Original Mexico-Historical'!K$156)/10+N162</f>
        <v>63.589999999999989</v>
      </c>
      <c r="P163">
        <f ca="1">'Original Mexico-Historical'!L163/('Constructed Mexico-Historical'!H163/100)</f>
        <v>5606.3825626857588</v>
      </c>
      <c r="S163" s="1">
        <f ca="1">S164*'Constructed Mexico-Historical'!P163/'Constructed Mexico-Historical'!P164</f>
        <v>5713.0894704673274</v>
      </c>
      <c r="T163">
        <f ca="1">S163/'Constructed United States'!J163</f>
        <v>0.31646046890477908</v>
      </c>
    </row>
    <row r="164" spans="1:20">
      <c r="A164">
        <v>1958</v>
      </c>
      <c r="B164">
        <f ca="1">'Original Mexico-Historical'!B164</f>
        <v>202467</v>
      </c>
      <c r="C164">
        <f t="shared" si="17"/>
        <v>202467</v>
      </c>
      <c r="D164" s="1">
        <v>6160</v>
      </c>
      <c r="E164" s="1">
        <f t="shared" si="18"/>
        <v>6160</v>
      </c>
      <c r="F164" s="9"/>
      <c r="G164" s="1">
        <f t="shared" si="16"/>
        <v>52.557873170272643</v>
      </c>
      <c r="H164">
        <v>52.610102412778225</v>
      </c>
      <c r="J164" s="1">
        <f ca="1">'Constructed Mexico-Historical'!E164/'Constructed Mexico-Historical'!H164*100</f>
        <v>11708.777815463493</v>
      </c>
      <c r="L164" s="1">
        <f t="shared" si="13"/>
        <v>423.81643194534803</v>
      </c>
      <c r="M164">
        <f ca="1">('Original Mexico-Historical'!$J$166-'Original Mexico-Historical'!$J$156)/10+M163</f>
        <v>49.079999999999956</v>
      </c>
      <c r="N164">
        <f ca="1">('Original Mexico-Historical'!K$166-'Original Mexico-Historical'!K$156)/10+N163</f>
        <v>64.559999999999988</v>
      </c>
      <c r="P164">
        <f ca="1">'Original Mexico-Historical'!L164/('Constructed Mexico-Historical'!H164/100)</f>
        <v>5750.0348499449246</v>
      </c>
      <c r="S164" s="1">
        <f ca="1">S165*'Constructed Mexico-Historical'!P164/'Constructed Mexico-Historical'!P165</f>
        <v>5859.4759078130746</v>
      </c>
      <c r="T164">
        <f ca="1">S164/'Constructed United States'!J164</f>
        <v>0.33182478884833222</v>
      </c>
    </row>
    <row r="165" spans="1:20">
      <c r="A165">
        <v>1959</v>
      </c>
      <c r="B165">
        <f ca="1">'Original Mexico-Historical'!B165</f>
        <v>208523</v>
      </c>
      <c r="C165">
        <f t="shared" si="17"/>
        <v>208523</v>
      </c>
      <c r="D165" s="1">
        <v>6155</v>
      </c>
      <c r="E165" s="1">
        <f t="shared" si="18"/>
        <v>6155</v>
      </c>
      <c r="F165" s="9"/>
      <c r="G165" s="1">
        <f t="shared" si="16"/>
        <v>52.282396927993915</v>
      </c>
      <c r="H165">
        <v>52.337013364837347</v>
      </c>
      <c r="J165" s="1">
        <f ca="1">'Constructed Mexico-Historical'!E165/'Constructed Mexico-Historical'!H165*100</f>
        <v>11760.319522044489</v>
      </c>
      <c r="L165" s="1">
        <f t="shared" si="13"/>
        <v>425.68205981221922</v>
      </c>
      <c r="M165">
        <f ca="1">('Original Mexico-Historical'!$J$166-'Original Mexico-Historical'!$J$156)/10+M164</f>
        <v>49.889999999999958</v>
      </c>
      <c r="N165">
        <f ca="1">('Original Mexico-Historical'!K$166-'Original Mexico-Historical'!K$156)/10+N164</f>
        <v>65.529999999999987</v>
      </c>
      <c r="P165">
        <f ca="1">'Original Mexico-Historical'!L165/('Constructed Mexico-Historical'!H165/100)</f>
        <v>5763.4888141637421</v>
      </c>
      <c r="S165" s="1">
        <f ca="1">S166*'Constructed Mexico-Historical'!P165/'Constructed Mexico-Historical'!P166</f>
        <v>5873.1859428410353</v>
      </c>
      <c r="T165">
        <f ca="1">S165/'Constructed United States'!J165</f>
        <v>0.31295743200003845</v>
      </c>
    </row>
    <row r="166" spans="1:20">
      <c r="A166">
        <v>1960</v>
      </c>
      <c r="B166">
        <f ca="1">'Original Mexico-Historical'!B166</f>
        <v>225448</v>
      </c>
      <c r="C166">
        <f t="shared" si="17"/>
        <v>225448</v>
      </c>
      <c r="D166" s="1">
        <v>6456</v>
      </c>
      <c r="E166" s="1">
        <f t="shared" si="18"/>
        <v>6456</v>
      </c>
      <c r="F166" s="9">
        <f ca="1">'Original Mexico-Historical'!G166/'Original Mexico-Historical'!H166*100</f>
        <v>52.006920685715187</v>
      </c>
      <c r="G166" s="3">
        <f ca="1">'Original Mexico-Historical'!G166/'Original Mexico-Historical'!H166*100</f>
        <v>52.006920685715187</v>
      </c>
      <c r="H166">
        <v>52.063359924508589</v>
      </c>
      <c r="J166" s="1">
        <f ca="1">'Constructed Mexico-Historical'!E166/'Constructed Mexico-Historical'!H166*100</f>
        <v>12400.275374776316</v>
      </c>
      <c r="K166" s="1">
        <f ca="1">('Original Mexico-Historical'!D166/('Original Mexico-Historical'!E166/100)/'Original Mexico-Historical'!F166)/'Original Mexico-Historical'!I166*100</f>
        <v>67660.985804729789</v>
      </c>
      <c r="L166" s="1">
        <f t="shared" si="13"/>
        <v>448.84620302015912</v>
      </c>
      <c r="M166">
        <f ca="1">('Original Mexico-Historical'!$J$166-'Original Mexico-Historical'!$J$156)/10+M165</f>
        <v>50.69999999999996</v>
      </c>
      <c r="N166">
        <f ca="1">('Original Mexico-Historical'!K$166-'Original Mexico-Historical'!K$156)/10+N165</f>
        <v>66.499999999999986</v>
      </c>
      <c r="P166">
        <f ca="1">'Original Mexico-Historical'!L166/('Constructed Mexico-Historical'!H166/100)</f>
        <v>6060.3130939596094</v>
      </c>
      <c r="Q166">
        <f ca="1">'Original Mexico-Historical'!L166/('Original Mexico-Historical'!I166/100)</f>
        <v>6175.659712427755</v>
      </c>
      <c r="S166" s="1">
        <f ca="1">'Constructed Mexico-Historical'!Q166</f>
        <v>6175.659712427755</v>
      </c>
      <c r="T166">
        <f ca="1">S166/'Constructed United States'!J166</f>
        <v>0.32562770731293955</v>
      </c>
    </row>
    <row r="167" spans="1:20">
      <c r="A167">
        <v>1961</v>
      </c>
      <c r="B167">
        <f ca="1">'Original Mexico-Historical'!B167</f>
        <v>236562</v>
      </c>
      <c r="C167">
        <f t="shared" si="17"/>
        <v>236562</v>
      </c>
      <c r="D167" s="1">
        <v>6537</v>
      </c>
      <c r="E167" s="1">
        <f t="shared" si="18"/>
        <v>6537</v>
      </c>
      <c r="K167" s="1">
        <f ca="1">('Original Mexico-Historical'!D167/('Original Mexico-Historical'!E167/100)/'Original Mexico-Historical'!F167)/'Original Mexico-Historical'!I167*100</f>
        <v>69139.775654311714</v>
      </c>
      <c r="L167" s="1">
        <f t="shared" ref="L167:L198" si="19">K167/K166*L166</f>
        <v>458.65612821050718</v>
      </c>
      <c r="M167">
        <f ca="1">('Original Mexico-Historical'!$J$176-'Original Mexico-Historical'!$J$166)/10+M166</f>
        <v>51.409999999999961</v>
      </c>
      <c r="N167">
        <f ca="1">('Original Mexico-Historical'!K$176-'Original Mexico-Historical'!K$166)/10+N166</f>
        <v>67.47999999999999</v>
      </c>
      <c r="Q167">
        <f ca="1">'Original Mexico-Historical'!L167/('Original Mexico-Historical'!I167/100)</f>
        <v>6246.2792586245387</v>
      </c>
      <c r="S167">
        <f ca="1">'Constructed Mexico-Historical'!Q167</f>
        <v>6246.2792586245387</v>
      </c>
      <c r="T167">
        <f ca="1">S167/'Constructed United States'!J167</f>
        <v>0.32522228871449749</v>
      </c>
    </row>
    <row r="168" spans="1:20">
      <c r="A168">
        <v>1962</v>
      </c>
      <c r="B168">
        <f ca="1">'Original Mexico-Historical'!B168</f>
        <v>247615</v>
      </c>
      <c r="C168">
        <f t="shared" si="17"/>
        <v>247615</v>
      </c>
      <c r="D168" s="1">
        <v>6616</v>
      </c>
      <c r="E168" s="1">
        <f t="shared" si="18"/>
        <v>6616</v>
      </c>
      <c r="K168" s="1">
        <f ca="1">('Original Mexico-Historical'!D168/('Original Mexico-Historical'!E168/100)/'Original Mexico-Historical'!F168)/'Original Mexico-Historical'!I168*100</f>
        <v>70559.445021162086</v>
      </c>
      <c r="L168" s="1">
        <f t="shared" si="19"/>
        <v>468.07386277757109</v>
      </c>
      <c r="M168">
        <f ca="1">('Original Mexico-Historical'!$J$176-'Original Mexico-Historical'!$J$166)/10+M167</f>
        <v>52.119999999999962</v>
      </c>
      <c r="N168">
        <f ca="1">('Original Mexico-Historical'!K$176-'Original Mexico-Historical'!K$166)/10+N167</f>
        <v>68.459999999999994</v>
      </c>
      <c r="Q168">
        <f ca="1">'Original Mexico-Historical'!L168/('Original Mexico-Historical'!I168/100)</f>
        <v>6362.9340374911089</v>
      </c>
      <c r="S168">
        <f ca="1">'Constructed Mexico-Historical'!Q168</f>
        <v>6362.9340374911089</v>
      </c>
      <c r="T168">
        <f ca="1">S168/'Constructed United States'!J168</f>
        <v>0.31854898181597285</v>
      </c>
    </row>
    <row r="169" spans="1:20">
      <c r="A169">
        <v>1963</v>
      </c>
      <c r="B169">
        <f ca="1">'Original Mexico-Historical'!B169</f>
        <v>267396</v>
      </c>
      <c r="C169">
        <f t="shared" si="17"/>
        <v>267396</v>
      </c>
      <c r="D169" s="1">
        <v>6908</v>
      </c>
      <c r="E169" s="1">
        <f t="shared" si="18"/>
        <v>6908</v>
      </c>
      <c r="K169" s="1">
        <f ca="1">('Original Mexico-Historical'!D169/('Original Mexico-Historical'!E169/100)/'Original Mexico-Historical'!F169)/'Original Mexico-Historical'!I169*100</f>
        <v>74307.747230904541</v>
      </c>
      <c r="L169" s="1">
        <f t="shared" si="19"/>
        <v>492.93917023067894</v>
      </c>
      <c r="M169">
        <f ca="1">('Original Mexico-Historical'!$J$176-'Original Mexico-Historical'!$J$166)/10+M168</f>
        <v>52.829999999999963</v>
      </c>
      <c r="N169">
        <f ca="1">('Original Mexico-Historical'!K$176-'Original Mexico-Historical'!K$166)/10+N168</f>
        <v>69.44</v>
      </c>
      <c r="Q169">
        <f ca="1">'Original Mexico-Historical'!L169/('Original Mexico-Historical'!I169/100)</f>
        <v>6664.3452629201001</v>
      </c>
      <c r="S169">
        <f ca="1">'Constructed Mexico-Historical'!Q169</f>
        <v>6664.3452629201001</v>
      </c>
      <c r="T169">
        <f ca="1">S169/'Constructed United States'!J169</f>
        <v>0.32504995127460423</v>
      </c>
    </row>
    <row r="170" spans="1:20">
      <c r="A170">
        <v>1964</v>
      </c>
      <c r="B170">
        <f ca="1">'Original Mexico-Historical'!B170</f>
        <v>298662</v>
      </c>
      <c r="C170">
        <f t="shared" si="17"/>
        <v>298662</v>
      </c>
      <c r="D170" s="1">
        <v>7460</v>
      </c>
      <c r="E170" s="1">
        <f t="shared" si="18"/>
        <v>7460</v>
      </c>
      <c r="K170" s="1">
        <f ca="1">('Original Mexico-Historical'!D170/('Original Mexico-Historical'!E170/100)/'Original Mexico-Historical'!F170)/'Original Mexico-Historical'!I170*100</f>
        <v>80933.439543360524</v>
      </c>
      <c r="L170" s="1">
        <f t="shared" si="19"/>
        <v>536.89237016495838</v>
      </c>
      <c r="M170">
        <f ca="1">('Original Mexico-Historical'!$J$176-'Original Mexico-Historical'!$J$166)/10+M169</f>
        <v>53.539999999999964</v>
      </c>
      <c r="N170">
        <f ca="1">('Original Mexico-Historical'!K$176-'Original Mexico-Historical'!K$166)/10+N169</f>
        <v>70.42</v>
      </c>
      <c r="Q170">
        <f ca="1">'Original Mexico-Historical'!L170/('Original Mexico-Historical'!I170/100)</f>
        <v>7202.5651199940767</v>
      </c>
      <c r="S170">
        <f ca="1">'Constructed Mexico-Historical'!Q170</f>
        <v>7202.5651199940767</v>
      </c>
      <c r="T170">
        <f ca="1">S170/'Constructed United States'!J170</f>
        <v>0.33740970790587183</v>
      </c>
    </row>
    <row r="171" spans="1:20">
      <c r="A171">
        <v>1965</v>
      </c>
      <c r="B171">
        <f ca="1">'Original Mexico-Historical'!B171</f>
        <v>318030</v>
      </c>
      <c r="C171">
        <f t="shared" si="17"/>
        <v>318030</v>
      </c>
      <c r="D171" s="1">
        <v>7681</v>
      </c>
      <c r="E171" s="1">
        <f t="shared" si="18"/>
        <v>7681</v>
      </c>
      <c r="K171" s="1">
        <f ca="1">('Original Mexico-Historical'!D171/('Original Mexico-Historical'!E171/100)/'Original Mexico-Historical'!F171)/'Original Mexico-Historical'!I171*100</f>
        <v>83956.308837318051</v>
      </c>
      <c r="L171" s="1">
        <f t="shared" si="19"/>
        <v>556.94533552870303</v>
      </c>
      <c r="M171">
        <f ca="1">('Original Mexico-Historical'!$J$176-'Original Mexico-Historical'!$J$166)/10+M170</f>
        <v>54.249999999999964</v>
      </c>
      <c r="N171">
        <f ca="1">('Original Mexico-Historical'!K$176-'Original Mexico-Historical'!K$166)/10+N170</f>
        <v>71.400000000000006</v>
      </c>
      <c r="Q171">
        <f ca="1">'Original Mexico-Historical'!L171/('Original Mexico-Historical'!I171/100)</f>
        <v>7448.6583300676266</v>
      </c>
      <c r="S171">
        <f ca="1">'Constructed Mexico-Historical'!Q171</f>
        <v>7448.6583300676266</v>
      </c>
      <c r="T171">
        <f ca="1">S171/'Constructed United States'!J171</f>
        <v>0.33311203490830543</v>
      </c>
    </row>
    <row r="172" spans="1:20">
      <c r="A172">
        <v>1966</v>
      </c>
      <c r="B172">
        <f ca="1">'Original Mexico-Historical'!B172</f>
        <v>340074</v>
      </c>
      <c r="C172">
        <f t="shared" si="17"/>
        <v>340074</v>
      </c>
      <c r="D172" s="1">
        <v>7942</v>
      </c>
      <c r="E172" s="1">
        <f t="shared" si="18"/>
        <v>7942</v>
      </c>
      <c r="K172" s="1">
        <f ca="1">('Original Mexico-Historical'!D172/('Original Mexico-Historical'!E172/100)/'Original Mexico-Historical'!F172)/'Original Mexico-Historical'!I172*100</f>
        <v>87398.8783942304</v>
      </c>
      <c r="L172" s="1">
        <f t="shared" si="19"/>
        <v>579.78248837055366</v>
      </c>
      <c r="M172">
        <f ca="1">('Original Mexico-Historical'!$J$176-'Original Mexico-Historical'!$J$166)/10+M171</f>
        <v>54.959999999999965</v>
      </c>
      <c r="N172">
        <f ca="1">('Original Mexico-Historical'!K$176-'Original Mexico-Historical'!K$166)/10+N171</f>
        <v>72.38000000000001</v>
      </c>
      <c r="Q172">
        <f ca="1">'Original Mexico-Historical'!L172/('Original Mexico-Historical'!I172/100)</f>
        <v>7690.0169570622838</v>
      </c>
      <c r="S172">
        <f ca="1">'Constructed Mexico-Historical'!Q172</f>
        <v>7690.0169570622838</v>
      </c>
      <c r="T172">
        <f ca="1">S172/'Constructed United States'!J172</f>
        <v>0.32814705887143358</v>
      </c>
    </row>
    <row r="173" spans="1:20">
      <c r="A173">
        <v>1967</v>
      </c>
      <c r="B173">
        <f ca="1">'Original Mexico-Historical'!B173</f>
        <v>361397</v>
      </c>
      <c r="C173">
        <f t="shared" si="17"/>
        <v>361397</v>
      </c>
      <c r="D173" s="1">
        <v>8160</v>
      </c>
      <c r="E173" s="1">
        <f t="shared" si="18"/>
        <v>8160</v>
      </c>
      <c r="K173" s="1">
        <f ca="1">('Original Mexico-Historical'!D173/('Original Mexico-Historical'!E173/100)/'Original Mexico-Historical'!F173)/'Original Mexico-Historical'!I173*100</f>
        <v>90391.542655937228</v>
      </c>
      <c r="L173" s="1">
        <f t="shared" si="19"/>
        <v>599.63508103980416</v>
      </c>
      <c r="M173">
        <f ca="1">('Original Mexico-Historical'!$J$176-'Original Mexico-Historical'!$J$166)/10+M172</f>
        <v>55.669999999999966</v>
      </c>
      <c r="N173">
        <f ca="1">('Original Mexico-Historical'!K$176-'Original Mexico-Historical'!K$166)/10+N172</f>
        <v>73.360000000000014</v>
      </c>
      <c r="Q173">
        <f ca="1">'Original Mexico-Historical'!L173/('Original Mexico-Historical'!I173/100)</f>
        <v>7921.1147321654207</v>
      </c>
      <c r="S173">
        <f ca="1">'Constructed Mexico-Historical'!Q173</f>
        <v>7921.1147321654207</v>
      </c>
      <c r="T173">
        <f ca="1">S173/'Constructed United States'!J173</f>
        <v>0.33542666223969136</v>
      </c>
    </row>
    <row r="174" spans="1:20">
      <c r="A174">
        <v>1968</v>
      </c>
      <c r="B174">
        <f ca="1">'Original Mexico-Historical'!B174</f>
        <v>390799</v>
      </c>
      <c r="C174">
        <f t="shared" si="17"/>
        <v>390799</v>
      </c>
      <c r="D174" s="1">
        <v>8532</v>
      </c>
      <c r="E174" s="1">
        <f t="shared" si="18"/>
        <v>8532</v>
      </c>
      <c r="K174" s="1">
        <f ca="1">('Original Mexico-Historical'!D174/('Original Mexico-Historical'!E174/100)/'Original Mexico-Historical'!F174)/'Original Mexico-Historical'!I174*100</f>
        <v>95014.856233730257</v>
      </c>
      <c r="L174" s="1">
        <f t="shared" si="19"/>
        <v>630.30499694603805</v>
      </c>
      <c r="M174">
        <f ca="1">('Original Mexico-Historical'!$J$176-'Original Mexico-Historical'!$J$166)/10+M173</f>
        <v>56.379999999999967</v>
      </c>
      <c r="N174">
        <f ca="1">('Original Mexico-Historical'!K$176-'Original Mexico-Historical'!K$166)/10+N173</f>
        <v>74.340000000000018</v>
      </c>
      <c r="Q174">
        <f ca="1">'Original Mexico-Historical'!L174/('Original Mexico-Historical'!I174/100)</f>
        <v>8226.1131320249842</v>
      </c>
      <c r="S174">
        <f ca="1">'Constructed Mexico-Historical'!Q174</f>
        <v>8226.1131320249842</v>
      </c>
      <c r="T174">
        <f ca="1">S174/'Constructed United States'!J174</f>
        <v>0.33823766717524212</v>
      </c>
    </row>
    <row r="175" spans="1:20">
      <c r="A175">
        <v>1969</v>
      </c>
      <c r="B175">
        <f ca="1">'Original Mexico-Historical'!B175</f>
        <v>415512</v>
      </c>
      <c r="C175">
        <f t="shared" si="17"/>
        <v>415512</v>
      </c>
      <c r="D175" s="1">
        <v>8771</v>
      </c>
      <c r="E175" s="1">
        <f t="shared" si="18"/>
        <v>8771</v>
      </c>
      <c r="K175" s="1">
        <f ca="1">('Original Mexico-Historical'!D175/('Original Mexico-Historical'!E175/100)/'Original Mexico-Historical'!F175)/'Original Mexico-Historical'!I175*100</f>
        <v>98124.067342560491</v>
      </c>
      <c r="L175" s="1">
        <f t="shared" si="19"/>
        <v>650.93073250085456</v>
      </c>
      <c r="M175">
        <f ca="1">('Original Mexico-Historical'!$J$176-'Original Mexico-Historical'!$J$166)/10+M174</f>
        <v>57.089999999999968</v>
      </c>
      <c r="N175">
        <f ca="1">('Original Mexico-Historical'!K$176-'Original Mexico-Historical'!K$166)/10+N174</f>
        <v>75.320000000000022</v>
      </c>
      <c r="Q175">
        <f ca="1">'Original Mexico-Historical'!L175/('Original Mexico-Historical'!I175/100)</f>
        <v>8450.8267542571939</v>
      </c>
      <c r="S175">
        <f ca="1">'Constructed Mexico-Historical'!Q175</f>
        <v>8450.8267542571939</v>
      </c>
      <c r="T175">
        <f ca="1">S175/'Constructed United States'!J175</f>
        <v>0.34263772208825094</v>
      </c>
    </row>
    <row r="176" spans="1:20">
      <c r="A176">
        <v>1970</v>
      </c>
      <c r="B176">
        <f ca="1">'Original Mexico-Historical'!B176</f>
        <v>444271</v>
      </c>
      <c r="C176">
        <f t="shared" si="17"/>
        <v>444271</v>
      </c>
      <c r="D176" s="1">
        <v>9212</v>
      </c>
      <c r="E176" s="1">
        <f t="shared" si="18"/>
        <v>9212</v>
      </c>
      <c r="K176" s="1">
        <f ca="1">('Original Mexico-Historical'!D176/('Original Mexico-Historical'!E176/100)/'Original Mexico-Historical'!F176)/'Original Mexico-Historical'!I176*100</f>
        <v>101807.20692451487</v>
      </c>
      <c r="L176" s="1">
        <f t="shared" si="19"/>
        <v>675.36376723854698</v>
      </c>
      <c r="M176">
        <f ca="1">('Original Mexico-Historical'!$J$176-'Original Mexico-Historical'!$J$166)/10+M175</f>
        <v>57.799999999999969</v>
      </c>
      <c r="N176">
        <f ca="1">('Original Mexico-Historical'!K$176-'Original Mexico-Historical'!K$166)/10+N175</f>
        <v>76.300000000000026</v>
      </c>
      <c r="Q176">
        <f ca="1">'Original Mexico-Historical'!L176/('Original Mexico-Historical'!I176/100)</f>
        <v>8715.0122051485359</v>
      </c>
      <c r="S176">
        <f ca="1">'Constructed Mexico-Historical'!Q176</f>
        <v>8715.0122051485359</v>
      </c>
      <c r="T176">
        <f ca="1">S176/'Constructed United States'!J176</f>
        <v>0.35915102863146114</v>
      </c>
    </row>
    <row r="177" spans="1:20">
      <c r="A177">
        <v>1971</v>
      </c>
      <c r="K177" s="1">
        <f ca="1">('Original Mexico-Historical'!D177/('Original Mexico-Historical'!E177/100)/'Original Mexico-Historical'!F177)/'Original Mexico-Historical'!I177*100</f>
        <v>102812.70592592101</v>
      </c>
      <c r="L177" s="1">
        <f t="shared" si="19"/>
        <v>682.03399829643024</v>
      </c>
      <c r="M177">
        <f ca="1">('Original Mexico-Historical'!$J$186-'Original Mexico-Historical'!$J$176)/10+M176</f>
        <v>58.64999999999997</v>
      </c>
      <c r="N177">
        <f ca="1">('Original Mexico-Historical'!K$186-'Original Mexico-Historical'!K$176)/10+N176</f>
        <v>76.970000000000027</v>
      </c>
      <c r="Q177">
        <f ca="1">'Original Mexico-Historical'!L177/('Original Mexico-Historical'!I177/100)</f>
        <v>8796.7865790882242</v>
      </c>
      <c r="S177">
        <f ca="1">'Constructed Mexico-Historical'!Q177</f>
        <v>8796.7865790882242</v>
      </c>
      <c r="T177">
        <f ca="1">S177/'Constructed United States'!J177</f>
        <v>0.35807650612985442</v>
      </c>
    </row>
    <row r="178" spans="1:20">
      <c r="A178">
        <v>1972</v>
      </c>
      <c r="K178" s="1">
        <f ca="1">('Original Mexico-Historical'!D178/('Original Mexico-Historical'!E178/100)/'Original Mexico-Historical'!F178)/'Original Mexico-Historical'!I178*100</f>
        <v>108059.3006546242</v>
      </c>
      <c r="L178" s="1">
        <f t="shared" si="19"/>
        <v>716.83860681278122</v>
      </c>
      <c r="M178">
        <f ca="1">('Original Mexico-Historical'!$J$186-'Original Mexico-Historical'!$J$176)/10+M177</f>
        <v>59.499999999999972</v>
      </c>
      <c r="N178">
        <f ca="1">('Original Mexico-Historical'!K$186-'Original Mexico-Historical'!K$176)/10+N177</f>
        <v>77.640000000000029</v>
      </c>
      <c r="Q178">
        <f ca="1">'Original Mexico-Historical'!L178/('Original Mexico-Historical'!I178/100)</f>
        <v>9260.4267360419344</v>
      </c>
      <c r="S178">
        <f ca="1">'Constructed Mexico-Historical'!Q178</f>
        <v>9260.4267360419344</v>
      </c>
      <c r="T178">
        <f ca="1">S178/'Constructed United States'!J178</f>
        <v>0.36479100477257265</v>
      </c>
    </row>
    <row r="179" spans="1:20">
      <c r="A179">
        <v>1973</v>
      </c>
      <c r="K179" s="1">
        <f ca="1">('Original Mexico-Historical'!D179/('Original Mexico-Historical'!E179/100)/'Original Mexico-Historical'!F179)/'Original Mexico-Historical'!I179*100</f>
        <v>113410.11105984406</v>
      </c>
      <c r="L179" s="1">
        <f t="shared" si="19"/>
        <v>752.33455628645572</v>
      </c>
      <c r="M179">
        <f ca="1">('Original Mexico-Historical'!$J$186-'Original Mexico-Historical'!$J$176)/10+M178</f>
        <v>60.349999999999973</v>
      </c>
      <c r="N179">
        <f ca="1">('Original Mexico-Historical'!K$186-'Original Mexico-Historical'!K$176)/10+N178</f>
        <v>78.310000000000031</v>
      </c>
      <c r="Q179">
        <f ca="1">'Original Mexico-Historical'!L179/('Original Mexico-Historical'!I179/100)</f>
        <v>9743.9200144704391</v>
      </c>
      <c r="S179">
        <f ca="1">'Constructed Mexico-Historical'!Q179</f>
        <v>9743.9200144704391</v>
      </c>
      <c r="T179">
        <f ca="1">S179/'Constructed United States'!J179</f>
        <v>0.36980709841828735</v>
      </c>
    </row>
    <row r="180" spans="1:20">
      <c r="A180">
        <v>1974</v>
      </c>
      <c r="K180" s="1">
        <f ca="1">('Original Mexico-Historical'!D180/('Original Mexico-Historical'!E180/100)/'Original Mexico-Historical'!F180)/'Original Mexico-Historical'!I180*100</f>
        <v>116458.72708845334</v>
      </c>
      <c r="L180" s="1">
        <f t="shared" si="19"/>
        <v>772.55831910387565</v>
      </c>
      <c r="M180">
        <f ca="1">('Original Mexico-Historical'!$J$186-'Original Mexico-Historical'!$J$176)/10+M179</f>
        <v>61.199999999999974</v>
      </c>
      <c r="N180">
        <f ca="1">('Original Mexico-Historical'!K$186-'Original Mexico-Historical'!K$176)/10+N179</f>
        <v>78.980000000000032</v>
      </c>
      <c r="Q180">
        <f ca="1">'Original Mexico-Historical'!L180/('Original Mexico-Historical'!I180/100)</f>
        <v>10035.441595537124</v>
      </c>
      <c r="S180">
        <f ca="1">'Constructed Mexico-Historical'!Q180</f>
        <v>10035.441595537124</v>
      </c>
      <c r="T180">
        <f ca="1">S180/'Constructed United States'!J180</f>
        <v>0.38867259460462905</v>
      </c>
    </row>
    <row r="181" spans="1:20">
      <c r="A181">
        <v>1975</v>
      </c>
      <c r="K181" s="1">
        <f ca="1">('Original Mexico-Historical'!D181/('Original Mexico-Historical'!E181/100)/'Original Mexico-Historical'!F181)/'Original Mexico-Historical'!I181*100</f>
        <v>118978.11176983405</v>
      </c>
      <c r="L181" s="1">
        <f t="shared" si="19"/>
        <v>789.27129238878217</v>
      </c>
      <c r="M181">
        <f ca="1">('Original Mexico-Historical'!$J$186-'Original Mexico-Historical'!$J$176)/10+M180</f>
        <v>62.049999999999976</v>
      </c>
      <c r="N181">
        <f ca="1">('Original Mexico-Historical'!K$186-'Original Mexico-Historical'!K$176)/10+N180</f>
        <v>79.650000000000034</v>
      </c>
      <c r="Q181">
        <f ca="1">'Original Mexico-Historical'!L181/('Original Mexico-Historical'!I181/100)</f>
        <v>10285.762148880331</v>
      </c>
      <c r="S181">
        <f ca="1">'Constructed Mexico-Historical'!Q181</f>
        <v>10285.762148880331</v>
      </c>
      <c r="T181">
        <f ca="1">S181/'Constructed United States'!J181</f>
        <v>0.40628881133172995</v>
      </c>
    </row>
    <row r="182" spans="1:20">
      <c r="A182">
        <v>1976</v>
      </c>
      <c r="K182" s="1">
        <f ca="1">('Original Mexico-Historical'!D182/('Original Mexico-Historical'!E182/100)/'Original Mexico-Historical'!F182)/'Original Mexico-Historical'!I182*100</f>
        <v>119920.64356568186</v>
      </c>
      <c r="L182" s="1">
        <f t="shared" si="19"/>
        <v>795.52381461795869</v>
      </c>
      <c r="M182">
        <f ca="1">('Original Mexico-Historical'!$J$186-'Original Mexico-Historical'!$J$176)/10+M181</f>
        <v>62.899999999999977</v>
      </c>
      <c r="N182">
        <f ca="1">('Original Mexico-Historical'!K$186-'Original Mexico-Historical'!K$176)/10+N181</f>
        <v>80.320000000000036</v>
      </c>
      <c r="Q182">
        <f ca="1">'Original Mexico-Historical'!L182/('Original Mexico-Historical'!I182/100)</f>
        <v>10404.211498155926</v>
      </c>
      <c r="S182">
        <f ca="1">'Constructed Mexico-Historical'!Q182</f>
        <v>10404.211498155926</v>
      </c>
      <c r="T182">
        <f ca="1">S182/'Constructed United States'!J182</f>
        <v>0.39742843576715881</v>
      </c>
    </row>
    <row r="183" spans="1:20">
      <c r="A183">
        <v>1977</v>
      </c>
      <c r="K183" s="1">
        <f ca="1">('Original Mexico-Historical'!D183/('Original Mexico-Historical'!E183/100)/'Original Mexico-Historical'!F183)/'Original Mexico-Historical'!I183*100</f>
        <v>119934.30687835105</v>
      </c>
      <c r="L183" s="1">
        <f t="shared" si="19"/>
        <v>795.61445364633369</v>
      </c>
      <c r="M183">
        <f ca="1">('Original Mexico-Historical'!$J$186-'Original Mexico-Historical'!$J$176)/10+M182</f>
        <v>63.749999999999979</v>
      </c>
      <c r="N183">
        <f ca="1">('Original Mexico-Historical'!K$186-'Original Mexico-Historical'!K$176)/10+N182</f>
        <v>80.990000000000038</v>
      </c>
      <c r="Q183">
        <f ca="1">'Original Mexico-Historical'!L183/('Original Mexico-Historical'!I183/100)</f>
        <v>10441.284262293864</v>
      </c>
      <c r="S183">
        <f ca="1">'Constructed Mexico-Historical'!Q183</f>
        <v>10441.284262293864</v>
      </c>
      <c r="T183">
        <f ca="1">S183/'Constructed United States'!J183</f>
        <v>0.38795579042256534</v>
      </c>
    </row>
    <row r="184" spans="1:20">
      <c r="A184">
        <v>1978</v>
      </c>
      <c r="K184" s="1">
        <f ca="1">('Original Mexico-Historical'!D184/('Original Mexico-Historical'!E184/100)/'Original Mexico-Historical'!F184)/'Original Mexico-Historical'!I184*100</f>
        <v>125562.89227549155</v>
      </c>
      <c r="L184" s="1">
        <f t="shared" si="19"/>
        <v>832.95309354100425</v>
      </c>
      <c r="M184">
        <f ca="1">('Original Mexico-Historical'!$J$186-'Original Mexico-Historical'!$J$176)/10+M183</f>
        <v>64.59999999999998</v>
      </c>
      <c r="N184">
        <f ca="1">('Original Mexico-Historical'!K$186-'Original Mexico-Historical'!K$176)/10+N183</f>
        <v>81.660000000000039</v>
      </c>
      <c r="Q184">
        <f ca="1">'Original Mexico-Historical'!L184/('Original Mexico-Historical'!I184/100)</f>
        <v>10964.608183929999</v>
      </c>
      <c r="S184">
        <f ca="1">'Constructed Mexico-Historical'!Q184</f>
        <v>10964.608183929999</v>
      </c>
      <c r="T184">
        <f ca="1">S184/'Constructed United States'!J184</f>
        <v>0.39178810584967405</v>
      </c>
    </row>
    <row r="185" spans="1:20">
      <c r="A185">
        <v>1979</v>
      </c>
      <c r="K185" s="1">
        <f ca="1">('Original Mexico-Historical'!D185/('Original Mexico-Historical'!E185/100)/'Original Mexico-Historical'!F185)/'Original Mexico-Historical'!I185*100</f>
        <v>132664.27521046685</v>
      </c>
      <c r="L185" s="1">
        <f t="shared" si="19"/>
        <v>880.06190711570969</v>
      </c>
      <c r="M185">
        <f ca="1">('Original Mexico-Historical'!$J$186-'Original Mexico-Historical'!$J$176)/10+M184</f>
        <v>65.449999999999974</v>
      </c>
      <c r="N185">
        <f ca="1">('Original Mexico-Historical'!K$186-'Original Mexico-Historical'!K$176)/10+N184</f>
        <v>82.330000000000041</v>
      </c>
      <c r="Q185">
        <f ca="1">'Original Mexico-Historical'!L185/('Original Mexico-Historical'!I185/100)</f>
        <v>11611.717779005594</v>
      </c>
      <c r="S185">
        <f ca="1">'Constructed Mexico-Historical'!Q185</f>
        <v>11611.717779005594</v>
      </c>
      <c r="T185">
        <f ca="1">S185/'Constructed United States'!J185</f>
        <v>0.4076879709309863</v>
      </c>
    </row>
    <row r="186" spans="1:20">
      <c r="A186">
        <v>1980</v>
      </c>
      <c r="K186" s="1">
        <f ca="1">('Original Mexico-Historical'!D186/('Original Mexico-Historical'!E186/100)/'Original Mexico-Historical'!F186)/'Original Mexico-Historical'!I186*100</f>
        <v>139261.2401017978</v>
      </c>
      <c r="L186" s="1">
        <f t="shared" si="19"/>
        <v>923.82453646132296</v>
      </c>
      <c r="M186">
        <f ca="1">('Original Mexico-Historical'!$J$186-'Original Mexico-Historical'!$J$176)/10+M185</f>
        <v>66.299999999999969</v>
      </c>
      <c r="N186">
        <f ca="1">('Original Mexico-Historical'!K$186-'Original Mexico-Historical'!K$176)/10+N185</f>
        <v>83.000000000000043</v>
      </c>
      <c r="Q186">
        <f ca="1">'Original Mexico-Historical'!L186/('Original Mexico-Historical'!I186/100)</f>
        <v>12205.869985239986</v>
      </c>
      <c r="S186">
        <f ca="1">'Constructed Mexico-Historical'!Q186</f>
        <v>12205.869985239986</v>
      </c>
      <c r="T186">
        <f ca="1">S186/'Constructed United States'!J186</f>
        <v>0.43343299776120137</v>
      </c>
    </row>
    <row r="187" spans="1:20">
      <c r="A187">
        <v>1981</v>
      </c>
      <c r="K187" s="1">
        <f ca="1">('Original Mexico-Historical'!D187/('Original Mexico-Historical'!E187/100)/'Original Mexico-Historical'!F187)/'Original Mexico-Historical'!I187*100</f>
        <v>146684.62722912504</v>
      </c>
      <c r="L187" s="1">
        <f t="shared" si="19"/>
        <v>973.06944600588133</v>
      </c>
      <c r="M187">
        <f ca="1">('Original Mexico-Historical'!$J$196-'Original Mexico-Historical'!$J$186)/10+M186</f>
        <v>66.799999999999969</v>
      </c>
      <c r="N187">
        <f ca="1">('Original Mexico-Historical'!K$196-'Original Mexico-Historical'!K$186)/10+N186</f>
        <v>83.44000000000004</v>
      </c>
      <c r="Q187">
        <f ca="1">'Original Mexico-Historical'!L187/('Original Mexico-Historical'!I187/100)</f>
        <v>12869.842475270583</v>
      </c>
      <c r="S187">
        <f ca="1">'Constructed Mexico-Historical'!Q187</f>
        <v>12869.842475270583</v>
      </c>
      <c r="T187">
        <f ca="1">S187/'Constructed United States'!J187</f>
        <v>0.45111545672957853</v>
      </c>
    </row>
    <row r="188" spans="1:20">
      <c r="A188">
        <v>1982</v>
      </c>
      <c r="K188" s="1">
        <f ca="1">('Original Mexico-Historical'!D188/('Original Mexico-Historical'!E188/100)/'Original Mexico-Historical'!F188)/'Original Mexico-Historical'!I188*100</f>
        <v>141710.75579473295</v>
      </c>
      <c r="L188" s="1">
        <f t="shared" si="19"/>
        <v>940.07401620117309</v>
      </c>
      <c r="M188">
        <f ca="1">('Original Mexico-Historical'!$J$196-'Original Mexico-Historical'!$J$186)/10+M187</f>
        <v>67.299999999999969</v>
      </c>
      <c r="N188">
        <f ca="1">('Original Mexico-Historical'!K$196-'Original Mexico-Historical'!K$186)/10+N187</f>
        <v>83.880000000000038</v>
      </c>
      <c r="Q188">
        <f ca="1">'Original Mexico-Historical'!L188/('Original Mexico-Historical'!I188/100)</f>
        <v>12378.490223053817</v>
      </c>
      <c r="S188">
        <f ca="1">'Constructed Mexico-Historical'!Q188</f>
        <v>12378.490223053817</v>
      </c>
      <c r="T188">
        <f ca="1">S188/'Constructed United States'!J188</f>
        <v>0.44670695891513595</v>
      </c>
    </row>
    <row r="189" spans="1:20">
      <c r="A189">
        <v>1983</v>
      </c>
      <c r="K189" s="1">
        <f ca="1">('Original Mexico-Historical'!D189/('Original Mexico-Historical'!E189/100)/'Original Mexico-Historical'!F189)/'Original Mexico-Historical'!I189*100</f>
        <v>132954.88635582541</v>
      </c>
      <c r="L189" s="1">
        <f t="shared" si="19"/>
        <v>881.98974939583832</v>
      </c>
      <c r="M189">
        <f ca="1">('Original Mexico-Historical'!$J$196-'Original Mexico-Historical'!$J$186)/10+M188</f>
        <v>67.799999999999969</v>
      </c>
      <c r="N189">
        <f ca="1">('Original Mexico-Historical'!K$196-'Original Mexico-Historical'!K$186)/10+N188</f>
        <v>84.320000000000036</v>
      </c>
      <c r="Q189">
        <f ca="1">'Original Mexico-Historical'!L189/('Original Mexico-Historical'!I189/100)</f>
        <v>11467.801051755621</v>
      </c>
      <c r="S189">
        <f ca="1">'Constructed Mexico-Historical'!Q189</f>
        <v>11467.801051755621</v>
      </c>
      <c r="T189">
        <f ca="1">S189/'Constructed United States'!J189</f>
        <v>0.40086468369930273</v>
      </c>
    </row>
    <row r="190" spans="1:20">
      <c r="A190">
        <v>1984</v>
      </c>
      <c r="K190" s="1">
        <f ca="1">('Original Mexico-Historical'!D190/('Original Mexico-Historical'!E190/100)/'Original Mexico-Historical'!F190)/'Original Mexico-Historical'!I190*100</f>
        <v>133549.52644005077</v>
      </c>
      <c r="L190" s="1">
        <f t="shared" si="19"/>
        <v>885.93444427123393</v>
      </c>
      <c r="M190">
        <f ca="1">('Original Mexico-Historical'!$J$196-'Original Mexico-Historical'!$J$186)/10+M189</f>
        <v>68.299999999999969</v>
      </c>
      <c r="N190">
        <f ca="1">('Original Mexico-Historical'!K$196-'Original Mexico-Historical'!K$186)/10+N189</f>
        <v>84.760000000000034</v>
      </c>
      <c r="Q190">
        <f ca="1">'Original Mexico-Historical'!L190/('Original Mexico-Historical'!I190/100)</f>
        <v>11499.080098649425</v>
      </c>
      <c r="S190">
        <f ca="1">'Constructed Mexico-Historical'!Q190</f>
        <v>11499.080098649425</v>
      </c>
      <c r="T190">
        <f ca="1">S190/'Constructed United States'!J190</f>
        <v>0.37830760210987585</v>
      </c>
    </row>
    <row r="191" spans="1:20">
      <c r="A191">
        <v>1985</v>
      </c>
      <c r="K191" s="1">
        <f ca="1">('Original Mexico-Historical'!D191/('Original Mexico-Historical'!E191/100)/'Original Mexico-Historical'!F191)/'Original Mexico-Historical'!I191*100</f>
        <v>132430.53994258295</v>
      </c>
      <c r="L191" s="1">
        <f t="shared" si="19"/>
        <v>878.51136530414999</v>
      </c>
      <c r="M191">
        <f ca="1">('Original Mexico-Historical'!$J$196-'Original Mexico-Historical'!$J$186)/10+M190</f>
        <v>68.799999999999969</v>
      </c>
      <c r="N191">
        <f ca="1">('Original Mexico-Historical'!K$196-'Original Mexico-Historical'!K$186)/10+N190</f>
        <v>85.200000000000031</v>
      </c>
      <c r="Q191">
        <f ca="1">'Original Mexico-Historical'!L191/('Original Mexico-Historical'!I191/100)</f>
        <v>11439.785964837974</v>
      </c>
      <c r="S191">
        <f ca="1">'Constructed Mexico-Historical'!Q191</f>
        <v>11439.785964837974</v>
      </c>
      <c r="T191">
        <f ca="1">S191/'Constructed United States'!J191</f>
        <v>0.36579932122859993</v>
      </c>
    </row>
    <row r="192" spans="1:20">
      <c r="A192">
        <v>1986</v>
      </c>
      <c r="K192" s="1">
        <f ca="1">('Original Mexico-Historical'!D192/('Original Mexico-Historical'!E192/100)/'Original Mexico-Historical'!F192)/'Original Mexico-Historical'!I192*100</f>
        <v>124331.79970010504</v>
      </c>
      <c r="L192" s="1">
        <f t="shared" si="19"/>
        <v>824.78633065015197</v>
      </c>
      <c r="M192">
        <f ca="1">('Original Mexico-Historical'!$J$196-'Original Mexico-Historical'!$J$186)/10+M191</f>
        <v>69.299999999999969</v>
      </c>
      <c r="N192">
        <f ca="1">('Original Mexico-Historical'!K$196-'Original Mexico-Historical'!K$186)/10+N191</f>
        <v>85.640000000000029</v>
      </c>
      <c r="Q192">
        <f ca="1">'Original Mexico-Historical'!L192/('Original Mexico-Historical'!I192/100)</f>
        <v>10656.420341558736</v>
      </c>
      <c r="S192">
        <f ca="1">'Constructed Mexico-Historical'!Q192</f>
        <v>10656.420341558736</v>
      </c>
      <c r="T192">
        <f ca="1">S192/'Constructed United States'!J192</f>
        <v>0.33278063483854747</v>
      </c>
    </row>
    <row r="193" spans="1:20">
      <c r="A193">
        <v>1987</v>
      </c>
      <c r="K193" s="1">
        <f ca="1">('Original Mexico-Historical'!D193/('Original Mexico-Historical'!E193/100)/'Original Mexico-Historical'!F193)/'Original Mexico-Historical'!I193*100</f>
        <v>122484.16770156397</v>
      </c>
      <c r="L193" s="1">
        <f t="shared" si="19"/>
        <v>812.52959809947527</v>
      </c>
      <c r="M193">
        <f ca="1">('Original Mexico-Historical'!$J$196-'Original Mexico-Historical'!$J$186)/10+M192</f>
        <v>69.799999999999969</v>
      </c>
      <c r="N193">
        <f ca="1">('Original Mexico-Historical'!K$196-'Original Mexico-Historical'!K$186)/10+N192</f>
        <v>86.080000000000027</v>
      </c>
      <c r="Q193">
        <f ca="1">'Original Mexico-Historical'!L193/('Original Mexico-Historical'!I193/100)</f>
        <v>10504.025294518422</v>
      </c>
      <c r="S193">
        <f ca="1">'Constructed Mexico-Historical'!Q193</f>
        <v>10504.025294518422</v>
      </c>
      <c r="T193">
        <f ca="1">S193/'Constructed United States'!J193</f>
        <v>0.31929274077910669</v>
      </c>
    </row>
    <row r="194" spans="1:20">
      <c r="A194">
        <v>1988</v>
      </c>
      <c r="K194" s="1">
        <f ca="1">('Original Mexico-Historical'!D194/('Original Mexico-Historical'!E194/100)/'Original Mexico-Historical'!F194)/'Original Mexico-Historical'!I194*100</f>
        <v>120130.79743596229</v>
      </c>
      <c r="L194" s="1">
        <f t="shared" si="19"/>
        <v>796.91792328491738</v>
      </c>
      <c r="M194">
        <f ca="1">('Original Mexico-Historical'!$J$196-'Original Mexico-Historical'!$J$186)/10+M193</f>
        <v>70.299999999999969</v>
      </c>
      <c r="N194">
        <f ca="1">('Original Mexico-Historical'!K$196-'Original Mexico-Historical'!K$186)/10+N193</f>
        <v>86.520000000000024</v>
      </c>
      <c r="Q194">
        <f ca="1">'Original Mexico-Historical'!L194/('Original Mexico-Historical'!I194/100)</f>
        <v>10299.168563425641</v>
      </c>
      <c r="S194">
        <f ca="1">'Constructed Mexico-Historical'!Q194</f>
        <v>10299.168563425641</v>
      </c>
      <c r="T194">
        <f ca="1">S194/'Constructed United States'!J194</f>
        <v>0.30250851791844924</v>
      </c>
    </row>
    <row r="195" spans="1:20">
      <c r="A195">
        <v>1989</v>
      </c>
      <c r="K195" s="1">
        <f ca="1">('Original Mexico-Historical'!D195/('Original Mexico-Historical'!E195/100)/'Original Mexico-Historical'!F195)/'Original Mexico-Historical'!I195*100</f>
        <v>121333.30749322756</v>
      </c>
      <c r="L195" s="1">
        <f t="shared" si="19"/>
        <v>804.89507683770137</v>
      </c>
      <c r="M195">
        <f ca="1">('Original Mexico-Historical'!$J$196-'Original Mexico-Historical'!$J$186)/10+M194</f>
        <v>70.799999999999969</v>
      </c>
      <c r="N195">
        <f ca="1">('Original Mexico-Historical'!K$196-'Original Mexico-Historical'!K$186)/10+N194</f>
        <v>86.960000000000022</v>
      </c>
      <c r="Q195">
        <f ca="1">'Original Mexico-Historical'!L195/('Original Mexico-Historical'!I195/100)</f>
        <v>10413.134867781973</v>
      </c>
      <c r="S195">
        <f ca="1">'Constructed Mexico-Historical'!Q195</f>
        <v>10413.134867781973</v>
      </c>
      <c r="T195">
        <f ca="1">S195/'Constructed United States'!J195</f>
        <v>0.29744192756011034</v>
      </c>
    </row>
    <row r="196" spans="1:20">
      <c r="A196">
        <v>1990</v>
      </c>
      <c r="K196" s="1">
        <f ca="1">('Original Mexico-Historical'!D196/('Original Mexico-Historical'!E196/100)/'Original Mexico-Historical'!F196)/'Original Mexico-Historical'!I196*100</f>
        <v>123770.156491842</v>
      </c>
      <c r="L196" s="1">
        <f t="shared" si="19"/>
        <v>821.06052886818463</v>
      </c>
      <c r="M196">
        <f ca="1">('Original Mexico-Historical'!$J$196-'Original Mexico-Historical'!$J$186)/10+M195</f>
        <v>71.299999999999969</v>
      </c>
      <c r="N196">
        <f ca="1">('Original Mexico-Historical'!K$196-'Original Mexico-Historical'!K$186)/10+N195</f>
        <v>87.40000000000002</v>
      </c>
      <c r="Q196">
        <f ca="1">'Original Mexico-Historical'!L196/('Original Mexico-Historical'!I196/100)</f>
        <v>10635.700044751715</v>
      </c>
      <c r="S196">
        <f ca="1">'Constructed Mexico-Historical'!Q196</f>
        <v>10635.700044751715</v>
      </c>
      <c r="T196">
        <f ca="1">S196/'Constructed United States'!J196</f>
        <v>0.30098928493754723</v>
      </c>
    </row>
    <row r="197" spans="1:20">
      <c r="A197">
        <v>1991</v>
      </c>
      <c r="K197" s="1">
        <f ca="1">('Original Mexico-Historical'!D197/('Original Mexico-Historical'!E197/100)/'Original Mexico-Historical'!F197)/'Original Mexico-Historical'!I197*100</f>
        <v>125462.46397574809</v>
      </c>
      <c r="L197" s="1">
        <f t="shared" si="19"/>
        <v>832.2868771020992</v>
      </c>
      <c r="M197">
        <f ca="1">('Original Mexico-Historical'!$J$201-'Original Mexico-Historical'!$J$196)/5+M196</f>
        <v>71.739999999999966</v>
      </c>
      <c r="N197">
        <f ca="1">('Original Mexico-Historical'!K$201-'Original Mexico-Historical'!K$196)/5+N196</f>
        <v>87.780000000000015</v>
      </c>
      <c r="Q197">
        <f ca="1">'Original Mexico-Historical'!L197/('Original Mexico-Historical'!I197/100)</f>
        <v>10787.910067344728</v>
      </c>
      <c r="S197">
        <f ca="1">'Constructed Mexico-Historical'!Q197</f>
        <v>10787.910067344728</v>
      </c>
      <c r="T197">
        <f ca="1">S197/'Constructed United States'!J197</f>
        <v>0.30904415951782699</v>
      </c>
    </row>
    <row r="198" spans="1:20">
      <c r="A198">
        <v>1992</v>
      </c>
      <c r="K198" s="1">
        <f ca="1">('Original Mexico-Historical'!D198/('Original Mexico-Historical'!E198/100)/'Original Mexico-Historical'!F198)/'Original Mexico-Historical'!I198*100</f>
        <v>126643.54044461627</v>
      </c>
      <c r="L198" s="1">
        <f t="shared" si="19"/>
        <v>840.12184554399971</v>
      </c>
      <c r="M198">
        <f ca="1">('Original Mexico-Historical'!$J$201-'Original Mexico-Historical'!$J$196)/5+M197</f>
        <v>72.179999999999964</v>
      </c>
      <c r="N198">
        <f ca="1">('Original Mexico-Historical'!K$201-'Original Mexico-Historical'!K$196)/5+N197</f>
        <v>88.160000000000011</v>
      </c>
      <c r="Q198">
        <f ca="1">'Original Mexico-Historical'!L198/('Original Mexico-Historical'!I198/100)</f>
        <v>10887.870213415235</v>
      </c>
      <c r="S198">
        <f ca="1">'Constructed Mexico-Historical'!Q198</f>
        <v>10887.870213415235</v>
      </c>
      <c r="T198">
        <f ca="1">S198/'Constructed United States'!J198</f>
        <v>0.30553119091954917</v>
      </c>
    </row>
    <row r="199" spans="1:20">
      <c r="A199">
        <v>1993</v>
      </c>
      <c r="K199" s="1">
        <f ca="1">('Original Mexico-Historical'!D199/('Original Mexico-Historical'!E199/100)/'Original Mexico-Historical'!F199)/'Original Mexico-Historical'!I199*100</f>
        <v>125903.19605914337</v>
      </c>
      <c r="L199" s="1">
        <f t="shared" ref="L199:L216" si="20">K199/K198*L198</f>
        <v>835.21058446208428</v>
      </c>
      <c r="M199">
        <f ca="1">('Original Mexico-Historical'!$J$201-'Original Mexico-Historical'!$J$196)/5+M198</f>
        <v>72.619999999999962</v>
      </c>
      <c r="N199">
        <f ca="1">('Original Mexico-Historical'!K$201-'Original Mexico-Historical'!K$196)/5+N198</f>
        <v>88.54</v>
      </c>
      <c r="Q199">
        <f ca="1">'Original Mexico-Historical'!L199/('Original Mexico-Historical'!I199/100)</f>
        <v>10819.268199499029</v>
      </c>
      <c r="S199">
        <f ca="1">'Constructed Mexico-Historical'!Q199</f>
        <v>10819.268199499029</v>
      </c>
      <c r="T199">
        <f ca="1">S199/'Constructed United States'!J199</f>
        <v>0.29911456336250014</v>
      </c>
    </row>
    <row r="200" spans="1:20">
      <c r="A200">
        <v>1994</v>
      </c>
      <c r="K200" s="1">
        <f ca="1">('Original Mexico-Historical'!D200/('Original Mexico-Historical'!E200/100)/'Original Mexico-Historical'!F200)/'Original Mexico-Historical'!I200*100</f>
        <v>128262.62789041405</v>
      </c>
      <c r="L200" s="1">
        <f t="shared" si="20"/>
        <v>850.86247020030123</v>
      </c>
      <c r="M200">
        <f ca="1">('Original Mexico-Historical'!$J$201-'Original Mexico-Historical'!$J$196)/5+M199</f>
        <v>73.05999999999996</v>
      </c>
      <c r="N200">
        <f ca="1">('Original Mexico-Historical'!K$201-'Original Mexico-Historical'!K$196)/5+N199</f>
        <v>88.92</v>
      </c>
      <c r="Q200">
        <f ca="1">'Original Mexico-Historical'!L200/('Original Mexico-Historical'!I200/100)</f>
        <v>11022.525961975547</v>
      </c>
      <c r="S200">
        <f ca="1">'Constructed Mexico-Historical'!Q200</f>
        <v>11022.525961975547</v>
      </c>
      <c r="T200">
        <f ca="1">S200/'Constructed United States'!J200</f>
        <v>0.29641013989204545</v>
      </c>
    </row>
    <row r="201" spans="1:20">
      <c r="A201">
        <v>1995</v>
      </c>
      <c r="K201" s="1">
        <f ca="1">('Original Mexico-Historical'!D201/('Original Mexico-Historical'!E201/100)/'Original Mexico-Historical'!F201)/'Original Mexico-Historical'!I201*100</f>
        <v>117447.20525541558</v>
      </c>
      <c r="L201" s="1">
        <f t="shared" si="20"/>
        <v>779.11563816644104</v>
      </c>
      <c r="M201">
        <f ca="1">('Original Mexico-Historical'!$J$201-'Original Mexico-Historical'!$J$196)/5+M200</f>
        <v>73.499999999999957</v>
      </c>
      <c r="N201">
        <f ca="1">('Original Mexico-Historical'!K$201-'Original Mexico-Historical'!K$196)/5+N200</f>
        <v>89.3</v>
      </c>
      <c r="Q201">
        <f ca="1">'Original Mexico-Historical'!L201/('Original Mexico-Historical'!I201/100)</f>
        <v>10098.543201048627</v>
      </c>
      <c r="S201">
        <f ca="1">'Constructed Mexico-Historical'!Q201</f>
        <v>10098.543201048627</v>
      </c>
      <c r="T201">
        <f ca="1">S201/'Constructed United States'!J201</f>
        <v>0.26829817747415474</v>
      </c>
    </row>
    <row r="202" spans="1:20">
      <c r="A202">
        <v>1996</v>
      </c>
      <c r="K202" s="1">
        <f ca="1">('Original Mexico-Historical'!D202/('Original Mexico-Historical'!E202/100)/'Original Mexico-Historical'!F202)/'Original Mexico-Historical'!I202*100</f>
        <v>120526.02613551499</v>
      </c>
      <c r="L202" s="1">
        <f t="shared" si="20"/>
        <v>799.53977247923433</v>
      </c>
      <c r="M202">
        <f ca="1">('Original Mexico-Historical'!$J$206-'Original Mexico-Historical'!$J$201)/5+M201</f>
        <v>73.719999999999956</v>
      </c>
      <c r="N202">
        <f ca="1">('Original Mexico-Historical'!K$206-'Original Mexico-Historical'!K$201)/5+N201</f>
        <v>89.539999999999992</v>
      </c>
      <c r="Q202">
        <f ca="1">'Original Mexico-Historical'!L202/('Original Mexico-Historical'!I202/100)</f>
        <v>10371.807042149039</v>
      </c>
      <c r="S202">
        <f ca="1">'Constructed Mexico-Historical'!Q202</f>
        <v>10371.807042149039</v>
      </c>
      <c r="T202">
        <f ca="1">S202/'Constructed United States'!J202</f>
        <v>0.26913345513578912</v>
      </c>
    </row>
    <row r="203" spans="1:20">
      <c r="A203">
        <v>1997</v>
      </c>
      <c r="K203" s="1">
        <f ca="1">('Original Mexico-Historical'!D203/('Original Mexico-Historical'!E203/100)/'Original Mexico-Historical'!F203)/'Original Mexico-Historical'!I203*100</f>
        <v>125623.99765341356</v>
      </c>
      <c r="L203" s="1">
        <f t="shared" si="20"/>
        <v>833.35845146681925</v>
      </c>
      <c r="M203">
        <f ca="1">('Original Mexico-Historical'!$J$206-'Original Mexico-Historical'!$J$201)/5+M202</f>
        <v>73.939999999999955</v>
      </c>
      <c r="N203">
        <f ca="1">('Original Mexico-Historical'!K$206-'Original Mexico-Historical'!K$201)/5+N202</f>
        <v>89.779999999999987</v>
      </c>
      <c r="Q203">
        <f ca="1">'Original Mexico-Historical'!L203/('Original Mexico-Historical'!I203/100)</f>
        <v>10819.920683071678</v>
      </c>
      <c r="S203">
        <f ca="1">'Constructed Mexico-Historical'!Q203</f>
        <v>10819.920683071678</v>
      </c>
      <c r="T203">
        <f ca="1">S203/'Constructed United States'!J203</f>
        <v>0.27265086338966282</v>
      </c>
    </row>
    <row r="204" spans="1:20">
      <c r="A204">
        <v>1998</v>
      </c>
      <c r="K204" s="1">
        <f ca="1">('Original Mexico-Historical'!D204/('Original Mexico-Historical'!E204/100)/'Original Mexico-Historical'!F204)/'Original Mexico-Historical'!I204*100</f>
        <v>128890.04828376826</v>
      </c>
      <c r="L204" s="1">
        <f t="shared" si="20"/>
        <v>855.02462151845089</v>
      </c>
      <c r="M204">
        <f ca="1">('Original Mexico-Historical'!$J$206-'Original Mexico-Historical'!$J$201)/5+M203</f>
        <v>74.159999999999954</v>
      </c>
      <c r="N204">
        <f ca="1">('Original Mexico-Historical'!K$206-'Original Mexico-Historical'!K$201)/5+N203</f>
        <v>90.019999999999982</v>
      </c>
      <c r="Q204">
        <f ca="1">'Original Mexico-Historical'!L204/('Original Mexico-Historical'!I204/100)</f>
        <v>11117.414062806209</v>
      </c>
      <c r="S204">
        <f ca="1">'Constructed Mexico-Historical'!Q204</f>
        <v>11117.414062806209</v>
      </c>
      <c r="T204">
        <f ca="1">S204/'Constructed United States'!J204</f>
        <v>0.27256822961383653</v>
      </c>
    </row>
    <row r="205" spans="1:20">
      <c r="A205">
        <v>1999</v>
      </c>
      <c r="K205" s="1">
        <f ca="1">('Original Mexico-Historical'!D205/('Original Mexico-Historical'!E205/100)/'Original Mexico-Historical'!F205)/'Original Mexico-Historical'!I205*100</f>
        <v>130796.64901039061</v>
      </c>
      <c r="L205" s="1">
        <f t="shared" si="20"/>
        <v>867.67253798969</v>
      </c>
      <c r="M205">
        <f ca="1">('Original Mexico-Historical'!$J$206-'Original Mexico-Historical'!$J$201)/5+M204</f>
        <v>74.379999999999953</v>
      </c>
      <c r="N205">
        <f ca="1">('Original Mexico-Historical'!K$206-'Original Mexico-Historical'!K$201)/5+N204</f>
        <v>90.259999999999977</v>
      </c>
      <c r="Q205">
        <f ca="1">'Original Mexico-Historical'!L205/('Original Mexico-Historical'!I205/100)</f>
        <v>11308.043955853742</v>
      </c>
      <c r="S205">
        <f ca="1">'Constructed Mexico-Historical'!Q205</f>
        <v>11308.043955853742</v>
      </c>
      <c r="T205">
        <f ca="1">S205/'Constructed United States'!J205</f>
        <v>0.26902659837300458</v>
      </c>
    </row>
    <row r="206" spans="1:20">
      <c r="A206">
        <v>2000</v>
      </c>
      <c r="K206" s="1">
        <f ca="1">('Original Mexico-Historical'!D206/('Original Mexico-Historical'!E206/100)/'Original Mexico-Historical'!F206)/'Original Mexico-Historical'!I206*100</f>
        <v>136564.37621054667</v>
      </c>
      <c r="L206" s="1">
        <f t="shared" si="20"/>
        <v>905.93421010480665</v>
      </c>
      <c r="M206">
        <f ca="1">('Original Mexico-Historical'!$J$206-'Original Mexico-Historical'!$J$201)/5+M205</f>
        <v>74.599999999999952</v>
      </c>
      <c r="N206">
        <f ca="1">('Original Mexico-Historical'!K$206-'Original Mexico-Historical'!K$201)/5+N205</f>
        <v>90.499999999999972</v>
      </c>
      <c r="Q206">
        <f ca="1">'Original Mexico-Historical'!L206/('Original Mexico-Historical'!I206/100)</f>
        <v>11823.008459619712</v>
      </c>
      <c r="S206">
        <f ca="1">'Constructed Mexico-Historical'!Q206</f>
        <v>11823.008459619712</v>
      </c>
      <c r="T206">
        <f ca="1">S206/'Constructed United States'!J206</f>
        <v>0.27504265249207299</v>
      </c>
    </row>
    <row r="207" spans="1:20">
      <c r="A207">
        <v>2001</v>
      </c>
      <c r="K207" s="1">
        <f ca="1">('Original Mexico-Historical'!D207/('Original Mexico-Historical'!E207/100)/'Original Mexico-Historical'!F207)/'Original Mexico-Historical'!I207*100</f>
        <v>133942.3651879117</v>
      </c>
      <c r="L207" s="1">
        <f t="shared" si="20"/>
        <v>888.54043911862561</v>
      </c>
      <c r="M207">
        <f ca="1">('Original Mexico-Historical'!$J$211-'Original Mexico-Historical'!$J$206)/5+M206</f>
        <v>74.979999999999947</v>
      </c>
      <c r="N207">
        <f ca="1">('Original Mexico-Historical'!K$211-'Original Mexico-Historical'!K$206)/5+N206</f>
        <v>90.699999999999974</v>
      </c>
      <c r="Q207">
        <f ca="1">'Original Mexico-Historical'!L207/('Original Mexico-Historical'!I207/100)</f>
        <v>11601.329468772959</v>
      </c>
      <c r="S207">
        <f ca="1">'Constructed Mexico-Historical'!Q207</f>
        <v>11601.329468772959</v>
      </c>
      <c r="T207">
        <f ca="1">S207/'Constructed United States'!J207</f>
        <v>0.27127411665567469</v>
      </c>
    </row>
    <row r="208" spans="1:20">
      <c r="A208">
        <v>2002</v>
      </c>
      <c r="K208" s="1">
        <f ca="1">('Original Mexico-Historical'!D208/('Original Mexico-Historical'!E208/100)/'Original Mexico-Historical'!F208)/'Original Mexico-Historical'!I208*100</f>
        <v>132606.52528822175</v>
      </c>
      <c r="L208" s="1">
        <f t="shared" si="20"/>
        <v>879.67880845085688</v>
      </c>
      <c r="M208">
        <f ca="1">('Original Mexico-Historical'!$J$211-'Original Mexico-Historical'!$J$206)/5+M207</f>
        <v>75.359999999999943</v>
      </c>
      <c r="N208">
        <f ca="1">('Original Mexico-Historical'!K$211-'Original Mexico-Historical'!K$206)/5+N207</f>
        <v>90.899999999999977</v>
      </c>
      <c r="Q208">
        <f ca="1">'Original Mexico-Historical'!L208/('Original Mexico-Historical'!I208/100)</f>
        <v>11493.073142079589</v>
      </c>
      <c r="S208">
        <f ca="1">'Constructed Mexico-Historical'!Q208</f>
        <v>11493.073142079589</v>
      </c>
      <c r="T208">
        <f ca="1">S208/'Constructed United States'!J208</f>
        <v>0.26768724167087427</v>
      </c>
    </row>
    <row r="209" spans="1:20">
      <c r="A209">
        <v>2003</v>
      </c>
      <c r="K209" s="1">
        <f ca="1">('Original Mexico-Historical'!D209/('Original Mexico-Historical'!E209/100)/'Original Mexico-Historical'!F209)/'Original Mexico-Historical'!I209*100</f>
        <v>132198.99954145047</v>
      </c>
      <c r="L209" s="1">
        <f t="shared" si="20"/>
        <v>876.97538369439314</v>
      </c>
      <c r="M209">
        <f ca="1">('Original Mexico-Historical'!$J$211-'Original Mexico-Historical'!$J$206)/5+M208</f>
        <v>75.739999999999938</v>
      </c>
      <c r="N209">
        <f ca="1">('Original Mexico-Historical'!K$211-'Original Mexico-Historical'!K$206)/5+N208</f>
        <v>91.09999999999998</v>
      </c>
      <c r="Q209">
        <f ca="1">'Original Mexico-Historical'!L209/('Original Mexico-Historical'!I209/100)</f>
        <v>11461.994262766793</v>
      </c>
      <c r="S209">
        <f ca="1">'Constructed Mexico-Historical'!Q209</f>
        <v>11461.994262766793</v>
      </c>
      <c r="T209">
        <f ca="1">S209/'Constructed United States'!J209</f>
        <v>0.26315927735979733</v>
      </c>
    </row>
    <row r="210" spans="1:20">
      <c r="A210">
        <v>2004</v>
      </c>
      <c r="K210" s="1">
        <f ca="1">('Original Mexico-Historical'!D210/('Original Mexico-Historical'!E210/100)/'Original Mexico-Historical'!F210)/'Original Mexico-Historical'!I210*100</f>
        <v>135296.4015704513</v>
      </c>
      <c r="L210" s="1">
        <f t="shared" si="20"/>
        <v>897.52278074172943</v>
      </c>
      <c r="M210">
        <f ca="1">('Original Mexico-Historical'!$J$211-'Original Mexico-Historical'!$J$206)/5+M209</f>
        <v>76.119999999999933</v>
      </c>
      <c r="N210">
        <f ca="1">('Original Mexico-Historical'!K$211-'Original Mexico-Historical'!K$206)/5+N209</f>
        <v>91.299999999999983</v>
      </c>
      <c r="Q210">
        <f ca="1">'Original Mexico-Historical'!L210/('Original Mexico-Historical'!I210/100)</f>
        <v>11726.006551538285</v>
      </c>
      <c r="S210">
        <f ca="1">'Constructed Mexico-Historical'!Q210</f>
        <v>11726.006551538285</v>
      </c>
      <c r="T210">
        <f ca="1">S210/'Constructed United States'!J210</f>
        <v>0.26280095709742518</v>
      </c>
    </row>
    <row r="211" spans="1:20">
      <c r="A211">
        <v>2005</v>
      </c>
      <c r="K211" s="1">
        <f ca="1">('Original Mexico-Historical'!D211/('Original Mexico-Historical'!E211/100)/'Original Mexico-Historical'!F211)/'Original Mexico-Historical'!I211*100</f>
        <v>137369.43328171375</v>
      </c>
      <c r="L211" s="1">
        <f t="shared" si="20"/>
        <v>911.27475909785164</v>
      </c>
      <c r="M211">
        <f ca="1">('Original Mexico-Historical'!$J$211-'Original Mexico-Historical'!$J$206)/5+M210</f>
        <v>76.499999999999929</v>
      </c>
      <c r="N211">
        <f ca="1">('Original Mexico-Historical'!K$211-'Original Mexico-Historical'!K$206)/5+N210</f>
        <v>91.499999999999986</v>
      </c>
      <c r="Q211">
        <f ca="1">'Original Mexico-Historical'!L211/('Original Mexico-Historical'!I211/100)</f>
        <v>11915.445515461326</v>
      </c>
      <c r="S211">
        <f ca="1">'Constructed Mexico-Historical'!Q211</f>
        <v>11915.445515461326</v>
      </c>
      <c r="T211">
        <f ca="1">S211/'Constructed United States'!J211</f>
        <v>0.26209081187113614</v>
      </c>
    </row>
    <row r="212" spans="1:20">
      <c r="A212">
        <v>2006</v>
      </c>
      <c r="K212" s="1">
        <f ca="1">('Original Mexico-Historical'!D212/('Original Mexico-Historical'!E212/100)/'Original Mexico-Historical'!F212)/'Original Mexico-Historical'!I212*100</f>
        <v>141825.04189096013</v>
      </c>
      <c r="L212" s="1">
        <f t="shared" si="20"/>
        <v>940.83216182585579</v>
      </c>
      <c r="Q212">
        <f ca="1">'Original Mexico-Historical'!L212/('Original Mexico-Historical'!I212/100)</f>
        <v>12306.643519246603</v>
      </c>
      <c r="S212">
        <f ca="1">'Constructed Mexico-Historical'!Q212</f>
        <v>12306.643519246603</v>
      </c>
      <c r="T212">
        <f ca="1">S212/'Constructed United States'!J212</f>
        <v>0.26659529330555676</v>
      </c>
    </row>
    <row r="213" spans="1:20">
      <c r="A213">
        <v>2007</v>
      </c>
      <c r="K213" s="1">
        <f ca="1">('Original Mexico-Historical'!D213/('Original Mexico-Historical'!E213/100)/'Original Mexico-Historical'!F213)/'Original Mexico-Historical'!I213*100</f>
        <v>144029.85771113887</v>
      </c>
      <c r="L213" s="1">
        <f t="shared" si="20"/>
        <v>955.45836328413884</v>
      </c>
      <c r="Q213">
        <f ca="1">'Original Mexico-Historical'!L213/('Original Mexico-Historical'!I213/100)</f>
        <v>12524.789773163657</v>
      </c>
      <c r="S213">
        <f ca="1">'Constructed Mexico-Historical'!Q213</f>
        <v>12524.789773163657</v>
      </c>
      <c r="T213">
        <f ca="1">S213/'Constructed United States'!J213</f>
        <v>0.26844895614418907</v>
      </c>
    </row>
    <row r="214" spans="1:20">
      <c r="A214">
        <v>2008</v>
      </c>
      <c r="K214" s="1">
        <f ca="1">('Original Mexico-Historical'!D214/('Original Mexico-Historical'!E214/100)/'Original Mexico-Historical'!F214)/'Original Mexico-Historical'!I214*100</f>
        <v>143232.12357020212</v>
      </c>
      <c r="L214" s="1">
        <f t="shared" si="20"/>
        <v>950.16639279449248</v>
      </c>
      <c r="Q214">
        <f ca="1">'Original Mexico-Historical'!L214/('Original Mexico-Historical'!I214/100)</f>
        <v>12474.468474191786</v>
      </c>
      <c r="R214">
        <f ca="1">'Original Mexico'!O64/('Original Mexico-Historical'!I214/100)</f>
        <v>20219.0145801375</v>
      </c>
      <c r="S214">
        <f ca="1">'Constructed Mexico-Historical'!Q214</f>
        <v>12474.468474191786</v>
      </c>
      <c r="T214">
        <f ca="1">S214/'Constructed United States'!J214</f>
        <v>0.26837711420992227</v>
      </c>
    </row>
    <row r="215" spans="1:20">
      <c r="A215">
        <v>2009</v>
      </c>
      <c r="K215" s="1">
        <f ca="1">('Original Mexico-Historical'!D215/('Original Mexico-Historical'!E215/100)/'Original Mexico-Historical'!F215)/'Original Mexico-Historical'!I215*100</f>
        <v>131924.40270851017</v>
      </c>
      <c r="L215" s="1">
        <f t="shared" si="20"/>
        <v>875.15377639203552</v>
      </c>
      <c r="R215">
        <f ca="1">'Original Mexico'!O65/('Original Mexico-Historical'!I215/100)</f>
        <v>18663.4800341218</v>
      </c>
      <c r="S215" s="1">
        <f ca="1">'Constructed Mexico-Historical'!R215/'Constructed Mexico-Historical'!R214*S214</f>
        <v>11514.754706842738</v>
      </c>
      <c r="T215">
        <f ca="1">S215/'Constructed United States'!J215</f>
        <v>0.25637885713927488</v>
      </c>
    </row>
    <row r="216" spans="1:20">
      <c r="A216">
        <v>2010</v>
      </c>
      <c r="K216" s="1">
        <f ca="1">('Original Mexico-Historical'!D216/('Original Mexico-Historical'!E216/100)/'Original Mexico-Historical'!F216)/'Original Mexico-Historical'!I216*100</f>
        <v>137283.66870442952</v>
      </c>
      <c r="L216" s="1">
        <f t="shared" si="20"/>
        <v>910.70581815781338</v>
      </c>
      <c r="R216">
        <f ca="1">'Original Mexico'!O66/('Original Mexico-Historical'!I216/100)</f>
        <v>19362.182724149607</v>
      </c>
      <c r="S216" s="1">
        <f ca="1">'Constructed Mexico-Historical'!R216/'Constructed Mexico-Historical'!R215*S215</f>
        <v>11945.831337458905</v>
      </c>
      <c r="T216">
        <f ca="1">S216/'Constructed United States'!J216</f>
        <v>0.26073135738934544</v>
      </c>
    </row>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R56"/>
  <sheetViews>
    <sheetView workbookViewId="0">
      <pane xSplit="1" ySplit="5" topLeftCell="K6" activePane="bottomRight" state="frozen"/>
      <selection activeCell="A2" sqref="A2"/>
      <selection pane="topRight" activeCell="A2" sqref="A2"/>
      <selection pane="bottomLeft" activeCell="A2" sqref="A2"/>
      <selection pane="bottomRight" activeCell="R5" sqref="R5"/>
    </sheetView>
  </sheetViews>
  <sheetFormatPr defaultRowHeight="15"/>
  <cols>
    <col min="1" max="1" width="14.7109375" bestFit="1" customWidth="1"/>
    <col min="2" max="2" width="35.42578125" bestFit="1" customWidth="1"/>
    <col min="3" max="3" width="47.85546875" bestFit="1" customWidth="1"/>
    <col min="4" max="4" width="45.42578125" bestFit="1" customWidth="1"/>
    <col min="5" max="5" width="45.28515625" bestFit="1" customWidth="1"/>
    <col min="6" max="6" width="52.28515625" bestFit="1" customWidth="1"/>
    <col min="7" max="7" width="27.28515625" bestFit="1" customWidth="1"/>
    <col min="8" max="8" width="36.42578125" bestFit="1" customWidth="1"/>
    <col min="9" max="9" width="35.140625" bestFit="1" customWidth="1"/>
    <col min="10" max="10" width="33.28515625" bestFit="1" customWidth="1"/>
    <col min="11" max="11" width="20.140625" bestFit="1" customWidth="1"/>
    <col min="12" max="12" width="20.42578125" bestFit="1" customWidth="1"/>
    <col min="13" max="14" width="18.85546875" bestFit="1" customWidth="1"/>
    <col min="15" max="15" width="28.85546875" bestFit="1" customWidth="1"/>
    <col min="16" max="16" width="22.28515625" bestFit="1" customWidth="1"/>
    <col min="17" max="17" width="31.28515625" bestFit="1" customWidth="1"/>
    <col min="18" max="18" width="27.28515625" bestFit="1" customWidth="1"/>
  </cols>
  <sheetData>
    <row r="1" spans="1:18">
      <c r="A1" t="s">
        <v>109</v>
      </c>
      <c r="B1" t="s">
        <v>110</v>
      </c>
      <c r="C1" t="s">
        <v>111</v>
      </c>
      <c r="D1" t="s">
        <v>112</v>
      </c>
      <c r="E1" t="s">
        <v>113</v>
      </c>
      <c r="F1" t="s">
        <v>114</v>
      </c>
      <c r="G1" t="s">
        <v>115</v>
      </c>
      <c r="H1" t="s">
        <v>116</v>
      </c>
      <c r="I1" t="s">
        <v>117</v>
      </c>
      <c r="J1" t="s">
        <v>118</v>
      </c>
      <c r="K1" t="s">
        <v>119</v>
      </c>
      <c r="L1" t="s">
        <v>120</v>
      </c>
      <c r="M1" t="s">
        <v>121</v>
      </c>
      <c r="N1" t="s">
        <v>122</v>
      </c>
      <c r="O1" t="s">
        <v>123</v>
      </c>
      <c r="P1" t="s">
        <v>124</v>
      </c>
      <c r="Q1" t="s">
        <v>125</v>
      </c>
      <c r="R1" t="s">
        <v>126</v>
      </c>
    </row>
    <row r="2" spans="1:18">
      <c r="A2" t="s">
        <v>6</v>
      </c>
      <c r="B2" t="s">
        <v>28</v>
      </c>
      <c r="C2" t="s">
        <v>28</v>
      </c>
      <c r="D2" t="s">
        <v>28</v>
      </c>
      <c r="E2" t="s">
        <v>28</v>
      </c>
      <c r="F2" t="s">
        <v>28</v>
      </c>
      <c r="G2" s="1" t="s">
        <v>28</v>
      </c>
      <c r="H2" s="1" t="s">
        <v>28</v>
      </c>
      <c r="I2" s="1" t="s">
        <v>28</v>
      </c>
      <c r="J2" s="1" t="s">
        <v>28</v>
      </c>
      <c r="K2" s="1" t="s">
        <v>28</v>
      </c>
      <c r="L2" s="1" t="s">
        <v>28</v>
      </c>
      <c r="M2" s="1" t="s">
        <v>28</v>
      </c>
      <c r="N2" s="1" t="s">
        <v>28</v>
      </c>
      <c r="O2" s="1" t="s">
        <v>28</v>
      </c>
      <c r="P2" s="1" t="s">
        <v>28</v>
      </c>
      <c r="Q2" s="1" t="s">
        <v>28</v>
      </c>
      <c r="R2" s="1" t="s">
        <v>28</v>
      </c>
    </row>
    <row r="3" spans="1:18">
      <c r="A3" t="s">
        <v>7</v>
      </c>
      <c r="B3" s="1" t="s">
        <v>31</v>
      </c>
      <c r="C3" t="s">
        <v>53</v>
      </c>
      <c r="D3" t="s">
        <v>54</v>
      </c>
      <c r="E3" t="s">
        <v>55</v>
      </c>
      <c r="F3" t="s">
        <v>56</v>
      </c>
      <c r="G3" t="s">
        <v>57</v>
      </c>
      <c r="H3" t="s">
        <v>2</v>
      </c>
      <c r="I3" t="s">
        <v>3</v>
      </c>
      <c r="J3" t="s">
        <v>1</v>
      </c>
      <c r="K3" s="1" t="s">
        <v>60</v>
      </c>
      <c r="L3" s="1" t="s">
        <v>61</v>
      </c>
      <c r="M3" s="1" t="s">
        <v>62</v>
      </c>
      <c r="N3" s="1" t="s">
        <v>63</v>
      </c>
      <c r="O3" s="1" t="s">
        <v>64</v>
      </c>
      <c r="P3" s="1" t="s">
        <v>65</v>
      </c>
      <c r="Q3" s="1" t="s">
        <v>41</v>
      </c>
      <c r="R3" s="1" t="s">
        <v>67</v>
      </c>
    </row>
    <row r="4" spans="1:18">
      <c r="A4" t="s">
        <v>8</v>
      </c>
      <c r="B4" t="s">
        <v>30</v>
      </c>
      <c r="C4" t="s">
        <v>4</v>
      </c>
      <c r="D4" t="s">
        <v>4</v>
      </c>
      <c r="E4" t="s">
        <v>4</v>
      </c>
      <c r="F4" t="s">
        <v>4</v>
      </c>
      <c r="G4" t="s">
        <v>4</v>
      </c>
      <c r="H4" t="s">
        <v>4</v>
      </c>
      <c r="I4" t="s">
        <v>4</v>
      </c>
      <c r="J4" t="s">
        <v>4</v>
      </c>
      <c r="K4" s="1" t="s">
        <v>22</v>
      </c>
      <c r="L4" s="1" t="s">
        <v>22</v>
      </c>
      <c r="M4" s="1" t="s">
        <v>22</v>
      </c>
      <c r="N4" s="1" t="s">
        <v>22</v>
      </c>
      <c r="O4" s="1" t="s">
        <v>22</v>
      </c>
      <c r="P4" s="1" t="s">
        <v>22</v>
      </c>
      <c r="Q4" t="s">
        <v>4</v>
      </c>
      <c r="R4" t="s">
        <v>4</v>
      </c>
    </row>
    <row r="5" spans="1:18">
      <c r="A5" t="s">
        <v>9</v>
      </c>
      <c r="B5" t="s">
        <v>29</v>
      </c>
      <c r="K5" s="1" t="s">
        <v>58</v>
      </c>
      <c r="L5" s="1" t="s">
        <v>58</v>
      </c>
      <c r="M5" s="1" t="s">
        <v>58</v>
      </c>
      <c r="N5" s="1" t="s">
        <v>58</v>
      </c>
      <c r="O5" s="1" t="s">
        <v>59</v>
      </c>
      <c r="P5" s="1" t="s">
        <v>44</v>
      </c>
      <c r="R5" t="s">
        <v>68</v>
      </c>
    </row>
    <row r="6" spans="1:18">
      <c r="A6">
        <v>1960</v>
      </c>
      <c r="G6">
        <v>16</v>
      </c>
      <c r="K6" s="1"/>
      <c r="L6" s="1"/>
      <c r="M6" s="1"/>
      <c r="N6" s="1"/>
      <c r="O6" s="1"/>
      <c r="P6" s="1"/>
    </row>
    <row r="7" spans="1:18">
      <c r="A7">
        <v>1961</v>
      </c>
      <c r="G7">
        <v>16.32</v>
      </c>
      <c r="K7" s="1"/>
      <c r="L7" s="1"/>
      <c r="M7" s="1"/>
      <c r="N7" s="1"/>
      <c r="O7" s="1"/>
      <c r="P7" s="1"/>
    </row>
    <row r="8" spans="1:18">
      <c r="A8">
        <v>1962</v>
      </c>
      <c r="G8">
        <v>16.64</v>
      </c>
      <c r="K8" s="1"/>
      <c r="L8" s="1"/>
      <c r="M8" s="1"/>
      <c r="N8" s="1"/>
      <c r="O8" s="1"/>
      <c r="P8" s="1"/>
    </row>
    <row r="9" spans="1:18">
      <c r="A9">
        <v>1963</v>
      </c>
      <c r="G9">
        <v>16.96</v>
      </c>
      <c r="K9" s="1"/>
      <c r="L9" s="1"/>
      <c r="M9" s="1"/>
      <c r="N9" s="1"/>
      <c r="O9" s="1"/>
      <c r="P9" s="1"/>
    </row>
    <row r="10" spans="1:18">
      <c r="A10">
        <v>1964</v>
      </c>
      <c r="G10">
        <v>17.28</v>
      </c>
      <c r="K10" s="1"/>
      <c r="L10" s="1"/>
      <c r="M10" s="1"/>
      <c r="N10" s="1"/>
      <c r="O10" s="1"/>
      <c r="P10" s="1"/>
    </row>
    <row r="11" spans="1:18">
      <c r="A11">
        <v>1965</v>
      </c>
      <c r="G11">
        <v>17.600000000000001</v>
      </c>
      <c r="H11">
        <v>29.23413511</v>
      </c>
      <c r="I11">
        <v>26.968125520000001</v>
      </c>
      <c r="J11">
        <v>37.94067982</v>
      </c>
    </row>
    <row r="12" spans="1:18">
      <c r="A12">
        <v>1966</v>
      </c>
      <c r="G12">
        <v>17.559999999999999</v>
      </c>
      <c r="H12">
        <v>31.874455869999998</v>
      </c>
      <c r="I12">
        <v>24.427193689999999</v>
      </c>
      <c r="J12">
        <v>37.591005529999997</v>
      </c>
    </row>
    <row r="13" spans="1:18">
      <c r="A13">
        <v>1967</v>
      </c>
      <c r="G13">
        <v>17.52</v>
      </c>
      <c r="H13">
        <v>28.198783500000001</v>
      </c>
      <c r="I13">
        <v>25.756802929999999</v>
      </c>
      <c r="J13">
        <v>40.261573220000002</v>
      </c>
    </row>
    <row r="14" spans="1:18">
      <c r="A14">
        <v>1968</v>
      </c>
      <c r="G14">
        <v>17.48</v>
      </c>
      <c r="H14">
        <v>26.121257979999999</v>
      </c>
      <c r="I14">
        <v>26.667053660000001</v>
      </c>
      <c r="J14">
        <v>42.150774820000002</v>
      </c>
    </row>
    <row r="15" spans="1:18">
      <c r="A15">
        <v>1969</v>
      </c>
      <c r="G15">
        <v>17.440000000000001</v>
      </c>
      <c r="H15">
        <v>29.6588976</v>
      </c>
      <c r="I15">
        <v>26.451316420000001</v>
      </c>
      <c r="J15">
        <v>37.989574400000002</v>
      </c>
    </row>
    <row r="16" spans="1:18">
      <c r="A16">
        <v>1970</v>
      </c>
      <c r="G16">
        <v>17.399999999999999</v>
      </c>
      <c r="H16">
        <v>33.745984319999998</v>
      </c>
      <c r="I16">
        <v>24.290852180000002</v>
      </c>
      <c r="J16">
        <v>35.21551865</v>
      </c>
    </row>
    <row r="17" spans="1:18">
      <c r="A17">
        <v>1971</v>
      </c>
      <c r="G17">
        <v>17.399999999999999</v>
      </c>
      <c r="H17">
        <v>35.056827120000001</v>
      </c>
      <c r="I17">
        <v>23.79244637</v>
      </c>
      <c r="J17">
        <v>34.054567419999998</v>
      </c>
    </row>
    <row r="18" spans="1:18">
      <c r="A18">
        <v>1972</v>
      </c>
      <c r="G18">
        <v>17.399999999999999</v>
      </c>
      <c r="H18">
        <v>36.087850539999998</v>
      </c>
      <c r="I18">
        <v>24.085621410000002</v>
      </c>
      <c r="J18">
        <v>32.858107769999997</v>
      </c>
    </row>
    <row r="19" spans="1:18">
      <c r="A19">
        <v>1973</v>
      </c>
      <c r="G19">
        <v>17.399999999999999</v>
      </c>
      <c r="H19">
        <v>36.184902319999999</v>
      </c>
      <c r="I19">
        <v>23.536329980000001</v>
      </c>
      <c r="J19">
        <v>33.352934439999999</v>
      </c>
    </row>
    <row r="20" spans="1:18">
      <c r="A20">
        <v>1974</v>
      </c>
      <c r="G20">
        <v>17.399999999999999</v>
      </c>
      <c r="H20">
        <v>35.655213109999998</v>
      </c>
      <c r="I20">
        <v>23.39510323</v>
      </c>
      <c r="J20">
        <v>33.87935118</v>
      </c>
    </row>
    <row r="21" spans="1:18">
      <c r="A21">
        <v>1975</v>
      </c>
      <c r="G21">
        <v>17.399999999999999</v>
      </c>
      <c r="H21">
        <v>38.128253319999999</v>
      </c>
      <c r="I21">
        <v>21.876359050000001</v>
      </c>
      <c r="J21">
        <v>32.399158020000002</v>
      </c>
    </row>
    <row r="22" spans="1:18">
      <c r="A22">
        <v>1976</v>
      </c>
      <c r="G22">
        <v>17.84</v>
      </c>
      <c r="H22">
        <v>37.565745210000003</v>
      </c>
      <c r="I22">
        <v>21.724357510000001</v>
      </c>
      <c r="J22">
        <v>32.849815980000002</v>
      </c>
    </row>
    <row r="23" spans="1:18">
      <c r="A23">
        <v>1977</v>
      </c>
      <c r="G23">
        <v>18.28</v>
      </c>
      <c r="H23">
        <v>39.347361960000001</v>
      </c>
      <c r="I23">
        <v>23.445454160000001</v>
      </c>
      <c r="J23">
        <v>29.42315567</v>
      </c>
    </row>
    <row r="24" spans="1:18">
      <c r="A24">
        <v>1978</v>
      </c>
      <c r="G24">
        <v>18.72</v>
      </c>
      <c r="H24">
        <v>40.470370000000003</v>
      </c>
      <c r="I24">
        <v>23.935588630000002</v>
      </c>
      <c r="J24">
        <v>28.18775376</v>
      </c>
    </row>
    <row r="25" spans="1:18">
      <c r="A25">
        <v>1979</v>
      </c>
      <c r="G25">
        <v>19.16</v>
      </c>
      <c r="H25">
        <v>39.988789820000001</v>
      </c>
      <c r="I25">
        <v>21.633929609999999</v>
      </c>
      <c r="J25">
        <v>31.265691919999998</v>
      </c>
    </row>
    <row r="26" spans="1:18">
      <c r="A26">
        <v>1980</v>
      </c>
      <c r="C26">
        <v>68.7</v>
      </c>
      <c r="D26">
        <v>18.2</v>
      </c>
      <c r="E26">
        <v>13.1</v>
      </c>
      <c r="G26">
        <v>19.600000000000001</v>
      </c>
      <c r="H26">
        <v>40.232179930000001</v>
      </c>
      <c r="I26">
        <v>21.603309599999999</v>
      </c>
      <c r="J26">
        <v>30.174234420000001</v>
      </c>
    </row>
    <row r="27" spans="1:18">
      <c r="A27">
        <v>1981</v>
      </c>
      <c r="C27">
        <v>68.099999999999994</v>
      </c>
      <c r="D27">
        <v>18.3</v>
      </c>
      <c r="E27">
        <v>13.6</v>
      </c>
      <c r="G27">
        <v>20.28</v>
      </c>
      <c r="H27">
        <v>38.31641836</v>
      </c>
      <c r="I27">
        <v>22.009160210000001</v>
      </c>
      <c r="J27">
        <v>31.88118407</v>
      </c>
    </row>
    <row r="28" spans="1:18">
      <c r="A28">
        <v>1982</v>
      </c>
      <c r="C28">
        <v>68.099999999999994</v>
      </c>
      <c r="D28">
        <v>18.399999999999999</v>
      </c>
      <c r="E28">
        <v>13.4</v>
      </c>
      <c r="F28">
        <v>65.505085730000005</v>
      </c>
      <c r="G28">
        <v>20.96</v>
      </c>
      <c r="H28">
        <v>37.125563419999999</v>
      </c>
      <c r="I28">
        <v>21.846939110000001</v>
      </c>
      <c r="J28">
        <v>33.388435960000002</v>
      </c>
    </row>
    <row r="29" spans="1:18">
      <c r="A29">
        <v>1983</v>
      </c>
      <c r="C29">
        <v>67.099999999999994</v>
      </c>
      <c r="D29">
        <v>18.7</v>
      </c>
      <c r="E29">
        <v>14.2</v>
      </c>
      <c r="G29">
        <v>21.64</v>
      </c>
      <c r="H29">
        <v>36.374843380000002</v>
      </c>
      <c r="I29">
        <v>22.441176110000001</v>
      </c>
      <c r="J29">
        <v>33.179599850000002</v>
      </c>
    </row>
    <row r="30" spans="1:18">
      <c r="A30">
        <v>1984</v>
      </c>
      <c r="C30">
        <v>64</v>
      </c>
      <c r="D30">
        <v>19.899999999999999</v>
      </c>
      <c r="E30">
        <v>16.100000000000001</v>
      </c>
      <c r="G30">
        <v>22.32</v>
      </c>
      <c r="H30">
        <v>35.287633800000002</v>
      </c>
      <c r="I30">
        <v>24.781843729999999</v>
      </c>
      <c r="J30">
        <v>32.131907159999997</v>
      </c>
    </row>
    <row r="31" spans="1:18">
      <c r="A31" s="1">
        <v>1985</v>
      </c>
      <c r="B31">
        <v>0.63284053669999996</v>
      </c>
      <c r="C31">
        <v>62.4</v>
      </c>
      <c r="D31">
        <v>20.8</v>
      </c>
      <c r="E31">
        <v>16.8</v>
      </c>
      <c r="G31">
        <v>23</v>
      </c>
      <c r="H31">
        <v>34.73180636</v>
      </c>
      <c r="I31">
        <v>28.671250229999998</v>
      </c>
      <c r="J31">
        <v>28.442768409999999</v>
      </c>
      <c r="K31" s="1">
        <v>25108</v>
      </c>
      <c r="L31" s="1">
        <v>38231</v>
      </c>
      <c r="M31" s="1">
        <v>3055</v>
      </c>
      <c r="N31" s="1">
        <v>2524</v>
      </c>
      <c r="O31" s="1">
        <v>2.93665833325</v>
      </c>
      <c r="P31" s="1">
        <v>907670000000</v>
      </c>
      <c r="Q31" s="1">
        <v>63.699585220000003</v>
      </c>
      <c r="R31" s="1">
        <v>814.0747629</v>
      </c>
    </row>
    <row r="32" spans="1:18">
      <c r="A32" s="1">
        <v>1986</v>
      </c>
      <c r="B32">
        <v>0.73722531719999995</v>
      </c>
      <c r="C32">
        <v>60.9</v>
      </c>
      <c r="D32">
        <v>21.9</v>
      </c>
      <c r="E32">
        <v>17.2</v>
      </c>
      <c r="G32">
        <v>23.88</v>
      </c>
      <c r="H32">
        <v>34.978412980000002</v>
      </c>
      <c r="I32">
        <v>29.13617357</v>
      </c>
      <c r="J32">
        <v>27.14010433</v>
      </c>
      <c r="K32" s="1">
        <v>25756</v>
      </c>
      <c r="L32" s="1">
        <v>34896</v>
      </c>
      <c r="M32" s="1">
        <v>3827</v>
      </c>
      <c r="N32" s="1">
        <v>2276</v>
      </c>
      <c r="O32" s="1">
        <v>3.4527916665833334</v>
      </c>
      <c r="P32" s="1">
        <v>1050849999999.9999</v>
      </c>
      <c r="Q32" s="1">
        <v>64.377609440000001</v>
      </c>
      <c r="R32" s="1">
        <v>872.63674289999994</v>
      </c>
    </row>
    <row r="33" spans="1:18">
      <c r="A33" s="1">
        <v>1987</v>
      </c>
      <c r="B33">
        <v>0.70138547360000003</v>
      </c>
      <c r="C33">
        <v>60</v>
      </c>
      <c r="D33">
        <v>22.2</v>
      </c>
      <c r="E33">
        <v>17.8</v>
      </c>
      <c r="G33">
        <v>24.76</v>
      </c>
      <c r="H33">
        <v>34.454536150000003</v>
      </c>
      <c r="I33">
        <v>29.638599070000001</v>
      </c>
      <c r="J33">
        <v>26.810740880000001</v>
      </c>
      <c r="K33" s="1">
        <v>34734</v>
      </c>
      <c r="L33" s="1">
        <v>36395</v>
      </c>
      <c r="M33" s="1">
        <v>4437</v>
      </c>
      <c r="N33" s="1">
        <v>2485</v>
      </c>
      <c r="O33" s="1">
        <v>3.7220999999999997</v>
      </c>
      <c r="P33" s="1">
        <v>1227740000000</v>
      </c>
      <c r="Q33" s="1">
        <v>64.955342549999997</v>
      </c>
      <c r="R33" s="1">
        <v>958.37024499999995</v>
      </c>
    </row>
    <row r="34" spans="1:18">
      <c r="A34" s="1">
        <v>1988</v>
      </c>
      <c r="B34">
        <v>0.7724676922</v>
      </c>
      <c r="C34">
        <v>59.4</v>
      </c>
      <c r="D34">
        <v>22.4</v>
      </c>
      <c r="E34">
        <v>18.3</v>
      </c>
      <c r="G34">
        <v>25.64</v>
      </c>
      <c r="H34">
        <v>34.602982820000001</v>
      </c>
      <c r="I34">
        <v>30.514263920000001</v>
      </c>
      <c r="J34">
        <v>25.696014040000001</v>
      </c>
      <c r="K34" s="1">
        <v>41054</v>
      </c>
      <c r="L34" s="1">
        <v>46369</v>
      </c>
      <c r="M34" s="1">
        <v>4858</v>
      </c>
      <c r="N34" s="1">
        <v>3603</v>
      </c>
      <c r="O34" s="1">
        <v>3.7220999999999997</v>
      </c>
      <c r="P34" s="1">
        <v>1538860000000</v>
      </c>
      <c r="Q34" s="1">
        <v>65.425328769999993</v>
      </c>
      <c r="R34" s="1">
        <v>1049.6295190000001</v>
      </c>
    </row>
    <row r="35" spans="1:18">
      <c r="A35" s="1">
        <v>1989</v>
      </c>
      <c r="B35">
        <v>0.73786449190000003</v>
      </c>
      <c r="C35">
        <v>60</v>
      </c>
      <c r="D35">
        <v>21.6</v>
      </c>
      <c r="E35">
        <v>18.3</v>
      </c>
      <c r="G35">
        <v>26.52</v>
      </c>
      <c r="H35">
        <v>34.30445658</v>
      </c>
      <c r="I35">
        <v>32.063933609999999</v>
      </c>
      <c r="J35">
        <v>25.104900449999999</v>
      </c>
      <c r="K35" s="1">
        <v>43220</v>
      </c>
      <c r="L35" s="1">
        <v>48840</v>
      </c>
      <c r="M35" s="1">
        <v>4603</v>
      </c>
      <c r="N35" s="1">
        <v>3910</v>
      </c>
      <c r="O35" s="1">
        <v>3.7651083333333335</v>
      </c>
      <c r="P35" s="1">
        <v>1731130000000</v>
      </c>
      <c r="Q35" s="1">
        <v>65.785148120000002</v>
      </c>
      <c r="R35" s="1">
        <v>1076.0396949999999</v>
      </c>
    </row>
    <row r="36" spans="1:18">
      <c r="A36" s="1">
        <v>1990</v>
      </c>
      <c r="B36">
        <v>0.86209148390000001</v>
      </c>
      <c r="C36">
        <v>60.1</v>
      </c>
      <c r="D36">
        <v>21.4</v>
      </c>
      <c r="E36">
        <v>18.5</v>
      </c>
      <c r="F36">
        <v>77.785058640000003</v>
      </c>
      <c r="G36">
        <v>27.4</v>
      </c>
      <c r="H36">
        <v>32.659242390000003</v>
      </c>
      <c r="I36">
        <v>31.54308443</v>
      </c>
      <c r="J36">
        <v>27.116210800000001</v>
      </c>
      <c r="K36" s="1">
        <v>51519</v>
      </c>
      <c r="L36" s="1">
        <v>42354</v>
      </c>
      <c r="M36" s="1">
        <v>5855</v>
      </c>
      <c r="N36" s="1">
        <v>4352</v>
      </c>
      <c r="O36" s="1">
        <v>4.7832083333333335</v>
      </c>
      <c r="P36" s="1">
        <v>1934780000000</v>
      </c>
      <c r="Q36" s="1">
        <v>66.039730770000006</v>
      </c>
      <c r="R36" s="1">
        <v>1100.660116</v>
      </c>
    </row>
    <row r="37" spans="1:18">
      <c r="A37" s="1">
        <v>1991</v>
      </c>
      <c r="B37">
        <v>1.0295134945</v>
      </c>
      <c r="C37">
        <v>59.7</v>
      </c>
      <c r="D37">
        <v>21.4</v>
      </c>
      <c r="E37">
        <v>18.899999999999999</v>
      </c>
      <c r="G37">
        <v>28.2</v>
      </c>
      <c r="H37">
        <v>32.487260020000001</v>
      </c>
      <c r="I37">
        <v>33.685007859999999</v>
      </c>
      <c r="J37">
        <v>24.526318209999999</v>
      </c>
      <c r="K37" s="1">
        <v>58919</v>
      </c>
      <c r="L37" s="1">
        <v>50176</v>
      </c>
      <c r="M37" s="1">
        <v>6979</v>
      </c>
      <c r="N37" s="1">
        <v>4121</v>
      </c>
      <c r="O37" s="1">
        <v>5.3233916666666667</v>
      </c>
      <c r="P37" s="1">
        <v>2257740000000</v>
      </c>
      <c r="Q37" s="1">
        <v>66.188509159999995</v>
      </c>
      <c r="R37" s="1">
        <v>1185.6328020000001</v>
      </c>
    </row>
    <row r="38" spans="1:18">
      <c r="A38" s="1">
        <v>1992</v>
      </c>
      <c r="B38">
        <v>2.2021216212999999</v>
      </c>
      <c r="C38">
        <v>58.5</v>
      </c>
      <c r="D38">
        <v>21.7</v>
      </c>
      <c r="E38">
        <v>19.8</v>
      </c>
      <c r="G38">
        <v>29</v>
      </c>
      <c r="H38">
        <v>32.73651753</v>
      </c>
      <c r="I38">
        <v>34.755511630000001</v>
      </c>
      <c r="J38">
        <v>21.789886159999998</v>
      </c>
      <c r="K38" s="1">
        <v>69568</v>
      </c>
      <c r="L38" s="1">
        <v>64385</v>
      </c>
      <c r="M38" s="1">
        <v>9249</v>
      </c>
      <c r="N38" s="1">
        <v>9434</v>
      </c>
      <c r="O38" s="1">
        <v>5.5145916666666661</v>
      </c>
      <c r="P38" s="1">
        <v>2756520000000</v>
      </c>
      <c r="Q38" s="1">
        <v>66.246992590000005</v>
      </c>
      <c r="R38" s="1">
        <v>1337.500256</v>
      </c>
    </row>
    <row r="39" spans="1:18">
      <c r="A39" s="1">
        <v>1993</v>
      </c>
      <c r="B39">
        <v>4.2920452174000001</v>
      </c>
      <c r="C39">
        <v>56.4</v>
      </c>
      <c r="D39">
        <v>22.4</v>
      </c>
      <c r="E39">
        <v>21.2</v>
      </c>
      <c r="G39">
        <v>29.8</v>
      </c>
      <c r="H39">
        <v>33.971303480000003</v>
      </c>
      <c r="I39">
        <v>33.723138400000003</v>
      </c>
      <c r="J39">
        <v>19.708551839999998</v>
      </c>
      <c r="K39" s="1">
        <v>75659</v>
      </c>
      <c r="L39" s="1">
        <v>86313</v>
      </c>
      <c r="M39" s="1">
        <v>11193</v>
      </c>
      <c r="N39" s="1">
        <v>12036</v>
      </c>
      <c r="O39" s="1">
        <v>5.7619583333333333</v>
      </c>
      <c r="P39" s="1">
        <v>3693810000000</v>
      </c>
      <c r="Q39" s="1">
        <v>66.256487100000001</v>
      </c>
      <c r="R39" s="1">
        <v>1507.321839</v>
      </c>
    </row>
    <row r="40" spans="1:18">
      <c r="A40" s="1">
        <v>1994</v>
      </c>
      <c r="B40">
        <v>5.7952975314000001</v>
      </c>
      <c r="C40">
        <v>54.3</v>
      </c>
      <c r="D40">
        <v>22.7</v>
      </c>
      <c r="E40">
        <v>23</v>
      </c>
      <c r="G40">
        <v>30.6</v>
      </c>
      <c r="H40">
        <v>33.627383770000002</v>
      </c>
      <c r="I40">
        <v>33.569512359999997</v>
      </c>
      <c r="J40">
        <v>19.86123877</v>
      </c>
      <c r="K40" s="1">
        <v>102561</v>
      </c>
      <c r="L40" s="1">
        <v>95271</v>
      </c>
      <c r="M40" s="1">
        <v>16620</v>
      </c>
      <c r="N40" s="1">
        <v>16299</v>
      </c>
      <c r="O40" s="1">
        <v>8.618742666666666</v>
      </c>
      <c r="P40" s="1">
        <v>5021740000000</v>
      </c>
      <c r="Q40" s="1">
        <v>66.269239650000003</v>
      </c>
      <c r="R40" s="1">
        <v>1685.6210140000001</v>
      </c>
    </row>
    <row r="41" spans="1:18">
      <c r="A41" s="1">
        <v>1995</v>
      </c>
      <c r="B41">
        <v>4.9567375114000001</v>
      </c>
      <c r="C41">
        <v>52.2</v>
      </c>
      <c r="D41">
        <v>23</v>
      </c>
      <c r="E41">
        <v>24.8</v>
      </c>
      <c r="G41">
        <v>31.4</v>
      </c>
      <c r="H41">
        <v>33.653832549999997</v>
      </c>
      <c r="I41">
        <v>32.862615699999999</v>
      </c>
      <c r="J41">
        <v>19.96226583</v>
      </c>
      <c r="K41" s="1">
        <v>128109.69</v>
      </c>
      <c r="L41" s="1">
        <v>110059.58</v>
      </c>
      <c r="M41" s="1">
        <v>19130.3</v>
      </c>
      <c r="N41" s="1">
        <v>25222.82</v>
      </c>
      <c r="O41" s="1">
        <v>8.3514166666666672</v>
      </c>
      <c r="P41" s="1">
        <v>6321690000000</v>
      </c>
      <c r="Q41" s="1">
        <v>66.324627579999998</v>
      </c>
      <c r="R41" s="1">
        <v>1849.1529459999999</v>
      </c>
    </row>
    <row r="42" spans="1:18">
      <c r="A42" s="1">
        <v>1996</v>
      </c>
      <c r="B42">
        <v>4.6776757769000001</v>
      </c>
      <c r="C42">
        <v>50.5</v>
      </c>
      <c r="D42">
        <v>23.5</v>
      </c>
      <c r="E42">
        <v>26</v>
      </c>
      <c r="G42">
        <v>32.28</v>
      </c>
      <c r="H42">
        <v>33.51224981</v>
      </c>
      <c r="I42">
        <v>32.772287519999999</v>
      </c>
      <c r="J42">
        <v>19.691022050000001</v>
      </c>
      <c r="K42" s="1">
        <v>151077</v>
      </c>
      <c r="L42" s="1">
        <v>131542</v>
      </c>
      <c r="M42" s="1">
        <v>20601</v>
      </c>
      <c r="N42" s="1">
        <v>22585</v>
      </c>
      <c r="O42" s="1">
        <v>8.3141749999999988</v>
      </c>
      <c r="P42" s="1">
        <v>7416360000000</v>
      </c>
      <c r="Q42" s="1">
        <v>66.427471220000001</v>
      </c>
      <c r="R42" s="1">
        <v>2012.8596689999999</v>
      </c>
    </row>
    <row r="43" spans="1:18">
      <c r="A43" s="1">
        <v>1997</v>
      </c>
      <c r="B43">
        <v>4.5944092100000002</v>
      </c>
      <c r="C43">
        <v>49.9</v>
      </c>
      <c r="D43">
        <v>23.7</v>
      </c>
      <c r="E43">
        <v>26.4</v>
      </c>
      <c r="G43">
        <v>33.159999999999997</v>
      </c>
      <c r="H43">
        <v>33.182373720000001</v>
      </c>
      <c r="I43">
        <v>34.173831560000004</v>
      </c>
      <c r="J43">
        <v>18.287136109999999</v>
      </c>
      <c r="K43" s="1">
        <v>182670</v>
      </c>
      <c r="L43" s="1">
        <v>136448</v>
      </c>
      <c r="M43" s="1">
        <v>24569</v>
      </c>
      <c r="N43" s="1">
        <v>27967</v>
      </c>
      <c r="O43" s="1">
        <v>8.2898166666666668</v>
      </c>
      <c r="P43" s="1">
        <v>8165850000000</v>
      </c>
      <c r="Q43" s="1">
        <v>66.576116670000005</v>
      </c>
      <c r="R43" s="1">
        <v>2177.6539779999998</v>
      </c>
    </row>
    <row r="44" spans="1:18">
      <c r="A44" s="1">
        <v>1998</v>
      </c>
      <c r="B44">
        <v>4.3496735639999997</v>
      </c>
      <c r="C44">
        <v>49.8</v>
      </c>
      <c r="D44">
        <v>23.5</v>
      </c>
      <c r="E44">
        <v>26.7</v>
      </c>
      <c r="G44">
        <v>34.04</v>
      </c>
      <c r="H44">
        <v>31.84073837</v>
      </c>
      <c r="I44">
        <v>36.23184285</v>
      </c>
      <c r="J44">
        <v>17.555982090000001</v>
      </c>
      <c r="K44" s="1">
        <v>183529</v>
      </c>
      <c r="L44" s="1">
        <v>136915</v>
      </c>
      <c r="M44" s="1">
        <v>23895</v>
      </c>
      <c r="N44" s="1">
        <v>26672</v>
      </c>
      <c r="O44" s="1">
        <v>8.2789583333333336</v>
      </c>
      <c r="P44" s="1">
        <v>8653160000000</v>
      </c>
      <c r="Q44" s="1">
        <v>66.792500689999997</v>
      </c>
      <c r="R44" s="1">
        <v>2325.0931650000002</v>
      </c>
    </row>
    <row r="45" spans="1:18">
      <c r="A45" s="1">
        <v>1999</v>
      </c>
      <c r="B45">
        <v>3.6627529334000002</v>
      </c>
      <c r="C45">
        <v>50.1</v>
      </c>
      <c r="D45">
        <v>23</v>
      </c>
      <c r="E45">
        <v>26.9</v>
      </c>
      <c r="G45">
        <v>34.92</v>
      </c>
      <c r="H45">
        <v>31.59224773</v>
      </c>
      <c r="I45">
        <v>37.77222699</v>
      </c>
      <c r="J45">
        <v>16.470220900000001</v>
      </c>
      <c r="K45" s="1">
        <v>194716</v>
      </c>
      <c r="L45" s="1">
        <v>158734</v>
      </c>
      <c r="M45" s="1">
        <v>26248</v>
      </c>
      <c r="N45" s="1">
        <v>31589</v>
      </c>
      <c r="O45" s="1">
        <v>8.2782499999999999</v>
      </c>
      <c r="P45" s="1">
        <v>9112500000000</v>
      </c>
      <c r="Q45" s="1">
        <v>67.100221000000005</v>
      </c>
      <c r="R45" s="1">
        <v>2480.2318829999999</v>
      </c>
    </row>
    <row r="46" spans="1:18">
      <c r="A46" s="1">
        <v>2000</v>
      </c>
      <c r="B46">
        <v>3.4132773418000002</v>
      </c>
      <c r="C46">
        <v>50</v>
      </c>
      <c r="D46">
        <v>22.5</v>
      </c>
      <c r="E46">
        <v>27.5</v>
      </c>
      <c r="F46">
        <v>90.92021038</v>
      </c>
      <c r="G46">
        <v>35.799999999999997</v>
      </c>
      <c r="H46">
        <v>32.119199719999997</v>
      </c>
      <c r="I46">
        <v>39.020611799999998</v>
      </c>
      <c r="J46">
        <v>15.06294411</v>
      </c>
      <c r="K46" s="1">
        <v>249130.99799999999</v>
      </c>
      <c r="L46" s="1">
        <v>214657.33900000001</v>
      </c>
      <c r="M46" s="1">
        <v>30430.486000000001</v>
      </c>
      <c r="N46" s="1">
        <v>36030.610999999997</v>
      </c>
      <c r="O46" s="1">
        <v>8.2785041666666679</v>
      </c>
      <c r="P46" s="1">
        <v>9874900000000</v>
      </c>
      <c r="Q46" s="1">
        <v>67.511055999999996</v>
      </c>
      <c r="R46" s="1">
        <v>2667.46983</v>
      </c>
    </row>
    <row r="47" spans="1:18">
      <c r="A47" s="1">
        <v>2001</v>
      </c>
      <c r="B47">
        <v>3.5606173282000002</v>
      </c>
      <c r="C47">
        <v>50</v>
      </c>
      <c r="D47">
        <v>22.3</v>
      </c>
      <c r="E47">
        <v>27.7</v>
      </c>
      <c r="G47">
        <v>36.72</v>
      </c>
      <c r="H47">
        <v>31.635292509999999</v>
      </c>
      <c r="I47">
        <v>40.45570197</v>
      </c>
      <c r="J47">
        <v>14.3917742</v>
      </c>
      <c r="K47" s="1">
        <v>266075</v>
      </c>
      <c r="L47" s="1">
        <v>232058</v>
      </c>
      <c r="M47" s="1">
        <v>33334</v>
      </c>
      <c r="N47" s="1">
        <v>39267</v>
      </c>
      <c r="O47" s="1">
        <v>8.2770683333333341</v>
      </c>
      <c r="P47" s="1">
        <v>10902800000000</v>
      </c>
      <c r="Q47" s="1">
        <v>68.035944229999998</v>
      </c>
      <c r="R47" s="1">
        <v>2867.961663</v>
      </c>
    </row>
    <row r="48" spans="1:18">
      <c r="A48" s="1">
        <v>2002</v>
      </c>
      <c r="B48">
        <v>3.6273313041000002</v>
      </c>
      <c r="C48">
        <v>50</v>
      </c>
      <c r="D48">
        <v>21.4</v>
      </c>
      <c r="E48">
        <v>28.6</v>
      </c>
      <c r="G48">
        <v>37.64</v>
      </c>
      <c r="H48">
        <v>31.415520969999999</v>
      </c>
      <c r="I48">
        <v>41.467448169999997</v>
      </c>
      <c r="J48">
        <v>13.74273161</v>
      </c>
      <c r="K48" s="1">
        <v>325650.82270261482</v>
      </c>
      <c r="L48" s="1">
        <v>281484.248424127</v>
      </c>
      <c r="M48" s="1">
        <v>39744.505192833298</v>
      </c>
      <c r="N48" s="1">
        <v>46527.991807301594</v>
      </c>
      <c r="O48" s="1">
        <v>8.2769575</v>
      </c>
      <c r="P48" s="1">
        <v>12047560000000</v>
      </c>
      <c r="Q48" s="1">
        <v>68.658714250000003</v>
      </c>
      <c r="R48" s="1">
        <v>3108.0523210000001</v>
      </c>
    </row>
    <row r="49" spans="1:18">
      <c r="A49" s="1">
        <v>2003</v>
      </c>
      <c r="B49">
        <v>3.2468054245000002</v>
      </c>
      <c r="C49">
        <v>49.1</v>
      </c>
      <c r="D49">
        <v>21.6</v>
      </c>
      <c r="E49">
        <v>29.3</v>
      </c>
      <c r="G49">
        <v>38.56</v>
      </c>
      <c r="H49">
        <v>32.848375679999997</v>
      </c>
      <c r="I49">
        <v>41.233725120000003</v>
      </c>
      <c r="J49">
        <v>12.79733594</v>
      </c>
      <c r="K49" s="1">
        <v>438269.59456577396</v>
      </c>
      <c r="L49" s="1">
        <v>393617.969758533</v>
      </c>
      <c r="M49" s="1">
        <v>46733.622007484002</v>
      </c>
      <c r="N49" s="1">
        <v>55306.269580751199</v>
      </c>
      <c r="O49" s="1">
        <v>8.2770366666666657</v>
      </c>
      <c r="P49" s="1">
        <v>13663480000000</v>
      </c>
      <c r="Q49" s="1">
        <v>69.329917089999995</v>
      </c>
      <c r="R49" s="1">
        <v>3397.6290060000001</v>
      </c>
    </row>
    <row r="50" spans="1:18">
      <c r="A50" s="1">
        <v>2004</v>
      </c>
      <c r="B50">
        <v>3.1309033077000001</v>
      </c>
      <c r="C50">
        <v>46.9</v>
      </c>
      <c r="D50">
        <v>22.5</v>
      </c>
      <c r="E50">
        <v>30.6</v>
      </c>
      <c r="G50">
        <v>39.479999999999997</v>
      </c>
      <c r="H50">
        <v>32.367369429999997</v>
      </c>
      <c r="I50">
        <v>40.381527699999999</v>
      </c>
      <c r="J50">
        <v>13.393124650000001</v>
      </c>
      <c r="K50" s="1">
        <v>593392.51149816031</v>
      </c>
      <c r="L50" s="1">
        <v>534410.23610168288</v>
      </c>
      <c r="M50" s="1">
        <v>62434.065880629598</v>
      </c>
      <c r="N50" s="1">
        <v>72132.698063083939</v>
      </c>
      <c r="O50" s="1">
        <v>8.2768008333333327</v>
      </c>
      <c r="P50" s="1">
        <v>16080010000000</v>
      </c>
      <c r="Q50" s="1">
        <v>69.982426189999998</v>
      </c>
      <c r="R50" s="1">
        <v>3718.637608</v>
      </c>
    </row>
    <row r="51" spans="1:18">
      <c r="A51" s="1">
        <v>2005</v>
      </c>
      <c r="B51">
        <v>3.1443695447</v>
      </c>
      <c r="C51">
        <v>44.8</v>
      </c>
      <c r="D51">
        <v>23.8</v>
      </c>
      <c r="E51">
        <v>31.3</v>
      </c>
      <c r="G51">
        <v>40.4</v>
      </c>
      <c r="H51">
        <v>32.507215960000003</v>
      </c>
      <c r="I51">
        <v>40.51062684</v>
      </c>
      <c r="J51">
        <v>12.12302109</v>
      </c>
      <c r="K51" s="1">
        <v>762483.73267286387</v>
      </c>
      <c r="L51" s="1">
        <v>628294.63761861902</v>
      </c>
      <c r="M51" s="1">
        <v>74404.098479121312</v>
      </c>
      <c r="N51" s="1">
        <v>83795.489999784724</v>
      </c>
      <c r="O51" s="1">
        <v>8.1943166666666674</v>
      </c>
      <c r="P51" s="1">
        <v>18713120000000</v>
      </c>
      <c r="Q51" s="1">
        <v>70.566477939999999</v>
      </c>
      <c r="R51" s="1">
        <v>4114.573523</v>
      </c>
    </row>
    <row r="52" spans="1:18">
      <c r="A52" s="1">
        <v>2006</v>
      </c>
      <c r="B52">
        <v>2.6157688603999998</v>
      </c>
      <c r="C52">
        <v>42.6</v>
      </c>
      <c r="D52">
        <v>25.2</v>
      </c>
      <c r="E52">
        <v>32.200000000000003</v>
      </c>
      <c r="G52">
        <v>41.3</v>
      </c>
      <c r="H52">
        <v>32.920970590000003</v>
      </c>
      <c r="I52">
        <v>40.938051280000003</v>
      </c>
      <c r="J52">
        <v>11.113453379999999</v>
      </c>
      <c r="K52" s="1">
        <v>969682.30719205958</v>
      </c>
      <c r="L52" s="1">
        <v>751936.24705853465</v>
      </c>
      <c r="M52" s="1">
        <v>91999.236623262812</v>
      </c>
      <c r="N52" s="1">
        <v>100833.14987336403</v>
      </c>
      <c r="O52" s="1">
        <v>7.9734383333333332</v>
      </c>
      <c r="P52" s="1">
        <v>22224000000000</v>
      </c>
      <c r="Q52" s="1">
        <v>71.063586729999997</v>
      </c>
      <c r="R52" s="1">
        <v>4611.3040010000004</v>
      </c>
    </row>
    <row r="53" spans="1:18">
      <c r="A53" s="1">
        <v>2007</v>
      </c>
      <c r="B53">
        <v>2.4150653567</v>
      </c>
      <c r="C53">
        <v>40.799999999999997</v>
      </c>
      <c r="D53">
        <v>26.8</v>
      </c>
      <c r="E53">
        <v>32.4</v>
      </c>
      <c r="G53">
        <v>42.2</v>
      </c>
      <c r="H53">
        <v>32.904435980000002</v>
      </c>
      <c r="I53">
        <v>41.891491790000003</v>
      </c>
      <c r="J53">
        <v>10.76971058</v>
      </c>
      <c r="K53" s="1">
        <v>1219999.6290614756</v>
      </c>
      <c r="L53" s="1">
        <v>904618.23207878752</v>
      </c>
      <c r="M53" s="1">
        <v>122206.33276860724</v>
      </c>
      <c r="N53" s="1">
        <v>130111.12568334193</v>
      </c>
      <c r="O53" s="1">
        <v>7.6075325000000005</v>
      </c>
      <c r="P53" s="1">
        <v>26583390000000</v>
      </c>
      <c r="Q53" s="1">
        <v>71.480781030000003</v>
      </c>
      <c r="R53" s="1">
        <v>5238.6774590000005</v>
      </c>
    </row>
    <row r="54" spans="1:18">
      <c r="A54" s="1">
        <v>2008</v>
      </c>
      <c r="B54">
        <v>2.4526598804000002</v>
      </c>
      <c r="C54">
        <v>39.6</v>
      </c>
      <c r="D54">
        <v>27.2</v>
      </c>
      <c r="E54">
        <v>33.200000000000003</v>
      </c>
      <c r="G54">
        <v>43.1</v>
      </c>
      <c r="H54">
        <v>32.919947069999999</v>
      </c>
      <c r="I54">
        <v>41.821978610000002</v>
      </c>
      <c r="J54">
        <v>10.73156938</v>
      </c>
      <c r="K54" s="1">
        <v>1434601.2405216</v>
      </c>
      <c r="L54" s="1">
        <v>1073919.1463216601</v>
      </c>
      <c r="M54" s="1">
        <v>147111.94782536401</v>
      </c>
      <c r="N54" s="1">
        <v>158923.585890338</v>
      </c>
      <c r="O54" s="1">
        <v>6.9486549999999996</v>
      </c>
      <c r="P54" s="1">
        <v>31490130000000</v>
      </c>
      <c r="Q54" s="1">
        <v>71.825187569999997</v>
      </c>
      <c r="R54" s="1">
        <v>5712.2465769999999</v>
      </c>
    </row>
    <row r="55" spans="1:18">
      <c r="A55" s="1">
        <v>2009</v>
      </c>
      <c r="B55">
        <v>1.9059364874</v>
      </c>
      <c r="F55">
        <v>93.984889999999993</v>
      </c>
      <c r="G55">
        <v>44</v>
      </c>
      <c r="H55">
        <v>33.882318949999998</v>
      </c>
      <c r="I55">
        <v>43.425222669999997</v>
      </c>
      <c r="J55">
        <v>10.333150679999999</v>
      </c>
      <c r="K55" s="1">
        <v>1203796.61254708</v>
      </c>
      <c r="L55" s="1">
        <v>954287.35183851002</v>
      </c>
      <c r="M55" s="1">
        <v>129549.4087319</v>
      </c>
      <c r="N55" s="1">
        <v>158947.061573821</v>
      </c>
      <c r="O55" s="1">
        <v>6.8314160517666602</v>
      </c>
      <c r="P55" s="1">
        <v>34631660000000.004</v>
      </c>
      <c r="Q55" s="1">
        <v>72.113194890000003</v>
      </c>
      <c r="R55" s="1">
        <v>6206.2377880000004</v>
      </c>
    </row>
    <row r="56" spans="1:18">
      <c r="A56" s="1">
        <v>2010</v>
      </c>
      <c r="B56">
        <v>1.8007260810000001</v>
      </c>
      <c r="G56">
        <v>44.9</v>
      </c>
      <c r="H56">
        <v>32.425696860000002</v>
      </c>
      <c r="I56">
        <v>45.894524740000001</v>
      </c>
      <c r="J56">
        <v>9.5269109600000004</v>
      </c>
      <c r="K56" s="1">
        <v>1581417.4819574801</v>
      </c>
      <c r="L56" s="1">
        <v>1327237.58459267</v>
      </c>
      <c r="M56" s="1">
        <v>171203.281204764</v>
      </c>
      <c r="N56" s="1">
        <v>193321.098339636</v>
      </c>
      <c r="O56" s="1">
        <v>6.7702690287094001</v>
      </c>
      <c r="P56" s="1">
        <v>39430760000000</v>
      </c>
      <c r="Q56" s="1">
        <v>72.355672150000004</v>
      </c>
      <c r="R56" s="1">
        <v>6810.0873149999998</v>
      </c>
    </row>
  </sheetData>
  <phoneticPr fontId="0" type="noConversion"/>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D51"/>
  <sheetViews>
    <sheetView workbookViewId="0">
      <pane xSplit="1" ySplit="5" topLeftCell="B6" activePane="bottomRight" state="frozen"/>
      <selection activeCell="A2" sqref="A2"/>
      <selection pane="topRight" activeCell="A2" sqref="A2"/>
      <selection pane="bottomLeft" activeCell="A2" sqref="A2"/>
      <selection pane="bottomRight" activeCell="B6" sqref="B6"/>
    </sheetView>
  </sheetViews>
  <sheetFormatPr defaultRowHeight="15"/>
  <cols>
    <col min="1" max="1" width="14.7109375" bestFit="1" customWidth="1"/>
    <col min="2" max="2" width="41.7109375" style="1" bestFit="1" customWidth="1"/>
    <col min="3" max="3" width="18.7109375" bestFit="1" customWidth="1"/>
    <col min="4" max="4" width="17.5703125" bestFit="1" customWidth="1"/>
  </cols>
  <sheetData>
    <row r="1" spans="1:4">
      <c r="A1" t="s">
        <v>109</v>
      </c>
      <c r="B1" s="1" t="s">
        <v>131</v>
      </c>
      <c r="C1" t="s">
        <v>132</v>
      </c>
      <c r="D1" t="s">
        <v>133</v>
      </c>
    </row>
    <row r="2" spans="1:4">
      <c r="A2" t="s">
        <v>6</v>
      </c>
      <c r="B2" s="1" t="s">
        <v>28</v>
      </c>
      <c r="C2" s="1" t="s">
        <v>28</v>
      </c>
      <c r="D2" s="1" t="s">
        <v>28</v>
      </c>
    </row>
    <row r="3" spans="1:4">
      <c r="A3" t="s">
        <v>7</v>
      </c>
      <c r="B3" s="1" t="s">
        <v>181</v>
      </c>
      <c r="C3" s="1" t="s">
        <v>66</v>
      </c>
      <c r="D3" s="1" t="s">
        <v>84</v>
      </c>
    </row>
    <row r="4" spans="1:4">
      <c r="A4" t="s">
        <v>8</v>
      </c>
    </row>
    <row r="5" spans="1:4">
      <c r="A5" t="s">
        <v>9</v>
      </c>
    </row>
    <row r="6" spans="1:4">
      <c r="A6">
        <v>1965</v>
      </c>
    </row>
    <row r="7" spans="1:4">
      <c r="A7">
        <v>1966</v>
      </c>
    </row>
    <row r="8" spans="1:4">
      <c r="A8">
        <v>1967</v>
      </c>
    </row>
    <row r="9" spans="1:4">
      <c r="A9">
        <v>1968</v>
      </c>
    </row>
    <row r="10" spans="1:4">
      <c r="A10">
        <v>1969</v>
      </c>
    </row>
    <row r="11" spans="1:4">
      <c r="A11">
        <v>1970</v>
      </c>
    </row>
    <row r="12" spans="1:4">
      <c r="A12">
        <v>1971</v>
      </c>
    </row>
    <row r="13" spans="1:4">
      <c r="A13">
        <v>1972</v>
      </c>
    </row>
    <row r="14" spans="1:4">
      <c r="A14">
        <v>1973</v>
      </c>
    </row>
    <row r="15" spans="1:4">
      <c r="A15">
        <v>1974</v>
      </c>
    </row>
    <row r="16" spans="1:4">
      <c r="A16">
        <v>1975</v>
      </c>
    </row>
    <row r="17" spans="1:4">
      <c r="A17">
        <v>1976</v>
      </c>
    </row>
    <row r="18" spans="1:4">
      <c r="A18">
        <v>1977</v>
      </c>
    </row>
    <row r="19" spans="1:4">
      <c r="A19">
        <v>1978</v>
      </c>
    </row>
    <row r="20" spans="1:4">
      <c r="A20">
        <v>1979</v>
      </c>
    </row>
    <row r="21" spans="1:4">
      <c r="A21">
        <v>1980</v>
      </c>
    </row>
    <row r="22" spans="1:4">
      <c r="A22">
        <v>1981</v>
      </c>
    </row>
    <row r="23" spans="1:4">
      <c r="A23">
        <v>1982</v>
      </c>
      <c r="B23" s="1">
        <v>65.505085730000005</v>
      </c>
    </row>
    <row r="24" spans="1:4">
      <c r="A24">
        <v>1983</v>
      </c>
      <c r="B24" s="1">
        <f t="shared" ref="B24:B30" si="0">($B$31-$B$23)/8+B23</f>
        <v>67.040082343750001</v>
      </c>
    </row>
    <row r="25" spans="1:4">
      <c r="A25">
        <v>1984</v>
      </c>
      <c r="B25" s="1">
        <f t="shared" si="0"/>
        <v>68.575078957499997</v>
      </c>
    </row>
    <row r="26" spans="1:4">
      <c r="A26" s="1">
        <v>1985</v>
      </c>
      <c r="B26" s="1">
        <f t="shared" si="0"/>
        <v>70.110075571249993</v>
      </c>
      <c r="C26">
        <f ca="1">('Original China'!K31+'Original China'!L31+'Original China'!M31+'Original China'!N31)*1000000*'Original China'!O31/'Original China'!P31*100</f>
        <v>22.297599238811845</v>
      </c>
      <c r="D26">
        <f ca="1">'Original China'!R31/('Original China'!Q31/100)</f>
        <v>1277.9906809258184</v>
      </c>
    </row>
    <row r="27" spans="1:4">
      <c r="A27" s="1">
        <v>1986</v>
      </c>
      <c r="B27" s="1">
        <f t="shared" si="0"/>
        <v>71.645072184999989</v>
      </c>
      <c r="C27">
        <f ca="1">('Original China'!K32+'Original China'!L32+'Original China'!M32+'Original China'!N32)*1000000*'Original China'!O32/'Original China'!P32*100</f>
        <v>21.93377815128424</v>
      </c>
      <c r="D27">
        <f ca="1">'Original China'!R32/('Original China'!Q32/100)</f>
        <v>1355.497276911623</v>
      </c>
    </row>
    <row r="28" spans="1:4">
      <c r="A28" s="1">
        <v>1987</v>
      </c>
      <c r="B28" s="1">
        <f t="shared" si="0"/>
        <v>73.180068798749986</v>
      </c>
      <c r="C28">
        <f ca="1">('Original China'!K33+'Original China'!L33+'Original China'!M33+'Original China'!N33)*1000000*'Original China'!O33/'Original China'!P33*100</f>
        <v>23.66247145975532</v>
      </c>
      <c r="D28">
        <f ca="1">'Original China'!R33/('Original China'!Q33/100)</f>
        <v>1475.4294371741405</v>
      </c>
    </row>
    <row r="29" spans="1:4">
      <c r="A29" s="1">
        <v>1988</v>
      </c>
      <c r="B29" s="1">
        <f t="shared" si="0"/>
        <v>74.715065412499982</v>
      </c>
      <c r="C29">
        <f ca="1">('Original China'!K34+'Original China'!L34+'Original China'!M34+'Original China'!N34)*1000000*'Original China'!O34/'Original China'!P34*100</f>
        <v>23.191832681335534</v>
      </c>
      <c r="D29">
        <f ca="1">'Original China'!R34/('Original China'!Q34/100)</f>
        <v>1604.3167665078593</v>
      </c>
    </row>
    <row r="30" spans="1:4">
      <c r="A30" s="1">
        <v>1989</v>
      </c>
      <c r="B30" s="1">
        <f t="shared" si="0"/>
        <v>76.250062026249978</v>
      </c>
      <c r="C30">
        <f ca="1">('Original China'!K35+'Original China'!L35+'Original China'!M35+'Original China'!N35)*1000000*'Original China'!O35/'Original China'!P35*100</f>
        <v>21.874049921631151</v>
      </c>
      <c r="D30">
        <f ca="1">'Original China'!R35/('Original China'!Q35/100)</f>
        <v>1635.6878805489264</v>
      </c>
    </row>
    <row r="31" spans="1:4">
      <c r="A31" s="1">
        <v>1990</v>
      </c>
      <c r="B31" s="1">
        <v>77.785058640000003</v>
      </c>
      <c r="C31">
        <f ca="1">('Original China'!K36+'Original China'!L36+'Original China'!M36+'Original China'!N36)*1000000*'Original China'!O36/'Original China'!P36*100</f>
        <v>25.730900843162186</v>
      </c>
      <c r="D31">
        <f ca="1">'Original China'!R36/('Original China'!Q36/100)</f>
        <v>1666.6635420324867</v>
      </c>
    </row>
    <row r="32" spans="1:4">
      <c r="A32" s="1">
        <v>1991</v>
      </c>
      <c r="B32" s="1">
        <f t="shared" ref="B32:B40" si="1">($B$41-$B$31)/10+B31</f>
        <v>79.098573814000005</v>
      </c>
      <c r="C32">
        <f ca="1">('Original China'!K37+'Original China'!L37+'Original China'!M37+'Original China'!N37)*1000000*'Original China'!O37/'Original China'!P37*100</f>
        <v>28.340068447872653</v>
      </c>
      <c r="D32">
        <f ca="1">'Original China'!R37/('Original China'!Q37/100)</f>
        <v>1791.2970348583087</v>
      </c>
    </row>
    <row r="33" spans="1:4">
      <c r="A33" s="1">
        <v>1992</v>
      </c>
      <c r="B33" s="1">
        <f t="shared" si="1"/>
        <v>80.412088988000008</v>
      </c>
      <c r="C33">
        <f ca="1">('Original China'!K38+'Original China'!L38+'Original China'!M38+'Original China'!N38)*1000000*'Original China'!O38/'Original China'!P38*100</f>
        <v>30.53579199981619</v>
      </c>
      <c r="D33">
        <f ca="1">'Original China'!R38/('Original China'!Q38/100)</f>
        <v>2018.9599613641869</v>
      </c>
    </row>
    <row r="34" spans="1:4">
      <c r="A34" s="1">
        <v>1993</v>
      </c>
      <c r="B34" s="1">
        <f t="shared" si="1"/>
        <v>81.72560416200001</v>
      </c>
      <c r="C34">
        <f ca="1">('Original China'!K39+'Original China'!L39+'Original China'!M39+'Original China'!N39)*1000000*'Original China'!O39/'Original China'!P39*100</f>
        <v>28.889424342120108</v>
      </c>
      <c r="D34">
        <f ca="1">'Original China'!R39/('Original China'!Q39/100)</f>
        <v>2274.9800132400919</v>
      </c>
    </row>
    <row r="35" spans="1:4">
      <c r="A35" s="1">
        <v>1994</v>
      </c>
      <c r="B35" s="1">
        <f t="shared" si="1"/>
        <v>83.039119336000013</v>
      </c>
      <c r="C35">
        <f ca="1">('Original China'!K40+'Original China'!L40+'Original China'!M40+'Original China'!N40)*1000000*'Original China'!O40/'Original China'!P40*100</f>
        <v>39.603473877102353</v>
      </c>
      <c r="D35">
        <f ca="1">'Original China'!R40/('Original China'!Q40/100)</f>
        <v>2543.594921116618</v>
      </c>
    </row>
    <row r="36" spans="1:4">
      <c r="A36" s="1">
        <v>1995</v>
      </c>
      <c r="B36" s="1">
        <f t="shared" si="1"/>
        <v>84.352634510000016</v>
      </c>
      <c r="C36">
        <f ca="1">('Original China'!K41+'Original China'!L41+'Original China'!M41+'Original China'!N41)*1000000*'Original China'!O41/'Original China'!P41*100</f>
        <v>37.323282169048149</v>
      </c>
      <c r="D36">
        <f ca="1">'Original China'!R41/('Original China'!Q41/100)</f>
        <v>2788.0336663324242</v>
      </c>
    </row>
    <row r="37" spans="1:4">
      <c r="A37" s="1">
        <v>1996</v>
      </c>
      <c r="B37" s="1">
        <f t="shared" si="1"/>
        <v>85.666149684000018</v>
      </c>
      <c r="C37">
        <f ca="1">('Original China'!K42+'Original China'!L42+'Original China'!M42+'Original China'!N42)*1000000*'Original China'!O42/'Original China'!P42*100</f>
        <v>36.524653413197306</v>
      </c>
      <c r="D37">
        <f ca="1">'Original China'!R42/('Original China'!Q42/100)</f>
        <v>3030.1615160595902</v>
      </c>
    </row>
    <row r="38" spans="1:4">
      <c r="A38" s="1">
        <v>1997</v>
      </c>
      <c r="B38" s="1">
        <f t="shared" si="1"/>
        <v>86.979664858000021</v>
      </c>
      <c r="C38">
        <f ca="1">('Original China'!K43+'Original China'!L43+'Original China'!M43+'Original China'!N43)*1000000*'Original China'!O43/'Original China'!P43*100</f>
        <v>37.729612023651349</v>
      </c>
      <c r="D38">
        <f ca="1">'Original China'!R43/('Original China'!Q43/100)</f>
        <v>3270.923698950553</v>
      </c>
    </row>
    <row r="39" spans="1:4">
      <c r="A39" s="1">
        <v>1998</v>
      </c>
      <c r="B39" s="1">
        <f t="shared" si="1"/>
        <v>88.293180032000024</v>
      </c>
      <c r="C39">
        <f ca="1">('Original China'!K44+'Original China'!L44+'Original China'!M44+'Original China'!N44)*1000000*'Original China'!O44/'Original China'!P44*100</f>
        <v>35.496681099255454</v>
      </c>
      <c r="D39">
        <f ca="1">'Original China'!R44/('Original China'!Q44/100)</f>
        <v>3481.0691933684511</v>
      </c>
    </row>
    <row r="40" spans="1:4">
      <c r="A40" s="1">
        <v>1999</v>
      </c>
      <c r="B40" s="1">
        <f t="shared" si="1"/>
        <v>89.606695206000026</v>
      </c>
      <c r="C40">
        <f ca="1">('Original China'!K45+'Original China'!L45+'Original China'!M45+'Original China'!N45)*1000000*'Original China'!O45/'Original China'!P45*100</f>
        <v>37.363364694101506</v>
      </c>
      <c r="D40">
        <f ca="1">'Original China'!R45/('Original China'!Q45/100)</f>
        <v>3696.3095590996636</v>
      </c>
    </row>
    <row r="41" spans="1:4">
      <c r="A41" s="1">
        <v>2000</v>
      </c>
      <c r="B41" s="1">
        <v>90.92021038</v>
      </c>
      <c r="C41">
        <f ca="1">('Original China'!K46+'Original China'!L46+'Original China'!M46+'Original China'!N46)*1000000*'Original China'!O46/'Original China'!P46*100</f>
        <v>44.452826344992275</v>
      </c>
      <c r="D41">
        <f ca="1">'Original China'!R46/('Original China'!Q46/100)</f>
        <v>3951.1599848178948</v>
      </c>
    </row>
    <row r="42" spans="1:4">
      <c r="A42" s="1">
        <v>2001</v>
      </c>
      <c r="B42" s="1">
        <f t="shared" ref="B42:B49" si="2">($B$50-$B$41)/9+B41</f>
        <v>91.260730337777773</v>
      </c>
      <c r="C42">
        <f ca="1">('Original China'!K47+'Original China'!L47+'Original China'!M47+'Original China'!N47)*1000000*'Original China'!O47/'Original China'!P47*100</f>
        <v>43.32835893675631</v>
      </c>
      <c r="D42">
        <f ca="1">'Original China'!R47/('Original China'!Q47/100)</f>
        <v>4215.3624756124</v>
      </c>
    </row>
    <row r="43" spans="1:4">
      <c r="A43" s="1">
        <v>2002</v>
      </c>
      <c r="B43" s="1">
        <f t="shared" si="2"/>
        <v>91.601250295555545</v>
      </c>
      <c r="C43">
        <f ca="1">('Original China'!K48+'Original China'!L48+'Original China'!M48+'Original China'!N48)*1000000*'Original China'!O48/'Original China'!P48*100</f>
        <v>47.638733250255761</v>
      </c>
      <c r="D43">
        <f ca="1">'Original China'!R48/('Original China'!Q48/100)</f>
        <v>4526.8140467690155</v>
      </c>
    </row>
    <row r="44" spans="1:4">
      <c r="A44" s="1">
        <v>2003</v>
      </c>
      <c r="B44" s="1">
        <f t="shared" si="2"/>
        <v>91.941770253333317</v>
      </c>
      <c r="C44">
        <f ca="1">('Original China'!K49+'Original China'!L49+'Original China'!M49+'Original China'!N49)*1000000*'Original China'!O49/'Original China'!P49*100</f>
        <v>56.575278015518947</v>
      </c>
      <c r="D44">
        <f ca="1">'Original China'!R49/('Original China'!Q49/100)</f>
        <v>4900.6679202996875</v>
      </c>
    </row>
    <row r="45" spans="1:4">
      <c r="A45" s="1">
        <v>2004</v>
      </c>
      <c r="B45" s="1">
        <f t="shared" si="2"/>
        <v>92.282290211111089</v>
      </c>
      <c r="C45">
        <f ca="1">('Original China'!K50+'Original China'!L50+'Original China'!M50+'Original China'!N50)*1000000*'Original China'!O50/'Original China'!P50*100</f>
        <v>64.977453528438758</v>
      </c>
      <c r="D45">
        <f ca="1">'Original China'!R50/('Original China'!Q50/100)</f>
        <v>5313.6734612544305</v>
      </c>
    </row>
    <row r="46" spans="1:4">
      <c r="A46" s="1">
        <v>2005</v>
      </c>
      <c r="B46" s="1">
        <f t="shared" si="2"/>
        <v>92.622810168888861</v>
      </c>
      <c r="C46">
        <f ca="1">('Original China'!K51+'Original China'!L51+'Original China'!M51+'Original China'!N51)*1000000*'Original China'!O51/'Original China'!P51*100</f>
        <v>67.82843215803409</v>
      </c>
      <c r="D46">
        <f ca="1">'Original China'!R51/('Original China'!Q51/100)</f>
        <v>5830.7763730229899</v>
      </c>
    </row>
    <row r="47" spans="1:4">
      <c r="A47" s="1">
        <v>2006</v>
      </c>
      <c r="B47" s="1">
        <f t="shared" si="2"/>
        <v>92.963330126666634</v>
      </c>
      <c r="C47">
        <f ca="1">('Original China'!K52+'Original China'!L52+'Original China'!M52+'Original China'!N52)*1000000*'Original China'!O52/'Original China'!P52*100</f>
        <v>68.685909459323042</v>
      </c>
      <c r="D47">
        <f ca="1">'Original China'!R52/('Original China'!Q52/100)</f>
        <v>6488.9829140207275</v>
      </c>
    </row>
    <row r="48" spans="1:4">
      <c r="A48" s="1">
        <v>2007</v>
      </c>
      <c r="B48" s="1">
        <f t="shared" si="2"/>
        <v>93.303850084444406</v>
      </c>
      <c r="C48">
        <f ca="1">('Original China'!K53+'Original China'!L53+'Original China'!M53+'Original China'!N53)*1000000*'Original China'!O53/'Original China'!P53*100</f>
        <v>68.022222501327505</v>
      </c>
      <c r="D48">
        <f ca="1">'Original China'!R53/('Original China'!Q53/100)</f>
        <v>7328.7915765796715</v>
      </c>
    </row>
    <row r="49" spans="1:4">
      <c r="A49" s="1">
        <v>2008</v>
      </c>
      <c r="B49" s="1">
        <f t="shared" si="2"/>
        <v>93.644370042222178</v>
      </c>
      <c r="C49">
        <f ca="1">('Original China'!K54+'Original China'!L54+'Original China'!M54+'Original China'!N54)*1000000*'Original China'!O54/'Original China'!P54*100</f>
        <v>62.106374505826537</v>
      </c>
      <c r="D49">
        <f ca="1">'Original China'!R54/('Original China'!Q54/100)</f>
        <v>7952.9852552531256</v>
      </c>
    </row>
    <row r="50" spans="1:4">
      <c r="A50" s="1">
        <v>2009</v>
      </c>
      <c r="B50" s="1">
        <v>93.984889999999993</v>
      </c>
      <c r="C50">
        <f ca="1">('Original China'!K55+'Original China'!L55+'Original China'!M55+'Original China'!N55)*1000000*'Original China'!O55/'Original China'!P55*100</f>
        <v>48.261067628547053</v>
      </c>
      <c r="D50">
        <f ca="1">'Original China'!R55/('Original China'!Q55/100)</f>
        <v>8606.2443876836533</v>
      </c>
    </row>
    <row r="51" spans="1:4">
      <c r="A51" s="1">
        <v>2010</v>
      </c>
      <c r="C51">
        <f ca="1">('Original China'!K56+'Original China'!L56+'Original China'!M56+'Original China'!N56)*1000000*'Original China'!O56/'Original China'!P56*100</f>
        <v>56.200553652280917</v>
      </c>
      <c r="D51">
        <f ca="1">'Original China'!R56/('Original China'!Q56/100)</f>
        <v>9411.9605452383312</v>
      </c>
    </row>
  </sheetData>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216"/>
  <sheetViews>
    <sheetView workbookViewId="0">
      <pane xSplit="1" ySplit="5" topLeftCell="B6" activePane="bottomRight" state="frozen"/>
      <selection activeCell="A2" sqref="A2"/>
      <selection pane="topRight" activeCell="A2" sqref="A2"/>
      <selection pane="bottomLeft" activeCell="A2" sqref="A2"/>
      <selection pane="bottomRight" activeCell="B6" sqref="B6"/>
    </sheetView>
  </sheetViews>
  <sheetFormatPr defaultRowHeight="15"/>
  <cols>
    <col min="1" max="1" width="14.7109375" bestFit="1" customWidth="1"/>
    <col min="2" max="2" width="25.7109375" bestFit="1" customWidth="1"/>
    <col min="3" max="3" width="27.85546875" bestFit="1" customWidth="1"/>
    <col min="4" max="4" width="15.7109375" bestFit="1" customWidth="1"/>
    <col min="5" max="5" width="47.7109375" bestFit="1" customWidth="1"/>
    <col min="6" max="6" width="37" bestFit="1" customWidth="1"/>
    <col min="7" max="7" width="32.42578125" bestFit="1" customWidth="1"/>
    <col min="8" max="8" width="12.42578125" bestFit="1" customWidth="1"/>
    <col min="9" max="9" width="15.28515625" bestFit="1" customWidth="1"/>
    <col min="10" max="10" width="21.5703125" bestFit="1" customWidth="1"/>
    <col min="11" max="11" width="21.85546875" bestFit="1" customWidth="1"/>
    <col min="12" max="12" width="10.85546875" bestFit="1" customWidth="1"/>
    <col min="13" max="13" width="30.28515625" bestFit="1" customWidth="1"/>
  </cols>
  <sheetData>
    <row r="1" spans="1:13">
      <c r="A1" t="s">
        <v>109</v>
      </c>
      <c r="B1" t="s">
        <v>110</v>
      </c>
      <c r="C1" t="s">
        <v>111</v>
      </c>
      <c r="D1" t="s">
        <v>112</v>
      </c>
      <c r="E1" t="s">
        <v>113</v>
      </c>
      <c r="F1" t="s">
        <v>114</v>
      </c>
      <c r="G1" t="s">
        <v>115</v>
      </c>
      <c r="H1" t="s">
        <v>116</v>
      </c>
      <c r="I1" t="s">
        <v>117</v>
      </c>
      <c r="J1" t="s">
        <v>118</v>
      </c>
      <c r="K1" t="s">
        <v>119</v>
      </c>
      <c r="L1" t="s">
        <v>120</v>
      </c>
      <c r="M1" t="s">
        <v>121</v>
      </c>
    </row>
    <row r="2" spans="1:13">
      <c r="A2" t="s">
        <v>6</v>
      </c>
      <c r="B2" t="s">
        <v>69</v>
      </c>
      <c r="C2" t="s">
        <v>69</v>
      </c>
      <c r="D2" t="s">
        <v>69</v>
      </c>
      <c r="E2" t="s">
        <v>69</v>
      </c>
      <c r="F2" t="s">
        <v>69</v>
      </c>
      <c r="G2" t="s">
        <v>69</v>
      </c>
      <c r="H2" t="s">
        <v>69</v>
      </c>
      <c r="I2" t="s">
        <v>69</v>
      </c>
      <c r="J2" t="s">
        <v>69</v>
      </c>
      <c r="K2" t="s">
        <v>69</v>
      </c>
      <c r="L2" t="s">
        <v>69</v>
      </c>
      <c r="M2" t="s">
        <v>69</v>
      </c>
    </row>
    <row r="3" spans="1:13">
      <c r="A3" t="s">
        <v>7</v>
      </c>
      <c r="B3" t="s">
        <v>10</v>
      </c>
      <c r="C3" t="s">
        <v>72</v>
      </c>
      <c r="D3" t="s">
        <v>40</v>
      </c>
      <c r="E3" t="s">
        <v>10</v>
      </c>
      <c r="F3" t="s">
        <v>36</v>
      </c>
      <c r="G3" t="s">
        <v>10</v>
      </c>
      <c r="H3" t="s">
        <v>37</v>
      </c>
      <c r="I3" t="s">
        <v>10</v>
      </c>
      <c r="J3" t="s">
        <v>87</v>
      </c>
      <c r="K3" t="s">
        <v>106</v>
      </c>
      <c r="L3" t="s">
        <v>108</v>
      </c>
      <c r="M3" t="s">
        <v>203</v>
      </c>
    </row>
    <row r="4" spans="1:13">
      <c r="A4" t="s">
        <v>8</v>
      </c>
      <c r="B4" t="s">
        <v>70</v>
      </c>
      <c r="C4" t="s">
        <v>74</v>
      </c>
      <c r="D4" t="s">
        <v>73</v>
      </c>
      <c r="E4" t="s">
        <v>73</v>
      </c>
      <c r="F4" t="s">
        <v>73</v>
      </c>
      <c r="G4" t="s">
        <v>4</v>
      </c>
      <c r="H4" t="s">
        <v>22</v>
      </c>
      <c r="I4" t="s">
        <v>22</v>
      </c>
      <c r="J4" t="s">
        <v>22</v>
      </c>
      <c r="K4" t="s">
        <v>22</v>
      </c>
      <c r="L4" t="s">
        <v>94</v>
      </c>
      <c r="M4" t="s">
        <v>70</v>
      </c>
    </row>
    <row r="5" spans="1:13">
      <c r="A5" t="s">
        <v>9</v>
      </c>
      <c r="B5" t="s">
        <v>71</v>
      </c>
      <c r="C5" t="s">
        <v>75</v>
      </c>
      <c r="D5" t="s">
        <v>75</v>
      </c>
      <c r="E5" t="s">
        <v>207</v>
      </c>
      <c r="F5" t="s">
        <v>77</v>
      </c>
      <c r="G5" t="s">
        <v>79</v>
      </c>
      <c r="H5" t="s">
        <v>89</v>
      </c>
      <c r="I5" t="s">
        <v>206</v>
      </c>
      <c r="J5" t="s">
        <v>206</v>
      </c>
      <c r="K5" t="s">
        <v>206</v>
      </c>
      <c r="L5" t="s">
        <v>75</v>
      </c>
      <c r="M5" t="s">
        <v>204</v>
      </c>
    </row>
    <row r="6" spans="1:13">
      <c r="A6">
        <v>1800</v>
      </c>
    </row>
    <row r="7" spans="1:13">
      <c r="A7">
        <v>1801</v>
      </c>
    </row>
    <row r="8" spans="1:13">
      <c r="A8">
        <v>1802</v>
      </c>
    </row>
    <row r="9" spans="1:13">
      <c r="A9">
        <v>1803</v>
      </c>
    </row>
    <row r="10" spans="1:13">
      <c r="A10">
        <v>1804</v>
      </c>
    </row>
    <row r="11" spans="1:13">
      <c r="A11">
        <v>1805</v>
      </c>
    </row>
    <row r="12" spans="1:13">
      <c r="A12">
        <v>1806</v>
      </c>
    </row>
    <row r="13" spans="1:13">
      <c r="A13">
        <v>1807</v>
      </c>
    </row>
    <row r="14" spans="1:13">
      <c r="A14">
        <v>1808</v>
      </c>
    </row>
    <row r="15" spans="1:13">
      <c r="A15">
        <v>1809</v>
      </c>
    </row>
    <row r="16" spans="1:13">
      <c r="A16">
        <v>1810</v>
      </c>
    </row>
    <row r="17" spans="1:6">
      <c r="A17">
        <v>1811</v>
      </c>
    </row>
    <row r="18" spans="1:6">
      <c r="A18">
        <v>1812</v>
      </c>
    </row>
    <row r="19" spans="1:6">
      <c r="A19">
        <v>1813</v>
      </c>
    </row>
    <row r="20" spans="1:6">
      <c r="A20">
        <v>1814</v>
      </c>
    </row>
    <row r="21" spans="1:6">
      <c r="A21">
        <v>1815</v>
      </c>
    </row>
    <row r="22" spans="1:6">
      <c r="A22">
        <v>1816</v>
      </c>
    </row>
    <row r="23" spans="1:6">
      <c r="A23">
        <v>1817</v>
      </c>
    </row>
    <row r="24" spans="1:6">
      <c r="A24">
        <v>1818</v>
      </c>
    </row>
    <row r="25" spans="1:6">
      <c r="A25">
        <v>1819</v>
      </c>
    </row>
    <row r="26" spans="1:6">
      <c r="A26">
        <v>1820</v>
      </c>
      <c r="D26">
        <v>9980.5102000000006</v>
      </c>
      <c r="E26">
        <v>12548</v>
      </c>
      <c r="F26">
        <v>1257.2503557984439</v>
      </c>
    </row>
    <row r="27" spans="1:6">
      <c r="A27">
        <v>1821</v>
      </c>
      <c r="F27" t="s">
        <v>78</v>
      </c>
    </row>
    <row r="28" spans="1:6">
      <c r="A28">
        <v>1822</v>
      </c>
      <c r="F28" t="s">
        <v>78</v>
      </c>
    </row>
    <row r="29" spans="1:6">
      <c r="A29">
        <v>1823</v>
      </c>
      <c r="F29" t="s">
        <v>78</v>
      </c>
    </row>
    <row r="30" spans="1:6">
      <c r="A30">
        <v>1824</v>
      </c>
      <c r="F30" t="s">
        <v>78</v>
      </c>
    </row>
    <row r="31" spans="1:6">
      <c r="A31">
        <v>1825</v>
      </c>
      <c r="F31" t="s">
        <v>78</v>
      </c>
    </row>
    <row r="32" spans="1:6">
      <c r="A32">
        <v>1826</v>
      </c>
      <c r="F32" t="s">
        <v>78</v>
      </c>
    </row>
    <row r="33" spans="1:6">
      <c r="A33">
        <v>1827</v>
      </c>
      <c r="F33" t="s">
        <v>78</v>
      </c>
    </row>
    <row r="34" spans="1:6">
      <c r="A34">
        <v>1828</v>
      </c>
      <c r="F34" t="s">
        <v>78</v>
      </c>
    </row>
    <row r="35" spans="1:6">
      <c r="A35">
        <v>1829</v>
      </c>
      <c r="F35" t="s">
        <v>78</v>
      </c>
    </row>
    <row r="36" spans="1:6">
      <c r="A36">
        <v>1830</v>
      </c>
      <c r="D36">
        <v>13240.313900000001</v>
      </c>
      <c r="E36">
        <v>18219</v>
      </c>
      <c r="F36">
        <v>1376.0247783853524</v>
      </c>
    </row>
    <row r="37" spans="1:6">
      <c r="A37">
        <v>1831</v>
      </c>
      <c r="F37" t="s">
        <v>78</v>
      </c>
    </row>
    <row r="38" spans="1:6">
      <c r="A38">
        <v>1832</v>
      </c>
      <c r="F38" t="s">
        <v>78</v>
      </c>
    </row>
    <row r="39" spans="1:6">
      <c r="A39">
        <v>1833</v>
      </c>
      <c r="F39" t="s">
        <v>78</v>
      </c>
    </row>
    <row r="40" spans="1:6">
      <c r="A40">
        <v>1834</v>
      </c>
      <c r="F40" t="s">
        <v>78</v>
      </c>
    </row>
    <row r="41" spans="1:6">
      <c r="A41">
        <v>1835</v>
      </c>
      <c r="F41" t="s">
        <v>78</v>
      </c>
    </row>
    <row r="42" spans="1:6">
      <c r="A42">
        <v>1836</v>
      </c>
      <c r="F42" t="s">
        <v>78</v>
      </c>
    </row>
    <row r="43" spans="1:6">
      <c r="A43">
        <v>1837</v>
      </c>
      <c r="F43" t="s">
        <v>78</v>
      </c>
    </row>
    <row r="44" spans="1:6">
      <c r="A44">
        <v>1838</v>
      </c>
      <c r="F44" t="s">
        <v>78</v>
      </c>
    </row>
    <row r="45" spans="1:6">
      <c r="A45">
        <v>1839</v>
      </c>
      <c r="F45" t="s">
        <v>78</v>
      </c>
    </row>
    <row r="46" spans="1:6">
      <c r="A46">
        <v>1840</v>
      </c>
      <c r="D46">
        <v>17443.768</v>
      </c>
      <c r="E46">
        <v>27694</v>
      </c>
      <c r="F46">
        <v>1587.6157032127462</v>
      </c>
    </row>
    <row r="47" spans="1:6">
      <c r="A47">
        <v>1841</v>
      </c>
      <c r="F47" t="s">
        <v>78</v>
      </c>
    </row>
    <row r="48" spans="1:6">
      <c r="A48">
        <v>1842</v>
      </c>
      <c r="F48" t="s">
        <v>78</v>
      </c>
    </row>
    <row r="49" spans="1:6">
      <c r="A49">
        <v>1843</v>
      </c>
      <c r="F49" t="s">
        <v>78</v>
      </c>
    </row>
    <row r="50" spans="1:6">
      <c r="A50">
        <v>1844</v>
      </c>
      <c r="F50" t="s">
        <v>78</v>
      </c>
    </row>
    <row r="51" spans="1:6">
      <c r="A51">
        <v>1845</v>
      </c>
      <c r="F51" t="s">
        <v>78</v>
      </c>
    </row>
    <row r="52" spans="1:6">
      <c r="A52">
        <v>1846</v>
      </c>
      <c r="F52" t="s">
        <v>78</v>
      </c>
    </row>
    <row r="53" spans="1:6">
      <c r="A53">
        <v>1847</v>
      </c>
      <c r="F53" t="s">
        <v>78</v>
      </c>
    </row>
    <row r="54" spans="1:6">
      <c r="A54">
        <v>1848</v>
      </c>
      <c r="F54" t="s">
        <v>78</v>
      </c>
    </row>
    <row r="55" spans="1:6">
      <c r="A55">
        <v>1849</v>
      </c>
      <c r="F55" t="s">
        <v>78</v>
      </c>
    </row>
    <row r="56" spans="1:6">
      <c r="A56">
        <v>1850</v>
      </c>
      <c r="D56">
        <v>23579.7179</v>
      </c>
      <c r="E56">
        <v>42583</v>
      </c>
      <c r="F56">
        <v>1805.9164312563723</v>
      </c>
    </row>
    <row r="57" spans="1:6">
      <c r="A57">
        <v>1851</v>
      </c>
      <c r="F57" t="s">
        <v>78</v>
      </c>
    </row>
    <row r="58" spans="1:6">
      <c r="A58">
        <v>1852</v>
      </c>
      <c r="F58" t="s">
        <v>78</v>
      </c>
    </row>
    <row r="59" spans="1:6">
      <c r="A59">
        <v>1853</v>
      </c>
      <c r="F59" t="s">
        <v>78</v>
      </c>
    </row>
    <row r="60" spans="1:6">
      <c r="A60">
        <v>1854</v>
      </c>
      <c r="F60" t="s">
        <v>78</v>
      </c>
    </row>
    <row r="61" spans="1:6">
      <c r="A61">
        <v>1855</v>
      </c>
      <c r="F61" t="s">
        <v>78</v>
      </c>
    </row>
    <row r="62" spans="1:6">
      <c r="A62">
        <v>1856</v>
      </c>
      <c r="F62" t="s">
        <v>78</v>
      </c>
    </row>
    <row r="63" spans="1:6">
      <c r="A63">
        <v>1857</v>
      </c>
      <c r="F63" t="s">
        <v>78</v>
      </c>
    </row>
    <row r="64" spans="1:6">
      <c r="A64">
        <v>1858</v>
      </c>
      <c r="F64" t="s">
        <v>78</v>
      </c>
    </row>
    <row r="65" spans="1:6">
      <c r="A65">
        <v>1859</v>
      </c>
      <c r="F65" t="s">
        <v>78</v>
      </c>
    </row>
    <row r="66" spans="1:6">
      <c r="A66">
        <v>1860</v>
      </c>
      <c r="D66">
        <v>31838.900700000002</v>
      </c>
      <c r="E66">
        <v>69346</v>
      </c>
      <c r="F66">
        <v>2178.0274593462959</v>
      </c>
    </row>
    <row r="67" spans="1:6">
      <c r="A67">
        <v>1861</v>
      </c>
      <c r="F67" t="s">
        <v>78</v>
      </c>
    </row>
    <row r="68" spans="1:6">
      <c r="A68">
        <v>1862</v>
      </c>
      <c r="F68" t="s">
        <v>78</v>
      </c>
    </row>
    <row r="69" spans="1:6">
      <c r="A69">
        <v>1863</v>
      </c>
      <c r="F69" t="s">
        <v>78</v>
      </c>
    </row>
    <row r="70" spans="1:6">
      <c r="A70">
        <v>1864</v>
      </c>
      <c r="F70" t="s">
        <v>78</v>
      </c>
    </row>
    <row r="71" spans="1:6">
      <c r="A71">
        <v>1865</v>
      </c>
      <c r="F71" t="s">
        <v>78</v>
      </c>
    </row>
    <row r="72" spans="1:6">
      <c r="A72">
        <v>1866</v>
      </c>
      <c r="F72" t="s">
        <v>78</v>
      </c>
    </row>
    <row r="73" spans="1:6">
      <c r="A73">
        <v>1867</v>
      </c>
      <c r="F73" t="s">
        <v>78</v>
      </c>
    </row>
    <row r="74" spans="1:6">
      <c r="A74">
        <v>1868</v>
      </c>
      <c r="F74" t="s">
        <v>78</v>
      </c>
    </row>
    <row r="75" spans="1:6">
      <c r="A75">
        <v>1869</v>
      </c>
      <c r="F75" t="s">
        <v>78</v>
      </c>
    </row>
    <row r="76" spans="1:6">
      <c r="A76">
        <v>1870</v>
      </c>
      <c r="D76">
        <v>40240.629500000003</v>
      </c>
      <c r="E76">
        <v>98374</v>
      </c>
      <c r="F76">
        <v>2444.6436654277486</v>
      </c>
    </row>
    <row r="77" spans="1:6">
      <c r="A77">
        <v>1871</v>
      </c>
      <c r="D77">
        <v>41098</v>
      </c>
      <c r="E77">
        <v>102862</v>
      </c>
      <c r="F77">
        <v>2502.846853861502</v>
      </c>
    </row>
    <row r="78" spans="1:6">
      <c r="A78">
        <v>1872</v>
      </c>
      <c r="D78">
        <v>42136</v>
      </c>
      <c r="E78">
        <v>107065</v>
      </c>
      <c r="F78">
        <v>2540.9388646288212</v>
      </c>
    </row>
    <row r="79" spans="1:6">
      <c r="A79">
        <v>1873</v>
      </c>
      <c r="D79">
        <v>43174</v>
      </c>
      <c r="E79">
        <v>112436</v>
      </c>
      <c r="F79">
        <v>2604.2525594107565</v>
      </c>
    </row>
    <row r="80" spans="1:6">
      <c r="A80">
        <v>1874</v>
      </c>
      <c r="D80">
        <v>44212</v>
      </c>
      <c r="E80">
        <v>111735</v>
      </c>
      <c r="F80">
        <v>2527.2550438794897</v>
      </c>
    </row>
    <row r="81" spans="1:6">
      <c r="A81">
        <v>1875</v>
      </c>
      <c r="D81">
        <v>45245</v>
      </c>
      <c r="E81">
        <v>117573</v>
      </c>
      <c r="F81">
        <v>2598.5854790584594</v>
      </c>
    </row>
    <row r="82" spans="1:6">
      <c r="A82">
        <v>1876</v>
      </c>
      <c r="D82">
        <v>46287</v>
      </c>
      <c r="E82">
        <v>118974</v>
      </c>
      <c r="F82">
        <v>2570.3545271890594</v>
      </c>
    </row>
    <row r="83" spans="1:6">
      <c r="A83">
        <v>1877</v>
      </c>
      <c r="D83">
        <v>47325</v>
      </c>
      <c r="E83">
        <v>122827</v>
      </c>
      <c r="F83">
        <v>2595.3935552033809</v>
      </c>
    </row>
    <row r="84" spans="1:6">
      <c r="A84">
        <v>1878</v>
      </c>
      <c r="D84">
        <v>48362</v>
      </c>
      <c r="E84">
        <v>127964</v>
      </c>
      <c r="F84">
        <v>2645.9617054712376</v>
      </c>
    </row>
    <row r="85" spans="1:6">
      <c r="A85">
        <v>1879</v>
      </c>
      <c r="D85">
        <v>49400</v>
      </c>
      <c r="E85">
        <v>143726</v>
      </c>
      <c r="F85">
        <v>2909.4331983805669</v>
      </c>
    </row>
    <row r="86" spans="1:6">
      <c r="A86">
        <v>1880</v>
      </c>
      <c r="D86">
        <v>50458</v>
      </c>
      <c r="E86">
        <v>160656</v>
      </c>
      <c r="F86">
        <v>3183.9549724523363</v>
      </c>
    </row>
    <row r="87" spans="1:6">
      <c r="A87">
        <v>1881</v>
      </c>
      <c r="D87">
        <v>51743</v>
      </c>
      <c r="E87">
        <v>166377</v>
      </c>
      <c r="F87">
        <v>3215.4494327735151</v>
      </c>
    </row>
    <row r="88" spans="1:6">
      <c r="A88">
        <v>1882</v>
      </c>
      <c r="D88">
        <v>53027</v>
      </c>
      <c r="E88">
        <v>177002</v>
      </c>
      <c r="F88">
        <v>3337.9599072170781</v>
      </c>
    </row>
    <row r="89" spans="1:6">
      <c r="A89">
        <v>1883</v>
      </c>
      <c r="D89">
        <v>54311</v>
      </c>
      <c r="E89">
        <v>181322</v>
      </c>
      <c r="F89">
        <v>3338.5870265692033</v>
      </c>
    </row>
    <row r="90" spans="1:6">
      <c r="A90">
        <v>1884</v>
      </c>
      <c r="D90">
        <v>55595</v>
      </c>
      <c r="E90">
        <v>184591</v>
      </c>
      <c r="F90">
        <v>3320.2806007734507</v>
      </c>
    </row>
    <row r="91" spans="1:6">
      <c r="A91">
        <v>1885</v>
      </c>
      <c r="D91">
        <v>56879</v>
      </c>
      <c r="E91">
        <v>185992</v>
      </c>
      <c r="F91">
        <v>3269.9590358480282</v>
      </c>
    </row>
    <row r="92" spans="1:6">
      <c r="A92">
        <v>1886</v>
      </c>
      <c r="D92">
        <v>58164</v>
      </c>
      <c r="E92">
        <v>191596</v>
      </c>
      <c r="F92">
        <v>3294.0650574238362</v>
      </c>
    </row>
    <row r="93" spans="1:6">
      <c r="A93">
        <v>1887</v>
      </c>
      <c r="D93">
        <v>59448</v>
      </c>
      <c r="E93">
        <v>200236</v>
      </c>
      <c r="F93">
        <v>3368.2546090701117</v>
      </c>
    </row>
    <row r="94" spans="1:6">
      <c r="A94">
        <v>1888</v>
      </c>
      <c r="D94">
        <v>60732</v>
      </c>
      <c r="E94">
        <v>199302</v>
      </c>
      <c r="F94">
        <v>3281.6637028255286</v>
      </c>
    </row>
    <row r="95" spans="1:6">
      <c r="A95">
        <v>1889</v>
      </c>
      <c r="D95">
        <v>62016</v>
      </c>
      <c r="E95">
        <v>211678</v>
      </c>
      <c r="F95">
        <v>3413.28044375645</v>
      </c>
    </row>
    <row r="96" spans="1:6">
      <c r="A96">
        <v>1890</v>
      </c>
      <c r="D96">
        <v>63302</v>
      </c>
      <c r="E96">
        <v>214713.94500000001</v>
      </c>
      <c r="F96">
        <v>3391.898281254937</v>
      </c>
    </row>
    <row r="97" spans="1:6">
      <c r="A97">
        <v>1891</v>
      </c>
      <c r="D97">
        <v>64612</v>
      </c>
      <c r="E97">
        <v>224026.83899999998</v>
      </c>
      <c r="F97">
        <v>3467.2636507150369</v>
      </c>
    </row>
    <row r="98" spans="1:6">
      <c r="A98">
        <v>1892</v>
      </c>
      <c r="D98">
        <v>65922</v>
      </c>
      <c r="E98">
        <v>245756.92499999999</v>
      </c>
      <c r="F98">
        <v>3727.9955856921815</v>
      </c>
    </row>
    <row r="99" spans="1:6">
      <c r="A99">
        <v>1893</v>
      </c>
      <c r="D99">
        <v>67231</v>
      </c>
      <c r="E99">
        <v>233857.11600000001</v>
      </c>
      <c r="F99">
        <v>3478.4119825675657</v>
      </c>
    </row>
    <row r="100" spans="1:6">
      <c r="A100">
        <v>1894</v>
      </c>
      <c r="D100">
        <v>68541</v>
      </c>
      <c r="E100">
        <v>227131.13699999999</v>
      </c>
      <c r="F100">
        <v>3313.7995798135421</v>
      </c>
    </row>
    <row r="101" spans="1:6">
      <c r="A101">
        <v>1895</v>
      </c>
      <c r="D101">
        <v>69851</v>
      </c>
      <c r="E101">
        <v>254552.43600000002</v>
      </c>
      <c r="F101">
        <v>3644.2203547551221</v>
      </c>
    </row>
    <row r="102" spans="1:6">
      <c r="A102">
        <v>1896</v>
      </c>
      <c r="D102">
        <v>71161</v>
      </c>
      <c r="E102">
        <v>249378.60600000003</v>
      </c>
      <c r="F102">
        <v>3504.4280715560494</v>
      </c>
    </row>
    <row r="103" spans="1:6">
      <c r="A103">
        <v>1897</v>
      </c>
      <c r="D103">
        <v>72471</v>
      </c>
      <c r="E103">
        <v>273178.22399999999</v>
      </c>
      <c r="F103">
        <v>3769.4832967669827</v>
      </c>
    </row>
    <row r="104" spans="1:6">
      <c r="A104">
        <v>1898</v>
      </c>
      <c r="D104">
        <v>73781</v>
      </c>
      <c r="E104">
        <v>278869.43699999998</v>
      </c>
      <c r="F104">
        <v>3779.691749908513</v>
      </c>
    </row>
    <row r="105" spans="1:6">
      <c r="A105">
        <v>1899</v>
      </c>
      <c r="D105">
        <v>75091</v>
      </c>
      <c r="E105">
        <v>304221.20399999997</v>
      </c>
      <c r="F105">
        <v>4051.3670612989567</v>
      </c>
    </row>
    <row r="106" spans="1:6">
      <c r="A106">
        <v>1900</v>
      </c>
      <c r="C106" s="2">
        <v>46848</v>
      </c>
      <c r="D106">
        <v>76391</v>
      </c>
      <c r="E106">
        <v>312499.33199999999</v>
      </c>
      <c r="F106">
        <v>4090.7872916966658</v>
      </c>
    </row>
    <row r="107" spans="1:6">
      <c r="A107">
        <v>1901</v>
      </c>
      <c r="C107" s="2">
        <v>47916</v>
      </c>
      <c r="E107">
        <v>347681.37599999999</v>
      </c>
      <c r="F107">
        <v>4463.8631881676256</v>
      </c>
    </row>
    <row r="108" spans="1:6">
      <c r="A108">
        <v>1902</v>
      </c>
      <c r="C108" s="2">
        <v>49045</v>
      </c>
      <c r="E108">
        <v>351303.05700000003</v>
      </c>
      <c r="F108">
        <v>4420.6301450880228</v>
      </c>
    </row>
    <row r="109" spans="1:6">
      <c r="A109">
        <v>1903</v>
      </c>
      <c r="C109" s="2">
        <v>50128</v>
      </c>
      <c r="E109">
        <v>368376.696</v>
      </c>
      <c r="F109">
        <v>4550.8943740271288</v>
      </c>
    </row>
    <row r="110" spans="1:6">
      <c r="A110">
        <v>1904</v>
      </c>
      <c r="C110" s="2">
        <v>51264</v>
      </c>
      <c r="E110">
        <v>363720.24900000001</v>
      </c>
      <c r="F110">
        <v>4409.5320240043638</v>
      </c>
    </row>
    <row r="111" spans="1:6">
      <c r="A111">
        <v>1905</v>
      </c>
      <c r="C111" s="2">
        <v>52485</v>
      </c>
      <c r="E111">
        <v>390624.16499999998</v>
      </c>
      <c r="F111">
        <v>4642.1638917608461</v>
      </c>
    </row>
    <row r="112" spans="1:6">
      <c r="A112">
        <v>1906</v>
      </c>
      <c r="C112" s="2">
        <v>53696</v>
      </c>
      <c r="E112">
        <v>435636.48600000003</v>
      </c>
      <c r="F112">
        <v>5079.124239244491</v>
      </c>
    </row>
    <row r="113" spans="1:6">
      <c r="A113">
        <v>1907</v>
      </c>
      <c r="C113" s="2">
        <v>54865</v>
      </c>
      <c r="E113">
        <v>442362.46500000003</v>
      </c>
      <c r="F113">
        <v>5064.8904269570303</v>
      </c>
    </row>
    <row r="114" spans="1:6">
      <c r="A114">
        <v>1908</v>
      </c>
      <c r="C114" s="2">
        <v>56127</v>
      </c>
      <c r="E114">
        <v>406145.65500000003</v>
      </c>
      <c r="F114">
        <v>4560.6159676604348</v>
      </c>
    </row>
    <row r="115" spans="1:6">
      <c r="A115">
        <v>1909</v>
      </c>
      <c r="C115" s="2">
        <v>57433</v>
      </c>
      <c r="E115">
        <v>455814.42299999995</v>
      </c>
      <c r="F115">
        <v>5017.4959876713074</v>
      </c>
    </row>
    <row r="116" spans="1:6">
      <c r="A116">
        <v>1910</v>
      </c>
      <c r="C116" s="2">
        <v>58800</v>
      </c>
      <c r="E116">
        <v>460470.87</v>
      </c>
      <c r="F116">
        <v>4963.7357034290217</v>
      </c>
    </row>
    <row r="117" spans="1:6">
      <c r="A117">
        <v>1911</v>
      </c>
      <c r="C117" s="2">
        <v>59779</v>
      </c>
      <c r="E117">
        <v>475474.97700000001</v>
      </c>
      <c r="F117">
        <v>5045.6839038988055</v>
      </c>
    </row>
    <row r="118" spans="1:6">
      <c r="A118">
        <v>1912</v>
      </c>
      <c r="C118" s="2">
        <v>60748</v>
      </c>
      <c r="E118">
        <v>497722.446</v>
      </c>
      <c r="F118">
        <v>5200.6984734020871</v>
      </c>
    </row>
    <row r="119" spans="1:6">
      <c r="A119">
        <v>1913</v>
      </c>
      <c r="C119" s="2">
        <v>61958</v>
      </c>
      <c r="E119">
        <v>517383</v>
      </c>
      <c r="F119">
        <v>5300.7294633526626</v>
      </c>
    </row>
    <row r="120" spans="1:6">
      <c r="A120">
        <v>1914</v>
      </c>
      <c r="C120" s="2">
        <v>63150</v>
      </c>
      <c r="E120">
        <v>477544.50899999996</v>
      </c>
      <c r="F120">
        <v>4799.2011356213252</v>
      </c>
    </row>
    <row r="121" spans="1:6">
      <c r="A121">
        <v>1915</v>
      </c>
      <c r="C121" s="2">
        <v>64038</v>
      </c>
      <c r="E121">
        <v>490996.467</v>
      </c>
      <c r="F121">
        <v>4864.1926174696109</v>
      </c>
    </row>
    <row r="122" spans="1:6">
      <c r="A122">
        <v>1916</v>
      </c>
      <c r="C122" s="2">
        <v>64908</v>
      </c>
      <c r="E122">
        <v>558773.64</v>
      </c>
      <c r="F122">
        <v>5458.6928998476023</v>
      </c>
    </row>
    <row r="123" spans="1:6">
      <c r="A123">
        <v>1917</v>
      </c>
      <c r="C123" s="2">
        <v>65658</v>
      </c>
      <c r="E123">
        <v>544804.299</v>
      </c>
      <c r="F123">
        <v>5247.7368735370892</v>
      </c>
    </row>
    <row r="124" spans="1:6">
      <c r="A124">
        <v>1918</v>
      </c>
      <c r="C124" s="2">
        <v>65044</v>
      </c>
      <c r="E124">
        <v>593955.68400000001</v>
      </c>
      <c r="F124">
        <v>5658.9843937575033</v>
      </c>
    </row>
    <row r="125" spans="1:6">
      <c r="A125">
        <v>1919</v>
      </c>
      <c r="C125" s="2">
        <v>66243</v>
      </c>
      <c r="E125">
        <v>599129.51399999997</v>
      </c>
      <c r="F125">
        <v>5680.4064926568881</v>
      </c>
    </row>
    <row r="126" spans="1:6">
      <c r="A126">
        <v>1920</v>
      </c>
      <c r="C126" s="2">
        <v>67743</v>
      </c>
      <c r="E126">
        <v>593438.30099999998</v>
      </c>
      <c r="F126">
        <v>5552.3273640778061</v>
      </c>
    </row>
    <row r="127" spans="1:6">
      <c r="A127">
        <v>1921</v>
      </c>
      <c r="C127" s="2">
        <v>69064</v>
      </c>
      <c r="E127">
        <v>579986.34299999999</v>
      </c>
      <c r="F127">
        <v>5322.7335909107596</v>
      </c>
    </row>
    <row r="128" spans="1:6">
      <c r="A128">
        <v>1922</v>
      </c>
      <c r="C128" s="2">
        <v>69999</v>
      </c>
      <c r="E128">
        <v>612064.08900000004</v>
      </c>
      <c r="F128">
        <v>5539.843678722711</v>
      </c>
    </row>
    <row r="129" spans="1:6">
      <c r="A129">
        <v>1923</v>
      </c>
      <c r="C129" s="2">
        <v>71328</v>
      </c>
      <c r="E129">
        <v>692775.83700000006</v>
      </c>
      <c r="F129">
        <v>6164.1990354756335</v>
      </c>
    </row>
    <row r="130" spans="1:6">
      <c r="A130">
        <v>1924</v>
      </c>
      <c r="C130" s="2">
        <v>72873</v>
      </c>
      <c r="E130">
        <v>713988.54</v>
      </c>
      <c r="F130">
        <v>6232.5506730215266</v>
      </c>
    </row>
    <row r="131" spans="1:6">
      <c r="A131">
        <v>1925</v>
      </c>
      <c r="C131" s="2">
        <v>74113</v>
      </c>
      <c r="E131">
        <v>730544.79599999997</v>
      </c>
      <c r="F131">
        <v>6282.4188710398676</v>
      </c>
    </row>
    <row r="132" spans="1:6">
      <c r="A132">
        <v>1926</v>
      </c>
      <c r="C132" s="2">
        <v>75342</v>
      </c>
      <c r="E132">
        <v>778144.03200000001</v>
      </c>
      <c r="F132">
        <v>6602.4422138693508</v>
      </c>
    </row>
    <row r="133" spans="1:6">
      <c r="A133">
        <v>1927</v>
      </c>
      <c r="C133" s="2">
        <v>76645</v>
      </c>
      <c r="E133">
        <v>785904.777</v>
      </c>
      <c r="F133">
        <v>6576.4989456243411</v>
      </c>
    </row>
    <row r="134" spans="1:6">
      <c r="A134">
        <v>1928</v>
      </c>
      <c r="C134" s="2">
        <v>77912</v>
      </c>
      <c r="E134">
        <v>794700.28799999994</v>
      </c>
      <c r="F134">
        <v>6569.345446429309</v>
      </c>
    </row>
    <row r="135" spans="1:6">
      <c r="A135">
        <v>1929</v>
      </c>
      <c r="B135" s="2">
        <v>976100000000</v>
      </c>
      <c r="C135" s="2">
        <v>79089</v>
      </c>
      <c r="E135">
        <v>843334.29</v>
      </c>
      <c r="F135">
        <v>6898.7221563254125</v>
      </c>
    </row>
    <row r="136" spans="1:6">
      <c r="A136">
        <v>1930</v>
      </c>
      <c r="B136" s="2">
        <v>892000000000</v>
      </c>
      <c r="C136" s="2">
        <v>80369</v>
      </c>
      <c r="E136">
        <v>768313.755</v>
      </c>
      <c r="F136">
        <v>6212.7127066015455</v>
      </c>
    </row>
    <row r="137" spans="1:6">
      <c r="A137">
        <v>1931</v>
      </c>
      <c r="B137" s="2">
        <v>834200000000</v>
      </c>
      <c r="C137" s="2">
        <v>81302</v>
      </c>
      <c r="E137">
        <v>709332.09299999999</v>
      </c>
      <c r="F137">
        <v>5691.3665963268159</v>
      </c>
    </row>
    <row r="138" spans="1:6">
      <c r="A138">
        <v>1932</v>
      </c>
      <c r="B138" s="2">
        <v>725200000000</v>
      </c>
      <c r="C138" s="2">
        <v>82177</v>
      </c>
      <c r="E138">
        <v>615685.77</v>
      </c>
      <c r="F138">
        <v>4908.365780158806</v>
      </c>
    </row>
    <row r="139" spans="1:6">
      <c r="A139">
        <v>1933</v>
      </c>
      <c r="B139" s="2">
        <v>715800000000</v>
      </c>
      <c r="C139" s="2">
        <v>83072</v>
      </c>
      <c r="E139">
        <v>602751.19499999995</v>
      </c>
      <c r="F139">
        <v>4776.9154778887305</v>
      </c>
    </row>
    <row r="140" spans="1:6">
      <c r="A140">
        <v>1934</v>
      </c>
      <c r="B140" s="2">
        <v>793700000000</v>
      </c>
      <c r="C140" s="2">
        <v>84060</v>
      </c>
      <c r="E140">
        <v>649315.66500000004</v>
      </c>
      <c r="F140">
        <v>5113.6075934413839</v>
      </c>
    </row>
    <row r="141" spans="1:6">
      <c r="A141">
        <v>1935</v>
      </c>
      <c r="B141" s="2">
        <v>864200000000</v>
      </c>
      <c r="C141" s="2">
        <v>85064</v>
      </c>
      <c r="E141">
        <v>698984.43299999996</v>
      </c>
      <c r="F141">
        <v>5466.8379464879281</v>
      </c>
    </row>
    <row r="142" spans="1:6">
      <c r="A142">
        <v>1936</v>
      </c>
      <c r="B142" s="2">
        <v>977000000000</v>
      </c>
      <c r="C142" s="2">
        <v>86041</v>
      </c>
      <c r="E142">
        <v>798321.96900000004</v>
      </c>
      <c r="F142">
        <v>6203.8837823765753</v>
      </c>
    </row>
    <row r="143" spans="1:6">
      <c r="A143">
        <v>1937</v>
      </c>
      <c r="B143" s="2">
        <v>1027099999999.9999</v>
      </c>
      <c r="C143" s="2">
        <v>86993</v>
      </c>
      <c r="E143">
        <v>832469.24699999997</v>
      </c>
      <c r="F143">
        <v>6430.1214777853302</v>
      </c>
    </row>
    <row r="144" spans="1:6">
      <c r="A144">
        <v>1938</v>
      </c>
      <c r="B144" s="2">
        <v>991800000000</v>
      </c>
      <c r="C144" s="2">
        <v>87996</v>
      </c>
      <c r="E144">
        <v>799356.73499999999</v>
      </c>
      <c r="F144">
        <v>6126.4656718476963</v>
      </c>
    </row>
    <row r="145" spans="1:12">
      <c r="A145">
        <v>1939</v>
      </c>
      <c r="B145" s="2">
        <v>1071900000000.0001</v>
      </c>
      <c r="C145" s="2">
        <v>88996</v>
      </c>
      <c r="E145">
        <v>862994.84400000004</v>
      </c>
      <c r="F145">
        <v>6560.752658907244</v>
      </c>
    </row>
    <row r="146" spans="1:12">
      <c r="A146">
        <v>1940</v>
      </c>
      <c r="B146" s="2">
        <v>1165900000000</v>
      </c>
      <c r="C146" s="2">
        <v>90150</v>
      </c>
      <c r="E146">
        <v>929737.25099999993</v>
      </c>
      <c r="F146">
        <v>7009.637212844078</v>
      </c>
    </row>
    <row r="147" spans="1:12">
      <c r="A147">
        <v>1941</v>
      </c>
      <c r="B147" s="2">
        <v>1365000000000</v>
      </c>
      <c r="C147" s="2">
        <v>91175</v>
      </c>
      <c r="E147">
        <v>1098921.4920000001</v>
      </c>
      <c r="F147">
        <v>8205.6830991173974</v>
      </c>
    </row>
    <row r="148" spans="1:12">
      <c r="A148">
        <v>1942</v>
      </c>
      <c r="B148" s="2">
        <v>1616800000000</v>
      </c>
      <c r="C148" s="2">
        <v>92150</v>
      </c>
      <c r="E148">
        <v>1318809.267</v>
      </c>
      <c r="F148">
        <v>9741.1051881287585</v>
      </c>
    </row>
    <row r="149" spans="1:12">
      <c r="A149">
        <v>1943</v>
      </c>
      <c r="B149" s="2">
        <v>1881500000000</v>
      </c>
      <c r="C149" s="2">
        <v>93156</v>
      </c>
      <c r="E149">
        <v>1581122.4480000001</v>
      </c>
      <c r="F149">
        <v>11518.171571769917</v>
      </c>
    </row>
    <row r="150" spans="1:12">
      <c r="A150">
        <v>1944</v>
      </c>
      <c r="B150" s="2">
        <v>2033500000000</v>
      </c>
      <c r="C150" s="2">
        <v>94153</v>
      </c>
      <c r="E150">
        <v>1713572.496</v>
      </c>
      <c r="F150">
        <v>12333.449664236308</v>
      </c>
    </row>
    <row r="151" spans="1:12">
      <c r="A151">
        <v>1945</v>
      </c>
      <c r="B151" s="2">
        <v>2010700000000</v>
      </c>
      <c r="C151" s="2">
        <v>94856</v>
      </c>
      <c r="E151">
        <v>1644760.5569999998</v>
      </c>
      <c r="F151">
        <v>11708.647557555134</v>
      </c>
    </row>
    <row r="152" spans="1:12">
      <c r="A152">
        <v>1946</v>
      </c>
      <c r="B152" s="2">
        <v>1790700000000</v>
      </c>
      <c r="C152" s="2">
        <v>95473</v>
      </c>
      <c r="E152">
        <v>1305357.3090000001</v>
      </c>
      <c r="F152">
        <v>9196.5429688600834</v>
      </c>
    </row>
    <row r="153" spans="1:12">
      <c r="A153">
        <v>1947</v>
      </c>
      <c r="B153" s="2">
        <v>1774600000000</v>
      </c>
      <c r="C153" s="2">
        <v>96277</v>
      </c>
      <c r="E153">
        <v>1285696.7549999999</v>
      </c>
      <c r="F153">
        <v>8885.9943810129371</v>
      </c>
    </row>
    <row r="154" spans="1:12">
      <c r="A154">
        <v>1948</v>
      </c>
      <c r="B154" s="2">
        <v>1852700000000</v>
      </c>
      <c r="C154" s="2">
        <v>97085</v>
      </c>
      <c r="E154">
        <v>1334330.757</v>
      </c>
      <c r="F154">
        <v>9064.5622507693461</v>
      </c>
      <c r="H154">
        <v>14.513954429014399</v>
      </c>
      <c r="I154">
        <v>269.125</v>
      </c>
      <c r="J154">
        <v>5.6749999999999998</v>
      </c>
      <c r="K154">
        <v>49.475000000000001</v>
      </c>
    </row>
    <row r="155" spans="1:12">
      <c r="A155">
        <v>1949</v>
      </c>
      <c r="B155" s="2">
        <v>1843100000000</v>
      </c>
      <c r="C155" s="2">
        <v>97891</v>
      </c>
      <c r="E155">
        <v>1339504.5869999998</v>
      </c>
      <c r="F155">
        <v>8943.7443212926482</v>
      </c>
      <c r="H155">
        <v>14.485898982233101</v>
      </c>
      <c r="I155">
        <v>267.22500000000002</v>
      </c>
      <c r="J155">
        <v>-2.6749999999999998</v>
      </c>
      <c r="K155">
        <v>49.2</v>
      </c>
    </row>
    <row r="156" spans="1:12">
      <c r="A156">
        <v>1950</v>
      </c>
      <c r="B156" s="2">
        <v>2004200000000</v>
      </c>
      <c r="C156" s="2">
        <v>98513</v>
      </c>
      <c r="E156">
        <v>1455916</v>
      </c>
      <c r="F156">
        <v>9561.3478600652797</v>
      </c>
      <c r="H156">
        <v>14.6426880031905</v>
      </c>
      <c r="I156">
        <v>293.72500000000002</v>
      </c>
      <c r="J156">
        <v>5.75</v>
      </c>
      <c r="K156">
        <v>58.125</v>
      </c>
      <c r="L156">
        <v>115943229.09</v>
      </c>
    </row>
    <row r="157" spans="1:12">
      <c r="A157">
        <v>1951</v>
      </c>
      <c r="B157" s="2">
        <v>2159300000000.0002</v>
      </c>
      <c r="C157" s="2">
        <v>99213</v>
      </c>
      <c r="E157">
        <v>1566784</v>
      </c>
      <c r="F157">
        <v>10116.246335825619</v>
      </c>
      <c r="H157">
        <v>15.697660967540401</v>
      </c>
      <c r="I157">
        <v>339.25</v>
      </c>
      <c r="J157">
        <v>9.9</v>
      </c>
      <c r="K157">
        <v>67.900000000000006</v>
      </c>
      <c r="L157">
        <v>121273770.69</v>
      </c>
    </row>
    <row r="158" spans="1:12">
      <c r="A158">
        <v>1952</v>
      </c>
      <c r="B158" s="2">
        <v>2242000000000</v>
      </c>
      <c r="C158" s="2">
        <v>99901</v>
      </c>
      <c r="E158">
        <v>1625245</v>
      </c>
      <c r="F158">
        <v>10315.544610385077</v>
      </c>
      <c r="H158">
        <v>15.9679126511058</v>
      </c>
      <c r="I158">
        <v>358.3</v>
      </c>
      <c r="J158">
        <v>3.5249999999999999</v>
      </c>
      <c r="K158">
        <v>72.849999999999994</v>
      </c>
      <c r="L158">
        <v>122498100.18000001</v>
      </c>
    </row>
    <row r="159" spans="1:12">
      <c r="A159">
        <v>1953</v>
      </c>
      <c r="B159" s="2">
        <v>2345200000000</v>
      </c>
      <c r="C159" s="2">
        <v>100556</v>
      </c>
      <c r="E159">
        <v>1699970</v>
      </c>
      <c r="F159">
        <v>10612.608000799082</v>
      </c>
      <c r="H159">
        <v>16.1616376785353</v>
      </c>
      <c r="I159">
        <v>379.35</v>
      </c>
      <c r="J159">
        <v>1.95</v>
      </c>
      <c r="K159">
        <v>78.55</v>
      </c>
      <c r="L159">
        <v>123927856.62</v>
      </c>
    </row>
    <row r="160" spans="1:12">
      <c r="A160">
        <v>1954</v>
      </c>
      <c r="B160" s="2">
        <v>2330400000000</v>
      </c>
      <c r="C160" s="2">
        <v>101296</v>
      </c>
      <c r="E160">
        <v>1688804</v>
      </c>
      <c r="F160">
        <v>10359.108363083189</v>
      </c>
      <c r="H160">
        <v>16.307411972774499</v>
      </c>
      <c r="I160">
        <v>380.35</v>
      </c>
      <c r="J160">
        <v>-1.95</v>
      </c>
      <c r="K160">
        <v>78.25</v>
      </c>
      <c r="L160">
        <v>120398623.20999999</v>
      </c>
    </row>
    <row r="161" spans="1:12">
      <c r="A161">
        <v>1955</v>
      </c>
      <c r="B161" s="2">
        <v>2498200000000</v>
      </c>
      <c r="C161" s="2">
        <v>102070</v>
      </c>
      <c r="E161">
        <v>1808126</v>
      </c>
      <c r="F161">
        <v>10896.854716719601</v>
      </c>
      <c r="H161">
        <v>16.587175410704798</v>
      </c>
      <c r="I161">
        <v>414.72500000000002</v>
      </c>
      <c r="J161">
        <v>4.9749999999999996</v>
      </c>
      <c r="K161">
        <v>85.025000000000006</v>
      </c>
      <c r="L161">
        <v>124346530.87</v>
      </c>
    </row>
    <row r="162" spans="1:12">
      <c r="A162">
        <v>1956</v>
      </c>
      <c r="B162" s="2">
        <v>2547600000000</v>
      </c>
      <c r="C162" s="2">
        <v>103002</v>
      </c>
      <c r="E162">
        <v>1843455</v>
      </c>
      <c r="F162">
        <v>10914.282161950941</v>
      </c>
      <c r="H162">
        <v>17.156583978821502</v>
      </c>
      <c r="I162">
        <v>437.45</v>
      </c>
      <c r="J162">
        <v>3.95</v>
      </c>
      <c r="K162">
        <v>91</v>
      </c>
      <c r="L162">
        <v>126467498.17</v>
      </c>
    </row>
    <row r="163" spans="1:12">
      <c r="A163">
        <v>1957</v>
      </c>
      <c r="B163" s="2">
        <v>2598800000000</v>
      </c>
      <c r="C163" s="2">
        <v>104030</v>
      </c>
      <c r="E163">
        <v>1878063</v>
      </c>
      <c r="F163">
        <v>10919.986742952833</v>
      </c>
      <c r="H163">
        <v>17.726324692675099</v>
      </c>
      <c r="I163">
        <v>461.07499999999999</v>
      </c>
      <c r="J163">
        <v>0.8</v>
      </c>
      <c r="K163">
        <v>94.05</v>
      </c>
      <c r="L163">
        <v>125389880.70999999</v>
      </c>
    </row>
    <row r="164" spans="1:12">
      <c r="A164">
        <v>1958</v>
      </c>
      <c r="B164" s="2">
        <v>2575400000000</v>
      </c>
      <c r="C164" s="2">
        <v>105281</v>
      </c>
      <c r="E164">
        <v>1859088</v>
      </c>
      <c r="F164">
        <v>10630.528013174597</v>
      </c>
      <c r="H164">
        <v>18.123272392221502</v>
      </c>
      <c r="I164">
        <v>467.15</v>
      </c>
      <c r="J164">
        <v>-0.375</v>
      </c>
      <c r="K164">
        <v>91.3</v>
      </c>
      <c r="L164">
        <v>122124764.28</v>
      </c>
    </row>
    <row r="165" spans="1:12">
      <c r="A165">
        <v>1959</v>
      </c>
      <c r="B165" s="2">
        <v>2760100000000</v>
      </c>
      <c r="C165" s="2">
        <v>106415</v>
      </c>
      <c r="E165">
        <v>1997061</v>
      </c>
      <c r="F165">
        <v>11230.16926277906</v>
      </c>
      <c r="H165">
        <v>18.339698456080701</v>
      </c>
      <c r="I165">
        <v>506.625</v>
      </c>
      <c r="J165">
        <v>3.9249999999999998</v>
      </c>
      <c r="K165">
        <v>103.925</v>
      </c>
      <c r="L165">
        <v>125918920.27</v>
      </c>
    </row>
    <row r="166" spans="1:12">
      <c r="A166">
        <v>1960</v>
      </c>
      <c r="B166" s="2">
        <v>2828500000000</v>
      </c>
      <c r="C166" s="2">
        <v>107919</v>
      </c>
      <c r="E166">
        <v>2046727</v>
      </c>
      <c r="F166">
        <v>11328.475516269904</v>
      </c>
      <c r="H166">
        <v>18.597278274768801</v>
      </c>
      <c r="I166">
        <v>526.47500000000002</v>
      </c>
      <c r="J166">
        <v>3.2250000000000001</v>
      </c>
      <c r="K166">
        <v>103.97499999999999</v>
      </c>
      <c r="L166">
        <v>127639285.88</v>
      </c>
    </row>
    <row r="167" spans="1:12">
      <c r="A167">
        <v>1961</v>
      </c>
      <c r="B167" s="2">
        <v>2894400000000</v>
      </c>
      <c r="C167" s="2">
        <v>109048</v>
      </c>
      <c r="E167">
        <v>2094396</v>
      </c>
      <c r="F167">
        <v>11401.734434457867</v>
      </c>
      <c r="H167">
        <v>18.805609492988101</v>
      </c>
      <c r="I167">
        <v>544.77499999999998</v>
      </c>
      <c r="J167">
        <v>3</v>
      </c>
      <c r="K167">
        <v>106.52500000000001</v>
      </c>
      <c r="L167">
        <v>127158471.06999999</v>
      </c>
    </row>
    <row r="168" spans="1:12">
      <c r="A168">
        <v>1962</v>
      </c>
      <c r="B168" s="2">
        <v>3069800000000</v>
      </c>
      <c r="C168" s="2">
        <v>111177</v>
      </c>
      <c r="E168">
        <v>2220732</v>
      </c>
      <c r="F168">
        <v>11904.984507178162</v>
      </c>
      <c r="H168">
        <v>19.0618007241955</v>
      </c>
      <c r="I168">
        <v>585.65</v>
      </c>
      <c r="J168">
        <v>6.1</v>
      </c>
      <c r="K168">
        <v>115.3</v>
      </c>
      <c r="L168">
        <v>129884922.41</v>
      </c>
    </row>
    <row r="169" spans="1:12">
      <c r="A169">
        <v>1963</v>
      </c>
      <c r="B169" s="2">
        <v>3204000000000</v>
      </c>
      <c r="C169" s="2">
        <v>112999</v>
      </c>
      <c r="E169">
        <v>2316765</v>
      </c>
      <c r="F169">
        <v>12242.340495238901</v>
      </c>
      <c r="H169">
        <v>19.265132379081301</v>
      </c>
      <c r="I169">
        <v>617.77499999999998</v>
      </c>
      <c r="J169">
        <v>5.625</v>
      </c>
      <c r="K169">
        <v>121.77500000000001</v>
      </c>
      <c r="L169">
        <v>131638500.62</v>
      </c>
    </row>
    <row r="170" spans="1:12">
      <c r="A170">
        <v>1964</v>
      </c>
      <c r="B170" s="2">
        <v>3389400000000</v>
      </c>
      <c r="C170" s="2">
        <v>114815</v>
      </c>
      <c r="E170">
        <v>2450915</v>
      </c>
      <c r="F170">
        <v>12772.566431634954</v>
      </c>
      <c r="H170">
        <v>19.563278872160001</v>
      </c>
      <c r="I170">
        <v>663.65</v>
      </c>
      <c r="J170">
        <v>4.8250000000000002</v>
      </c>
      <c r="K170">
        <v>131.875</v>
      </c>
      <c r="L170">
        <v>135223715.56</v>
      </c>
    </row>
    <row r="171" spans="1:12">
      <c r="A171">
        <v>1965</v>
      </c>
      <c r="B171" s="2">
        <v>3607000000000</v>
      </c>
      <c r="C171" s="2">
        <v>116601</v>
      </c>
      <c r="E171">
        <v>2607294</v>
      </c>
      <c r="F171">
        <v>13418.701718450051</v>
      </c>
      <c r="H171">
        <v>19.919532429400402</v>
      </c>
      <c r="I171">
        <v>719.125</v>
      </c>
      <c r="J171">
        <v>9.25</v>
      </c>
      <c r="K171">
        <v>144.55000000000001</v>
      </c>
      <c r="L171">
        <v>139260517.93000001</v>
      </c>
    </row>
    <row r="172" spans="1:12">
      <c r="A172">
        <v>1966</v>
      </c>
      <c r="B172" s="2">
        <v>3842100000000</v>
      </c>
      <c r="C172" s="2">
        <v>118546</v>
      </c>
      <c r="E172">
        <v>2778086</v>
      </c>
      <c r="F172">
        <v>14133.526658526658</v>
      </c>
      <c r="H172">
        <v>20.483964294305402</v>
      </c>
      <c r="I172">
        <v>787.67499999999995</v>
      </c>
      <c r="J172">
        <v>13.65</v>
      </c>
      <c r="K172">
        <v>157.47499999999999</v>
      </c>
      <c r="L172">
        <v>143072003.69999999</v>
      </c>
    </row>
    <row r="173" spans="1:12">
      <c r="A173">
        <v>1967</v>
      </c>
      <c r="B173" s="2">
        <v>3939200000000</v>
      </c>
      <c r="C173" s="2">
        <v>120582</v>
      </c>
      <c r="E173">
        <v>2847549</v>
      </c>
      <c r="F173">
        <v>14330.030395748621</v>
      </c>
      <c r="H173">
        <v>21.1146409978377</v>
      </c>
      <c r="I173">
        <v>832.45</v>
      </c>
      <c r="J173">
        <v>9.85</v>
      </c>
      <c r="K173">
        <v>161.69999999999999</v>
      </c>
      <c r="L173">
        <v>144654408.52000001</v>
      </c>
    </row>
    <row r="174" spans="1:12">
      <c r="A174">
        <v>1968</v>
      </c>
      <c r="B174" s="2">
        <v>4129899999999.9995</v>
      </c>
      <c r="C174" s="2">
        <v>122657</v>
      </c>
      <c r="E174">
        <v>2983081</v>
      </c>
      <c r="F174">
        <v>14862.938825944417</v>
      </c>
      <c r="H174">
        <v>22.012144965403799</v>
      </c>
      <c r="I174">
        <v>909.85</v>
      </c>
      <c r="J174">
        <v>9.0500000000000007</v>
      </c>
      <c r="K174">
        <v>175.77500000000001</v>
      </c>
      <c r="L174">
        <v>146779359.75999999</v>
      </c>
    </row>
    <row r="175" spans="1:12">
      <c r="A175">
        <v>1969</v>
      </c>
      <c r="B175" s="2">
        <v>4258200000000</v>
      </c>
      <c r="C175" s="2">
        <v>124737</v>
      </c>
      <c r="E175">
        <v>3076517</v>
      </c>
      <c r="F175">
        <v>15179.408615679135</v>
      </c>
      <c r="H175">
        <v>23.099259120212601</v>
      </c>
      <c r="I175">
        <v>984.45</v>
      </c>
      <c r="J175">
        <v>9.1750000000000007</v>
      </c>
      <c r="K175">
        <v>190.5</v>
      </c>
      <c r="L175">
        <v>149816068.74000001</v>
      </c>
    </row>
    <row r="176" spans="1:12">
      <c r="A176">
        <v>1970</v>
      </c>
      <c r="B176" s="2">
        <v>4266300000000</v>
      </c>
      <c r="C176" s="2">
        <v>127007</v>
      </c>
      <c r="E176">
        <v>3081900</v>
      </c>
      <c r="F176">
        <v>15029.846087821626</v>
      </c>
      <c r="H176">
        <v>24.317614960362501</v>
      </c>
      <c r="I176">
        <v>1038.3499999999999</v>
      </c>
      <c r="J176">
        <v>2</v>
      </c>
      <c r="K176">
        <v>193.92500000000001</v>
      </c>
      <c r="L176">
        <v>148294051.77000001</v>
      </c>
    </row>
    <row r="177" spans="1:12">
      <c r="A177">
        <v>1971</v>
      </c>
      <c r="B177" s="2">
        <v>4409500000000</v>
      </c>
      <c r="C177" s="2">
        <v>129366</v>
      </c>
      <c r="E177">
        <v>3178106</v>
      </c>
      <c r="F177">
        <v>15304.298833194485</v>
      </c>
      <c r="H177">
        <v>25.5333371098397</v>
      </c>
      <c r="I177">
        <v>1126.8499999999999</v>
      </c>
      <c r="J177">
        <v>8.2750000000000004</v>
      </c>
      <c r="K177">
        <v>211.67500000000001</v>
      </c>
      <c r="L177">
        <v>147982605.11000001</v>
      </c>
    </row>
    <row r="178" spans="1:12">
      <c r="A178">
        <v>1972</v>
      </c>
      <c r="B178" s="2">
        <v>4643800000000</v>
      </c>
      <c r="C178" s="2">
        <v>131829</v>
      </c>
      <c r="E178">
        <v>3346554</v>
      </c>
      <c r="F178">
        <v>15943.867439112702</v>
      </c>
      <c r="H178">
        <v>26.634536251606999</v>
      </c>
      <c r="I178">
        <v>1237.9000000000001</v>
      </c>
      <c r="J178">
        <v>9.1</v>
      </c>
      <c r="K178">
        <v>241.1</v>
      </c>
      <c r="L178">
        <v>152830370.66</v>
      </c>
    </row>
    <row r="179" spans="1:12">
      <c r="A179">
        <v>1973</v>
      </c>
      <c r="B179" s="2">
        <v>4912800000000</v>
      </c>
      <c r="C179" s="2">
        <v>134224</v>
      </c>
      <c r="E179">
        <v>3536622</v>
      </c>
      <c r="F179">
        <v>16689.343067071241</v>
      </c>
      <c r="H179">
        <v>28.1118760232253</v>
      </c>
      <c r="I179">
        <v>1382.2750000000001</v>
      </c>
      <c r="J179">
        <v>15.9</v>
      </c>
      <c r="K179">
        <v>275.45</v>
      </c>
      <c r="L179">
        <v>157293003.53999999</v>
      </c>
    </row>
    <row r="180" spans="1:12">
      <c r="A180">
        <v>1974</v>
      </c>
      <c r="B180" s="2">
        <v>4885700000000</v>
      </c>
      <c r="C180" s="2">
        <v>136590</v>
      </c>
      <c r="E180">
        <v>3526724</v>
      </c>
      <c r="F180">
        <v>16491.269744779151</v>
      </c>
      <c r="H180">
        <v>30.664226262295799</v>
      </c>
      <c r="I180">
        <v>1499.45</v>
      </c>
      <c r="J180">
        <v>13.975</v>
      </c>
      <c r="K180">
        <v>291.64999999999998</v>
      </c>
      <c r="L180">
        <v>158474253.55000001</v>
      </c>
    </row>
    <row r="181" spans="1:12">
      <c r="A181">
        <v>1975</v>
      </c>
      <c r="B181" s="2">
        <v>4875400000000</v>
      </c>
      <c r="C181" s="2">
        <v>138915</v>
      </c>
      <c r="E181">
        <v>3516825</v>
      </c>
      <c r="F181">
        <v>16283.632676306759</v>
      </c>
      <c r="H181">
        <v>33.562352700071699</v>
      </c>
      <c r="I181">
        <v>1637.675</v>
      </c>
      <c r="J181">
        <v>-6.2750000000000004</v>
      </c>
      <c r="K181">
        <v>299.60000000000002</v>
      </c>
      <c r="L181">
        <v>154780420.68000001</v>
      </c>
    </row>
    <row r="182" spans="1:12">
      <c r="A182">
        <v>1976</v>
      </c>
      <c r="B182" s="2">
        <v>5136900000000</v>
      </c>
      <c r="C182" s="2">
        <v>141380</v>
      </c>
      <c r="E182">
        <v>3701163</v>
      </c>
      <c r="F182">
        <v>16975.086568670169</v>
      </c>
      <c r="H182">
        <v>35.488592379359297</v>
      </c>
      <c r="I182">
        <v>1824.575</v>
      </c>
      <c r="J182">
        <v>17.100000000000001</v>
      </c>
      <c r="K182">
        <v>341.17500000000001</v>
      </c>
      <c r="L182">
        <v>160156652.69999999</v>
      </c>
    </row>
    <row r="183" spans="1:12">
      <c r="A183">
        <v>1977</v>
      </c>
      <c r="B183" s="2">
        <v>5373100000000</v>
      </c>
      <c r="C183" s="2">
        <v>143750</v>
      </c>
      <c r="E183">
        <v>3868829</v>
      </c>
      <c r="F183">
        <v>17566.502753826528</v>
      </c>
      <c r="H183">
        <v>37.7511552443911</v>
      </c>
      <c r="I183">
        <v>2030.125</v>
      </c>
      <c r="J183">
        <v>22.324999999999999</v>
      </c>
      <c r="K183">
        <v>406.52499999999998</v>
      </c>
      <c r="L183">
        <v>165381125.59</v>
      </c>
    </row>
    <row r="184" spans="1:12">
      <c r="A184">
        <v>1978</v>
      </c>
      <c r="B184" s="2">
        <v>5672800000000</v>
      </c>
      <c r="C184" s="2">
        <v>146128</v>
      </c>
      <c r="E184">
        <v>4089548</v>
      </c>
      <c r="F184">
        <v>18372.972123009189</v>
      </c>
      <c r="H184">
        <v>40.399815063516897</v>
      </c>
      <c r="I184">
        <v>2293.75</v>
      </c>
      <c r="J184">
        <v>25.824999999999999</v>
      </c>
      <c r="K184">
        <v>489.27499999999998</v>
      </c>
      <c r="L184">
        <v>172238975.06999999</v>
      </c>
    </row>
    <row r="185" spans="1:12">
      <c r="A185">
        <v>1979</v>
      </c>
      <c r="B185" s="2">
        <v>5850100000000</v>
      </c>
      <c r="C185" s="2">
        <v>148468</v>
      </c>
      <c r="E185">
        <v>4228647</v>
      </c>
      <c r="F185">
        <v>18789.393703761303</v>
      </c>
      <c r="H185">
        <v>43.760701277962099</v>
      </c>
      <c r="I185">
        <v>2562.1999999999998</v>
      </c>
      <c r="J185">
        <v>18</v>
      </c>
      <c r="K185">
        <v>563.4</v>
      </c>
      <c r="L185">
        <v>176210217.88999999</v>
      </c>
    </row>
    <row r="186" spans="1:12">
      <c r="A186">
        <v>1980</v>
      </c>
      <c r="B186" s="2">
        <v>5834000000000</v>
      </c>
      <c r="C186" s="2">
        <v>150228</v>
      </c>
      <c r="E186">
        <v>4230558</v>
      </c>
      <c r="F186">
        <v>18577.36665413365</v>
      </c>
      <c r="H186">
        <v>47.7504709710567</v>
      </c>
      <c r="I186">
        <v>2788.15</v>
      </c>
      <c r="J186">
        <v>-6.3250000000000002</v>
      </c>
      <c r="K186">
        <v>585.82500000000005</v>
      </c>
      <c r="L186">
        <v>175568781.06999999</v>
      </c>
    </row>
    <row r="187" spans="1:12">
      <c r="A187">
        <v>1981</v>
      </c>
      <c r="B187" s="2">
        <v>5982100000000</v>
      </c>
      <c r="C187" s="2">
        <v>151991</v>
      </c>
      <c r="E187">
        <v>4336141</v>
      </c>
      <c r="F187">
        <v>18855.55486999598</v>
      </c>
      <c r="H187">
        <v>52.225581239978602</v>
      </c>
      <c r="I187">
        <v>3126.85</v>
      </c>
      <c r="J187">
        <v>29.824999999999999</v>
      </c>
      <c r="K187">
        <v>649.45000000000005</v>
      </c>
      <c r="L187">
        <v>176494645.88</v>
      </c>
    </row>
    <row r="188" spans="1:12">
      <c r="A188">
        <v>1982</v>
      </c>
      <c r="B188" s="2">
        <v>5865900000000</v>
      </c>
      <c r="C188" s="2">
        <v>153547</v>
      </c>
      <c r="E188">
        <v>4254870</v>
      </c>
      <c r="F188">
        <v>18325.120263083551</v>
      </c>
      <c r="H188">
        <v>55.411389979475203</v>
      </c>
      <c r="I188">
        <v>3253.1750000000002</v>
      </c>
      <c r="J188">
        <v>-14.925000000000001</v>
      </c>
      <c r="K188">
        <v>644.45000000000005</v>
      </c>
      <c r="L188">
        <v>174643275.38</v>
      </c>
    </row>
    <row r="189" spans="1:12">
      <c r="A189">
        <v>1983</v>
      </c>
      <c r="B189" s="2">
        <v>6130900000000</v>
      </c>
      <c r="C189" s="2">
        <v>154963</v>
      </c>
      <c r="E189">
        <v>4433129</v>
      </c>
      <c r="F189">
        <v>18920.156391092147</v>
      </c>
      <c r="H189">
        <v>57.602659637314801</v>
      </c>
      <c r="I189">
        <v>3534.6</v>
      </c>
      <c r="J189">
        <v>-5.7750000000000004</v>
      </c>
      <c r="K189">
        <v>692.9</v>
      </c>
      <c r="L189">
        <v>178575842.33000001</v>
      </c>
    </row>
    <row r="190" spans="1:12">
      <c r="A190">
        <v>1984</v>
      </c>
      <c r="B190" s="2">
        <v>6571500000000</v>
      </c>
      <c r="C190" s="2">
        <v>156466</v>
      </c>
      <c r="E190">
        <v>4755958</v>
      </c>
      <c r="F190">
        <v>20122.667101821073</v>
      </c>
      <c r="H190">
        <v>59.766615352452597</v>
      </c>
      <c r="I190">
        <v>3930.9250000000002</v>
      </c>
      <c r="J190">
        <v>65.400000000000006</v>
      </c>
      <c r="K190">
        <v>809.55</v>
      </c>
      <c r="L190">
        <v>187498146.28999999</v>
      </c>
    </row>
    <row r="191" spans="1:12">
      <c r="A191">
        <v>1985</v>
      </c>
      <c r="B191" s="2">
        <v>6843400000000</v>
      </c>
      <c r="C191" s="2">
        <v>157974</v>
      </c>
      <c r="E191">
        <v>4940383</v>
      </c>
      <c r="F191">
        <v>20717.322960076497</v>
      </c>
      <c r="H191">
        <v>61.575719969339701</v>
      </c>
      <c r="I191">
        <v>4217.4750000000004</v>
      </c>
      <c r="J191">
        <v>21.8</v>
      </c>
      <c r="K191">
        <v>873.2</v>
      </c>
      <c r="L191">
        <v>190899001.46000001</v>
      </c>
    </row>
    <row r="192" spans="1:12">
      <c r="A192">
        <v>1986</v>
      </c>
      <c r="B192" s="2">
        <v>7080500000000</v>
      </c>
      <c r="C192" s="2">
        <v>159591</v>
      </c>
      <c r="E192">
        <v>5110480</v>
      </c>
      <c r="F192">
        <v>21236.085463351239</v>
      </c>
      <c r="H192">
        <v>62.936831039081099</v>
      </c>
      <c r="I192">
        <v>4460.05</v>
      </c>
      <c r="J192">
        <v>6.5750000000000002</v>
      </c>
      <c r="K192">
        <v>913.2</v>
      </c>
      <c r="L192">
        <v>194054362.69</v>
      </c>
    </row>
    <row r="193" spans="1:12">
      <c r="A193">
        <v>1987</v>
      </c>
      <c r="B193" s="2">
        <v>7307000000000</v>
      </c>
      <c r="C193" s="2">
        <v>160805</v>
      </c>
      <c r="E193">
        <v>5290129</v>
      </c>
      <c r="F193">
        <v>21787.693674127881</v>
      </c>
      <c r="H193">
        <v>64.763734441819906</v>
      </c>
      <c r="I193">
        <v>4736.3500000000004</v>
      </c>
      <c r="J193">
        <v>27.15</v>
      </c>
      <c r="K193">
        <v>942.125</v>
      </c>
      <c r="L193">
        <v>199121060.78999999</v>
      </c>
    </row>
    <row r="194" spans="1:12">
      <c r="A194">
        <v>1988</v>
      </c>
      <c r="B194" s="2">
        <v>7607400000000</v>
      </c>
      <c r="C194" s="2">
        <v>161924</v>
      </c>
      <c r="E194">
        <v>5512845</v>
      </c>
      <c r="F194">
        <v>22499.441620233243</v>
      </c>
      <c r="H194">
        <v>66.988337120266905</v>
      </c>
      <c r="I194">
        <v>5100.4250000000002</v>
      </c>
      <c r="J194">
        <v>18.5</v>
      </c>
      <c r="K194">
        <v>989.25</v>
      </c>
      <c r="L194">
        <v>203469901.97999999</v>
      </c>
    </row>
    <row r="195" spans="1:12">
      <c r="A195">
        <v>1989</v>
      </c>
      <c r="B195" s="2">
        <v>7879200000000</v>
      </c>
      <c r="C195" s="2">
        <v>162916</v>
      </c>
      <c r="E195">
        <v>5703521</v>
      </c>
      <c r="F195">
        <v>23059.278193599523</v>
      </c>
      <c r="H195">
        <v>69.517843499652898</v>
      </c>
      <c r="I195">
        <v>5482.125</v>
      </c>
      <c r="J195">
        <v>27.7</v>
      </c>
      <c r="K195">
        <v>1044.925</v>
      </c>
      <c r="L195">
        <v>208555396.38</v>
      </c>
    </row>
    <row r="196" spans="1:12">
      <c r="A196">
        <v>1990</v>
      </c>
      <c r="B196" s="2">
        <v>8027100000000</v>
      </c>
      <c r="C196" s="2">
        <v>164230</v>
      </c>
      <c r="E196">
        <v>5803200</v>
      </c>
      <c r="F196">
        <v>23200.559941388365</v>
      </c>
      <c r="H196">
        <v>72.200387730779198</v>
      </c>
      <c r="I196">
        <v>5800.5249999999996</v>
      </c>
      <c r="J196">
        <v>14.55</v>
      </c>
      <c r="K196">
        <v>1062.175</v>
      </c>
      <c r="L196">
        <v>208863069.28999999</v>
      </c>
    </row>
    <row r="197" spans="1:12">
      <c r="A197">
        <v>1991</v>
      </c>
      <c r="B197" s="2">
        <v>8008300000000</v>
      </c>
      <c r="C197" s="2">
        <v>165923</v>
      </c>
      <c r="E197">
        <v>5791930.851878101</v>
      </c>
      <c r="F197">
        <v>22848.529180676011</v>
      </c>
      <c r="H197">
        <v>74.759907050732195</v>
      </c>
      <c r="I197">
        <v>5992.1</v>
      </c>
      <c r="J197">
        <v>-0.4</v>
      </c>
      <c r="K197">
        <v>1023.6</v>
      </c>
      <c r="L197">
        <v>205703833.65000001</v>
      </c>
    </row>
    <row r="198" spans="1:12">
      <c r="A198">
        <v>1992</v>
      </c>
      <c r="B198" s="2">
        <v>8280000000000</v>
      </c>
      <c r="C198" s="2">
        <v>167953</v>
      </c>
      <c r="E198">
        <v>5985151.5010630758</v>
      </c>
      <c r="F198">
        <v>23298.119448949757</v>
      </c>
      <c r="H198">
        <v>76.532431527408605</v>
      </c>
      <c r="I198">
        <v>6342.3</v>
      </c>
      <c r="J198">
        <v>16.324999999999999</v>
      </c>
      <c r="K198">
        <v>1071.5250000000001</v>
      </c>
      <c r="L198">
        <v>207411496.50999999</v>
      </c>
    </row>
    <row r="199" spans="1:12">
      <c r="A199">
        <v>1993</v>
      </c>
      <c r="B199" s="2">
        <v>8516200000000.001</v>
      </c>
      <c r="C199" s="2">
        <v>169921</v>
      </c>
      <c r="E199">
        <v>6146209.8369950391</v>
      </c>
      <c r="F199">
        <v>23616.074711866208</v>
      </c>
      <c r="H199">
        <v>78.223313329696296</v>
      </c>
      <c r="I199">
        <v>6667.3249999999998</v>
      </c>
      <c r="J199">
        <v>20.8</v>
      </c>
      <c r="K199">
        <v>1152</v>
      </c>
      <c r="L199">
        <v>211648672.61000001</v>
      </c>
    </row>
    <row r="200" spans="1:12">
      <c r="A200">
        <v>1994</v>
      </c>
      <c r="B200" s="2">
        <v>8863100000000</v>
      </c>
      <c r="C200" s="2">
        <v>171993</v>
      </c>
      <c r="E200">
        <v>6395858.4833451454</v>
      </c>
      <c r="F200">
        <v>24278.634744145471</v>
      </c>
      <c r="H200">
        <v>79.871599399143804</v>
      </c>
      <c r="I200">
        <v>7085.15</v>
      </c>
      <c r="J200">
        <v>63.774999999999999</v>
      </c>
      <c r="K200">
        <v>1254.4000000000001</v>
      </c>
      <c r="L200">
        <v>217748117.16999999</v>
      </c>
    </row>
    <row r="201" spans="1:12">
      <c r="A201">
        <v>1995</v>
      </c>
      <c r="B201" s="2">
        <v>9086000000000</v>
      </c>
      <c r="C201" s="2">
        <v>174237</v>
      </c>
      <c r="E201">
        <v>6558150.6676116223</v>
      </c>
      <c r="F201">
        <v>24603.174663290505</v>
      </c>
      <c r="H201">
        <v>81.535395189003395</v>
      </c>
      <c r="I201">
        <v>7414.625</v>
      </c>
      <c r="J201">
        <v>31.15</v>
      </c>
      <c r="K201">
        <v>1345.45</v>
      </c>
      <c r="L201">
        <v>221351938.83000001</v>
      </c>
    </row>
    <row r="202" spans="1:12">
      <c r="A202">
        <v>1996</v>
      </c>
      <c r="B202" s="2">
        <v>9425800000000</v>
      </c>
      <c r="C202" s="2">
        <v>176548</v>
      </c>
      <c r="E202">
        <v>6803768.7427356476</v>
      </c>
      <c r="F202">
        <v>25230.224231062657</v>
      </c>
      <c r="H202">
        <v>83.088163198244601</v>
      </c>
      <c r="I202">
        <v>7838.4750000000004</v>
      </c>
      <c r="J202">
        <v>30.774999999999999</v>
      </c>
      <c r="K202">
        <v>1453.65</v>
      </c>
      <c r="L202">
        <v>223527032.40000001</v>
      </c>
    </row>
    <row r="203" spans="1:12">
      <c r="A203">
        <v>1997</v>
      </c>
      <c r="B203" s="2">
        <v>9845900000000</v>
      </c>
      <c r="C203" s="2">
        <v>179159</v>
      </c>
      <c r="E203">
        <v>7109774.5503487503</v>
      </c>
      <c r="F203">
        <v>26051.550692973986</v>
      </c>
      <c r="H203">
        <v>84.555044219050501</v>
      </c>
      <c r="I203">
        <v>8332.35</v>
      </c>
      <c r="J203">
        <v>71</v>
      </c>
      <c r="K203">
        <v>1569.9749999999999</v>
      </c>
      <c r="L203">
        <v>230209287.66</v>
      </c>
    </row>
    <row r="204" spans="1:12">
      <c r="A204">
        <v>1998</v>
      </c>
      <c r="B204" s="2">
        <v>10274700000000</v>
      </c>
      <c r="C204" s="2">
        <v>181755</v>
      </c>
      <c r="E204">
        <v>7413357</v>
      </c>
      <c r="F204">
        <v>26848.774125103857</v>
      </c>
      <c r="H204">
        <v>85.510318689359906</v>
      </c>
      <c r="I204">
        <v>8793.4750000000004</v>
      </c>
      <c r="J204">
        <v>63.7</v>
      </c>
      <c r="K204">
        <v>1709.9</v>
      </c>
      <c r="L204">
        <v>234024928.66999999</v>
      </c>
    </row>
    <row r="205" spans="1:12">
      <c r="A205">
        <v>1999</v>
      </c>
      <c r="B205" s="2">
        <v>10770700000000</v>
      </c>
      <c r="C205" s="2">
        <v>184287</v>
      </c>
      <c r="E205">
        <v>7746169</v>
      </c>
      <c r="F205">
        <v>27734.749851852728</v>
      </c>
      <c r="H205">
        <v>86.7683687620885</v>
      </c>
      <c r="I205">
        <v>9353.5</v>
      </c>
      <c r="J205">
        <v>60.825000000000003</v>
      </c>
      <c r="K205">
        <v>1868.075</v>
      </c>
      <c r="L205">
        <v>238392480.00999999</v>
      </c>
    </row>
    <row r="206" spans="1:12">
      <c r="A206">
        <v>2000</v>
      </c>
      <c r="B206" s="2">
        <v>11216400000000</v>
      </c>
      <c r="C206" s="2">
        <v>186856</v>
      </c>
      <c r="E206">
        <v>8032209</v>
      </c>
      <c r="F206">
        <v>28467.061008371198</v>
      </c>
      <c r="H206">
        <v>88.646865862430701</v>
      </c>
      <c r="I206">
        <v>9951.4750000000004</v>
      </c>
      <c r="J206">
        <v>54.55</v>
      </c>
      <c r="K206">
        <v>2022</v>
      </c>
      <c r="L206">
        <v>240770612.94</v>
      </c>
    </row>
    <row r="207" spans="1:12">
      <c r="A207">
        <v>2001</v>
      </c>
      <c r="B207" s="2">
        <v>11337500000000</v>
      </c>
      <c r="C207" s="2">
        <v>189242.12299999999</v>
      </c>
      <c r="E207">
        <v>8093143</v>
      </c>
      <c r="F207">
        <v>28405.464787743713</v>
      </c>
      <c r="H207">
        <v>90.649655090363893</v>
      </c>
      <c r="I207">
        <v>10286.174999999999</v>
      </c>
      <c r="J207">
        <v>-38.299999999999997</v>
      </c>
      <c r="K207">
        <v>2022.25</v>
      </c>
      <c r="L207">
        <v>238556348.81999999</v>
      </c>
    </row>
    <row r="208" spans="1:12">
      <c r="A208">
        <v>2002</v>
      </c>
      <c r="B208" s="2">
        <v>11543100000000</v>
      </c>
      <c r="C208" s="2">
        <v>191538.67999999996</v>
      </c>
      <c r="E208">
        <v>8223657</v>
      </c>
      <c r="F208">
        <v>28603.924855913545</v>
      </c>
      <c r="H208">
        <v>92.117398332464106</v>
      </c>
      <c r="I208">
        <v>10642.3</v>
      </c>
      <c r="J208">
        <v>12.025</v>
      </c>
      <c r="K208">
        <v>1978.425</v>
      </c>
      <c r="L208">
        <v>237526593.34</v>
      </c>
    </row>
    <row r="209" spans="1:13">
      <c r="A209">
        <v>2003</v>
      </c>
      <c r="B209" s="2">
        <v>11836400000000</v>
      </c>
      <c r="C209" s="2">
        <v>193572.57200000001</v>
      </c>
      <c r="E209">
        <v>8431121</v>
      </c>
      <c r="F209">
        <v>29074.234618222948</v>
      </c>
      <c r="H209">
        <v>94.100644387578399</v>
      </c>
      <c r="I209">
        <v>11142.174999999999</v>
      </c>
      <c r="J209">
        <v>16.375</v>
      </c>
      <c r="K209">
        <v>2069.125</v>
      </c>
      <c r="L209">
        <v>238172570.25999999</v>
      </c>
    </row>
    <row r="210" spans="1:13">
      <c r="A210">
        <v>2004</v>
      </c>
      <c r="B210" s="2">
        <v>12246900000000</v>
      </c>
      <c r="C210" s="2">
        <v>195853.72700000001</v>
      </c>
      <c r="E210">
        <v>8738865</v>
      </c>
      <c r="F210">
        <v>29845.238827073219</v>
      </c>
      <c r="H210">
        <v>96.7705768195828</v>
      </c>
      <c r="I210">
        <v>11867.75</v>
      </c>
      <c r="J210">
        <v>64.924999999999997</v>
      </c>
      <c r="K210">
        <v>2276.0500000000002</v>
      </c>
      <c r="L210">
        <v>240772238.08000001</v>
      </c>
    </row>
    <row r="211" spans="1:13">
      <c r="A211">
        <v>2005</v>
      </c>
      <c r="B211" s="2">
        <v>12623000000000</v>
      </c>
      <c r="C211" s="2">
        <v>198177.897</v>
      </c>
      <c r="E211">
        <v>9009770</v>
      </c>
      <c r="F211">
        <v>30481.353799102111</v>
      </c>
      <c r="H211">
        <v>100</v>
      </c>
      <c r="I211">
        <v>12638.375</v>
      </c>
      <c r="J211">
        <v>49.95</v>
      </c>
      <c r="K211">
        <v>2514.2750000000001</v>
      </c>
      <c r="L211">
        <v>244768630.72</v>
      </c>
    </row>
    <row r="212" spans="1:13">
      <c r="A212">
        <v>2006</v>
      </c>
      <c r="B212" s="2">
        <v>12958500000000</v>
      </c>
      <c r="C212" s="2">
        <v>200445.82500000001</v>
      </c>
      <c r="E212">
        <v>9253034</v>
      </c>
      <c r="F212">
        <v>31004.463178775106</v>
      </c>
      <c r="H212">
        <v>103.231283002051</v>
      </c>
      <c r="I212">
        <v>13377.2</v>
      </c>
      <c r="J212">
        <v>59.95</v>
      </c>
      <c r="K212">
        <v>2692.2249999999999</v>
      </c>
      <c r="L212">
        <v>249807656.80000001</v>
      </c>
    </row>
    <row r="213" spans="1:13">
      <c r="A213">
        <v>2007</v>
      </c>
      <c r="B213" s="2">
        <v>13206400000000</v>
      </c>
      <c r="C213" s="2">
        <v>202488.86299999998</v>
      </c>
      <c r="E213">
        <v>9447347</v>
      </c>
      <c r="F213">
        <v>31357.365241635685</v>
      </c>
      <c r="H213">
        <v>106.226538319562</v>
      </c>
      <c r="I213">
        <v>14028.674999999999</v>
      </c>
      <c r="J213">
        <v>29.125</v>
      </c>
      <c r="K213">
        <v>2722.55</v>
      </c>
      <c r="L213">
        <v>252231505.66</v>
      </c>
    </row>
    <row r="214" spans="1:13">
      <c r="A214">
        <v>2008</v>
      </c>
      <c r="B214" s="2">
        <v>13161900000000</v>
      </c>
      <c r="C214" s="2">
        <v>204064.28</v>
      </c>
      <c r="E214">
        <v>9485136</v>
      </c>
      <c r="F214">
        <v>31177.721971679133</v>
      </c>
      <c r="G214">
        <v>13164200003543.75</v>
      </c>
      <c r="H214">
        <v>108.58252117376399</v>
      </c>
      <c r="I214">
        <v>14291.55</v>
      </c>
      <c r="J214">
        <v>-41.1</v>
      </c>
      <c r="K214">
        <v>2625.875</v>
      </c>
      <c r="L214">
        <v>250263035.80000001</v>
      </c>
      <c r="M214">
        <v>1608.6</v>
      </c>
    </row>
    <row r="215" spans="1:13">
      <c r="A215">
        <v>2009</v>
      </c>
      <c r="B215" s="2">
        <v>12703100000000</v>
      </c>
      <c r="C215" s="5">
        <v>205553.10600000003</v>
      </c>
      <c r="G215">
        <v>12812900003293.141</v>
      </c>
      <c r="H215">
        <v>109.728314883149</v>
      </c>
      <c r="I215">
        <v>13938.924999999999</v>
      </c>
      <c r="J215">
        <v>-160.80000000000001</v>
      </c>
      <c r="K215">
        <v>2213</v>
      </c>
      <c r="L215">
        <v>237727019.78999999</v>
      </c>
      <c r="M215">
        <v>1469.7</v>
      </c>
    </row>
    <row r="216" spans="1:13">
      <c r="A216">
        <v>2010</v>
      </c>
      <c r="B216" s="2">
        <v>13088000000000</v>
      </c>
      <c r="C216" s="5">
        <v>207250.34100000001</v>
      </c>
      <c r="G216">
        <v>13178600002723.002</v>
      </c>
      <c r="H216">
        <v>110.991578147116</v>
      </c>
      <c r="I216">
        <v>14526.55</v>
      </c>
      <c r="J216">
        <v>66.95</v>
      </c>
      <c r="K216">
        <v>2233.5</v>
      </c>
      <c r="L216">
        <v>238417076.75</v>
      </c>
    </row>
  </sheetData>
  <phoneticPr fontId="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V216"/>
  <sheetViews>
    <sheetView workbookViewId="0">
      <pane xSplit="1" ySplit="5" topLeftCell="B6" activePane="bottomRight" state="frozen"/>
      <selection pane="topRight" activeCell="B1" sqref="B1"/>
      <selection pane="bottomLeft" activeCell="A5" sqref="A5"/>
      <selection pane="bottomRight" activeCell="B6" sqref="B6"/>
    </sheetView>
  </sheetViews>
  <sheetFormatPr defaultRowHeight="15"/>
  <cols>
    <col min="1" max="1" width="14.7109375" bestFit="1" customWidth="1"/>
    <col min="2" max="2" width="33.140625" bestFit="1" customWidth="1"/>
    <col min="3" max="3" width="19.85546875" bestFit="1" customWidth="1"/>
    <col min="4" max="5" width="12.85546875" bestFit="1" customWidth="1"/>
    <col min="6" max="6" width="16" bestFit="1" customWidth="1"/>
    <col min="7" max="7" width="22" bestFit="1" customWidth="1"/>
    <col min="8" max="8" width="37" bestFit="1" customWidth="1"/>
    <col min="9" max="9" width="32.42578125" bestFit="1" customWidth="1"/>
    <col min="10" max="10" width="37" bestFit="1" customWidth="1"/>
    <col min="11" max="11" width="12" bestFit="1" customWidth="1"/>
    <col min="12" max="12" width="15.5703125" bestFit="1" customWidth="1"/>
    <col min="13" max="13" width="12" bestFit="1" customWidth="1"/>
    <col min="14" max="14" width="11.7109375" customWidth="1"/>
    <col min="15" max="15" width="10.7109375" bestFit="1" customWidth="1"/>
    <col min="16" max="16" width="14" bestFit="1" customWidth="1"/>
    <col min="17" max="17" width="11" customWidth="1"/>
    <col min="18" max="18" width="12.7109375" bestFit="1" customWidth="1"/>
    <col min="19" max="19" width="10.5703125" bestFit="1" customWidth="1"/>
    <col min="22" max="22" width="35" bestFit="1" customWidth="1"/>
  </cols>
  <sheetData>
    <row r="1" spans="1:22">
      <c r="A1" t="s">
        <v>109</v>
      </c>
      <c r="B1" t="s">
        <v>131</v>
      </c>
      <c r="C1" t="s">
        <v>132</v>
      </c>
      <c r="D1" t="s">
        <v>133</v>
      </c>
      <c r="E1" t="s">
        <v>134</v>
      </c>
      <c r="F1" t="s">
        <v>135</v>
      </c>
      <c r="G1" t="s">
        <v>136</v>
      </c>
      <c r="H1" t="s">
        <v>137</v>
      </c>
      <c r="I1" t="s">
        <v>138</v>
      </c>
      <c r="J1" t="s">
        <v>139</v>
      </c>
      <c r="K1" t="s">
        <v>140</v>
      </c>
      <c r="L1" t="s">
        <v>141</v>
      </c>
      <c r="M1" t="s">
        <v>142</v>
      </c>
      <c r="N1" t="s">
        <v>143</v>
      </c>
      <c r="O1" t="s">
        <v>144</v>
      </c>
      <c r="P1" t="s">
        <v>145</v>
      </c>
      <c r="Q1" t="s">
        <v>146</v>
      </c>
      <c r="R1" t="s">
        <v>147</v>
      </c>
      <c r="S1" t="s">
        <v>148</v>
      </c>
      <c r="T1" t="s">
        <v>149</v>
      </c>
      <c r="U1" t="s">
        <v>150</v>
      </c>
      <c r="V1" t="s">
        <v>151</v>
      </c>
    </row>
    <row r="2" spans="1:22">
      <c r="A2" t="s">
        <v>6</v>
      </c>
      <c r="B2" t="s">
        <v>69</v>
      </c>
      <c r="C2" t="s">
        <v>69</v>
      </c>
      <c r="D2" t="s">
        <v>69</v>
      </c>
      <c r="E2" t="s">
        <v>69</v>
      </c>
      <c r="F2" t="s">
        <v>69</v>
      </c>
      <c r="G2" t="s">
        <v>69</v>
      </c>
      <c r="H2" t="s">
        <v>69</v>
      </c>
      <c r="I2" t="s">
        <v>69</v>
      </c>
      <c r="J2" t="s">
        <v>69</v>
      </c>
      <c r="K2" t="s">
        <v>69</v>
      </c>
      <c r="L2" t="s">
        <v>69</v>
      </c>
      <c r="M2" t="s">
        <v>69</v>
      </c>
      <c r="N2" t="s">
        <v>69</v>
      </c>
      <c r="O2" t="s">
        <v>69</v>
      </c>
      <c r="P2" t="s">
        <v>69</v>
      </c>
      <c r="Q2" t="s">
        <v>69</v>
      </c>
      <c r="R2" t="s">
        <v>69</v>
      </c>
      <c r="S2" t="s">
        <v>69</v>
      </c>
      <c r="T2" t="s">
        <v>69</v>
      </c>
      <c r="U2" t="s">
        <v>69</v>
      </c>
      <c r="V2" t="s">
        <v>69</v>
      </c>
    </row>
    <row r="3" spans="1:22">
      <c r="A3" t="s">
        <v>7</v>
      </c>
      <c r="B3" t="s">
        <v>85</v>
      </c>
      <c r="C3" t="s">
        <v>46</v>
      </c>
      <c r="D3" t="s">
        <v>46</v>
      </c>
      <c r="E3" t="s">
        <v>46</v>
      </c>
      <c r="F3" t="s">
        <v>46</v>
      </c>
      <c r="G3" t="s">
        <v>46</v>
      </c>
      <c r="H3" t="s">
        <v>46</v>
      </c>
      <c r="I3" t="s">
        <v>46</v>
      </c>
      <c r="J3" t="s">
        <v>46</v>
      </c>
      <c r="K3" t="s">
        <v>91</v>
      </c>
      <c r="L3" t="s">
        <v>107</v>
      </c>
      <c r="M3" t="s">
        <v>95</v>
      </c>
      <c r="N3" t="s">
        <v>101</v>
      </c>
      <c r="O3" t="s">
        <v>98</v>
      </c>
      <c r="P3" t="s">
        <v>99</v>
      </c>
      <c r="Q3" t="s">
        <v>100</v>
      </c>
      <c r="R3" t="s">
        <v>102</v>
      </c>
      <c r="S3" t="s">
        <v>103</v>
      </c>
      <c r="T3" t="s">
        <v>104</v>
      </c>
      <c r="U3" t="s">
        <v>105</v>
      </c>
      <c r="V3" t="s">
        <v>205</v>
      </c>
    </row>
    <row r="4" spans="1:22">
      <c r="A4" t="s">
        <v>8</v>
      </c>
    </row>
    <row r="5" spans="1:22">
      <c r="A5" t="s">
        <v>9</v>
      </c>
      <c r="F5" t="s">
        <v>76</v>
      </c>
      <c r="G5" t="s">
        <v>77</v>
      </c>
      <c r="H5" t="s">
        <v>77</v>
      </c>
      <c r="I5" t="s">
        <v>79</v>
      </c>
      <c r="J5" t="s">
        <v>77</v>
      </c>
    </row>
    <row r="6" spans="1:22">
      <c r="A6">
        <v>1800</v>
      </c>
    </row>
    <row r="7" spans="1:22">
      <c r="A7">
        <v>1801</v>
      </c>
    </row>
    <row r="8" spans="1:22">
      <c r="A8">
        <v>1802</v>
      </c>
    </row>
    <row r="9" spans="1:22">
      <c r="A9">
        <v>1803</v>
      </c>
    </row>
    <row r="10" spans="1:22">
      <c r="A10">
        <v>1804</v>
      </c>
    </row>
    <row r="11" spans="1:22">
      <c r="A11">
        <v>1805</v>
      </c>
    </row>
    <row r="12" spans="1:22">
      <c r="A12">
        <v>1806</v>
      </c>
    </row>
    <row r="13" spans="1:22">
      <c r="A13">
        <v>1807</v>
      </c>
    </row>
    <row r="14" spans="1:22">
      <c r="A14">
        <v>1808</v>
      </c>
    </row>
    <row r="15" spans="1:22">
      <c r="A15">
        <v>1809</v>
      </c>
    </row>
    <row r="16" spans="1:22">
      <c r="A16">
        <v>1810</v>
      </c>
    </row>
    <row r="17" spans="1:10">
      <c r="A17">
        <v>1811</v>
      </c>
    </row>
    <row r="18" spans="1:10">
      <c r="A18">
        <v>1812</v>
      </c>
    </row>
    <row r="19" spans="1:10">
      <c r="A19">
        <v>1813</v>
      </c>
    </row>
    <row r="20" spans="1:10">
      <c r="A20">
        <v>1814</v>
      </c>
    </row>
    <row r="21" spans="1:10">
      <c r="A21">
        <v>1815</v>
      </c>
    </row>
    <row r="22" spans="1:10">
      <c r="A22">
        <v>1816</v>
      </c>
    </row>
    <row r="23" spans="1:10">
      <c r="A23">
        <v>1817</v>
      </c>
    </row>
    <row r="24" spans="1:10">
      <c r="A24">
        <v>1818</v>
      </c>
    </row>
    <row r="25" spans="1:10">
      <c r="A25">
        <v>1819</v>
      </c>
    </row>
    <row r="26" spans="1:10">
      <c r="A26">
        <v>1820</v>
      </c>
      <c r="B26" s="1">
        <f>C26</f>
        <v>2050.0764032130123</v>
      </c>
      <c r="C26">
        <f ca="1">'Original United States'!E26/'Original United States'!D26*1000/0.61327</f>
        <v>2050.0764032130123</v>
      </c>
      <c r="G26">
        <f ca="1">'Original United States'!F26</f>
        <v>1257.2503557984439</v>
      </c>
      <c r="J26" s="1">
        <f ca="1">J27*'Constructed United States'!G26/'Constructed United States'!G27</f>
        <v>2050.0899062884</v>
      </c>
    </row>
    <row r="27" spans="1:10">
      <c r="A27">
        <v>1821</v>
      </c>
      <c r="B27">
        <f ca="1">('Constructed United States'!$C$36-'Constructed United States'!$C$26)/10+B26</f>
        <v>2069.4437980940447</v>
      </c>
      <c r="G27">
        <f ca="1">('Original United States'!$F$36-'Original United States'!$F$26)/10+G26</f>
        <v>1269.1277980571349</v>
      </c>
      <c r="J27" s="1">
        <f ca="1">J28*'Constructed United States'!G27/'Constructed United States'!G28</f>
        <v>2069.4574287351143</v>
      </c>
    </row>
    <row r="28" spans="1:10">
      <c r="A28">
        <v>1822</v>
      </c>
      <c r="B28">
        <f ca="1">('Constructed United States'!$C$36-'Constructed United States'!$C$26)/10+B27</f>
        <v>2088.8111929750771</v>
      </c>
      <c r="G28">
        <f ca="1">('Original United States'!$F$36-'Original United States'!$F$26)/10+G27</f>
        <v>1281.0052403158256</v>
      </c>
      <c r="J28" s="1">
        <f ca="1">J29*'Constructed United States'!G28/'Constructed United States'!G29</f>
        <v>2088.8249511818281</v>
      </c>
    </row>
    <row r="29" spans="1:10">
      <c r="A29">
        <v>1823</v>
      </c>
      <c r="B29">
        <f ca="1">('Constructed United States'!$C$36-'Constructed United States'!$C$26)/10+B28</f>
        <v>2108.1785878561095</v>
      </c>
      <c r="G29">
        <f ca="1">('Original United States'!$F$36-'Original United States'!$F$26)/10+G28</f>
        <v>1292.8826825745164</v>
      </c>
      <c r="J29" s="1">
        <f ca="1">J30*'Constructed United States'!G29/'Constructed United States'!G30</f>
        <v>2108.1924736285418</v>
      </c>
    </row>
    <row r="30" spans="1:10">
      <c r="A30">
        <v>1824</v>
      </c>
      <c r="B30">
        <f ca="1">('Constructed United States'!$C$36-'Constructed United States'!$C$26)/10+B29</f>
        <v>2127.5459827371419</v>
      </c>
      <c r="G30">
        <f ca="1">('Original United States'!$F$36-'Original United States'!$F$26)/10+G29</f>
        <v>1304.7601248332071</v>
      </c>
      <c r="J30" s="1">
        <f ca="1">J31*'Constructed United States'!G30/'Constructed United States'!G31</f>
        <v>2127.5599960752556</v>
      </c>
    </row>
    <row r="31" spans="1:10">
      <c r="A31">
        <v>1825</v>
      </c>
      <c r="B31">
        <f ca="1">('Constructed United States'!$C$36-'Constructed United States'!$C$26)/10+B30</f>
        <v>2146.9133776181743</v>
      </c>
      <c r="G31">
        <f ca="1">('Original United States'!$F$36-'Original United States'!$F$26)/10+G30</f>
        <v>1316.6375670918978</v>
      </c>
      <c r="J31" s="1">
        <f ca="1">J32*'Constructed United States'!G31/'Constructed United States'!G32</f>
        <v>2146.9275185219694</v>
      </c>
    </row>
    <row r="32" spans="1:10">
      <c r="A32">
        <v>1826</v>
      </c>
      <c r="B32">
        <f ca="1">('Constructed United States'!$C$36-'Constructed United States'!$C$26)/10+B31</f>
        <v>2166.2807724992067</v>
      </c>
      <c r="G32">
        <f ca="1">('Original United States'!$F$36-'Original United States'!$F$26)/10+G31</f>
        <v>1328.5150093505886</v>
      </c>
      <c r="J32" s="1">
        <f ca="1">J33*'Constructed United States'!G32/'Constructed United States'!G33</f>
        <v>2166.2950409686832</v>
      </c>
    </row>
    <row r="33" spans="1:10">
      <c r="A33">
        <v>1827</v>
      </c>
      <c r="B33">
        <f ca="1">('Constructed United States'!$C$36-'Constructed United States'!$C$26)/10+B32</f>
        <v>2185.6481673802391</v>
      </c>
      <c r="G33">
        <f ca="1">('Original United States'!$F$36-'Original United States'!$F$26)/10+G32</f>
        <v>1340.3924516092793</v>
      </c>
      <c r="J33" s="1">
        <f ca="1">J34*'Constructed United States'!G33/'Constructed United States'!G34</f>
        <v>2185.662563415397</v>
      </c>
    </row>
    <row r="34" spans="1:10">
      <c r="A34">
        <v>1828</v>
      </c>
      <c r="B34">
        <f ca="1">('Constructed United States'!$C$36-'Constructed United States'!$C$26)/10+B33</f>
        <v>2205.0155622612715</v>
      </c>
      <c r="G34">
        <f ca="1">('Original United States'!$F$36-'Original United States'!$F$26)/10+G33</f>
        <v>1352.26989386797</v>
      </c>
      <c r="J34" s="1">
        <f ca="1">J35*'Constructed United States'!G34/'Constructed United States'!G35</f>
        <v>2205.0300858621108</v>
      </c>
    </row>
    <row r="35" spans="1:10">
      <c r="A35">
        <v>1829</v>
      </c>
      <c r="B35">
        <f ca="1">('Constructed United States'!$C$36-'Constructed United States'!$C$26)/10+B34</f>
        <v>2224.3829571423039</v>
      </c>
      <c r="G35">
        <f ca="1">('Original United States'!$F$36-'Original United States'!$F$26)/10+G34</f>
        <v>1364.1473361266608</v>
      </c>
      <c r="J35" s="1">
        <f ca="1">J36*'Constructed United States'!G35/'Constructed United States'!G36</f>
        <v>2224.3976083088246</v>
      </c>
    </row>
    <row r="36" spans="1:10">
      <c r="A36">
        <v>1830</v>
      </c>
      <c r="B36">
        <f ca="1">('Constructed United States'!$C$36-'Constructed United States'!$C$26)/10+B35</f>
        <v>2243.7503520233363</v>
      </c>
      <c r="C36">
        <f ca="1">'Original United States'!E36/'Original United States'!D36*1000/0.61327</f>
        <v>2243.7503520233381</v>
      </c>
      <c r="G36">
        <f ca="1">('Original United States'!$F$36-'Original United States'!$F$26)/10+G35</f>
        <v>1376.0247783853515</v>
      </c>
      <c r="J36" s="1">
        <f ca="1">J37*'Constructed United States'!G36/'Constructed United States'!G37</f>
        <v>2243.7651307555384</v>
      </c>
    </row>
    <row r="37" spans="1:10">
      <c r="A37">
        <v>1831</v>
      </c>
      <c r="B37">
        <f ca="1">('Constructed United States'!$C$46-'Constructed United States'!$C$36)/10+B36</f>
        <v>2278.2524350907279</v>
      </c>
      <c r="G37">
        <f ca="1">('Original United States'!$F$46-'Original United States'!$F$36)/10+G36</f>
        <v>1397.1838708680909</v>
      </c>
      <c r="J37" s="1">
        <f ca="1">J38*'Constructed United States'!G37/'Constructed United States'!G38</f>
        <v>2278.2674410750601</v>
      </c>
    </row>
    <row r="38" spans="1:10">
      <c r="A38">
        <v>1832</v>
      </c>
      <c r="B38">
        <f ca="1">('Constructed United States'!$C$46-'Constructed United States'!$C$36)/10+B37</f>
        <v>2312.7545181581199</v>
      </c>
      <c r="G38">
        <f ca="1">('Original United States'!$F$46-'Original United States'!$F$36)/10+G37</f>
        <v>1418.3429633508304</v>
      </c>
      <c r="J38" s="1">
        <f ca="1">J39*'Constructed United States'!G38/'Constructed United States'!G39</f>
        <v>2312.7697513945818</v>
      </c>
    </row>
    <row r="39" spans="1:10">
      <c r="A39">
        <v>1833</v>
      </c>
      <c r="B39">
        <f ca="1">('Constructed United States'!$C$46-'Constructed United States'!$C$36)/10+B38</f>
        <v>2347.256601225512</v>
      </c>
      <c r="G39">
        <f ca="1">('Original United States'!$F$46-'Original United States'!$F$36)/10+G38</f>
        <v>1439.5020558335698</v>
      </c>
      <c r="J39" s="1">
        <f ca="1">J40*'Constructed United States'!G39/'Constructed United States'!G40</f>
        <v>2347.2720617141035</v>
      </c>
    </row>
    <row r="40" spans="1:10">
      <c r="A40">
        <v>1834</v>
      </c>
      <c r="B40">
        <f ca="1">('Constructed United States'!$C$46-'Constructed United States'!$C$36)/10+B39</f>
        <v>2381.758684292904</v>
      </c>
      <c r="G40">
        <f ca="1">('Original United States'!$F$46-'Original United States'!$F$36)/10+G39</f>
        <v>1460.6611483163092</v>
      </c>
      <c r="J40" s="1">
        <f ca="1">J41*'Constructed United States'!G40/'Constructed United States'!G41</f>
        <v>2381.7743720336252</v>
      </c>
    </row>
    <row r="41" spans="1:10">
      <c r="A41">
        <v>1835</v>
      </c>
      <c r="B41">
        <f ca="1">('Constructed United States'!$C$46-'Constructed United States'!$C$36)/10+B40</f>
        <v>2416.2607673602961</v>
      </c>
      <c r="G41">
        <f ca="1">('Original United States'!$F$46-'Original United States'!$F$36)/10+G40</f>
        <v>1481.8202407990486</v>
      </c>
      <c r="J41" s="1">
        <f ca="1">J42*'Constructed United States'!G41/'Constructed United States'!G42</f>
        <v>2416.276682353147</v>
      </c>
    </row>
    <row r="42" spans="1:10">
      <c r="A42">
        <v>1836</v>
      </c>
      <c r="B42">
        <f ca="1">('Constructed United States'!$C$46-'Constructed United States'!$C$36)/10+B41</f>
        <v>2450.7628504276881</v>
      </c>
      <c r="G42">
        <f ca="1">('Original United States'!$F$46-'Original United States'!$F$36)/10+G41</f>
        <v>1502.9793332817881</v>
      </c>
      <c r="J42" s="1">
        <f ca="1">J43*'Constructed United States'!G42/'Constructed United States'!G43</f>
        <v>2450.7789926726687</v>
      </c>
    </row>
    <row r="43" spans="1:10">
      <c r="A43">
        <v>1837</v>
      </c>
      <c r="B43">
        <f ca="1">('Constructed United States'!$C$46-'Constructed United States'!$C$36)/10+B42</f>
        <v>2485.2649334950802</v>
      </c>
      <c r="G43">
        <f ca="1">('Original United States'!$F$46-'Original United States'!$F$36)/10+G42</f>
        <v>1524.1384257645275</v>
      </c>
      <c r="J43" s="1">
        <f ca="1">J44*'Constructed United States'!G43/'Constructed United States'!G44</f>
        <v>2485.2813029921904</v>
      </c>
    </row>
    <row r="44" spans="1:10">
      <c r="A44">
        <v>1838</v>
      </c>
      <c r="B44">
        <f ca="1">('Constructed United States'!$C$46-'Constructed United States'!$C$36)/10+B43</f>
        <v>2519.7670165624722</v>
      </c>
      <c r="G44">
        <f ca="1">('Original United States'!$F$46-'Original United States'!$F$36)/10+G43</f>
        <v>1545.2975182472669</v>
      </c>
      <c r="J44" s="1">
        <f ca="1">J45*'Constructed United States'!G44/'Constructed United States'!G45</f>
        <v>2519.7836133117121</v>
      </c>
    </row>
    <row r="45" spans="1:10">
      <c r="A45">
        <v>1839</v>
      </c>
      <c r="B45">
        <f ca="1">('Constructed United States'!$C$46-'Constructed United States'!$C$36)/10+B44</f>
        <v>2554.2690996298643</v>
      </c>
      <c r="G45">
        <f ca="1">('Original United States'!$F$46-'Original United States'!$F$36)/10+G44</f>
        <v>1566.4566107300063</v>
      </c>
      <c r="J45" s="1">
        <f ca="1">J46*'Constructed United States'!G45/'Constructed United States'!G46</f>
        <v>2554.2859236312338</v>
      </c>
    </row>
    <row r="46" spans="1:10">
      <c r="A46">
        <v>1840</v>
      </c>
      <c r="B46">
        <f ca="1">('Constructed United States'!$C$46-'Constructed United States'!$C$36)/10+B45</f>
        <v>2588.7711826972563</v>
      </c>
      <c r="C46">
        <f ca="1">'Original United States'!E46/'Original United States'!D46*1000/0.61327</f>
        <v>2588.7711826972563</v>
      </c>
      <c r="G46">
        <f ca="1">('Original United States'!$F$46-'Original United States'!$F$36)/10+G45</f>
        <v>1587.6157032127458</v>
      </c>
      <c r="J46" s="1">
        <f ca="1">J47*'Constructed United States'!G46/'Constructed United States'!G47</f>
        <v>2588.7882339507555</v>
      </c>
    </row>
    <row r="47" spans="1:10">
      <c r="A47">
        <v>1841</v>
      </c>
      <c r="B47">
        <f ca="1">('Constructed United States'!$C$56-'Constructed United States'!$C$46)/10+B46</f>
        <v>2624.367368397458</v>
      </c>
      <c r="G47">
        <f ca="1">('Original United States'!$F$56-'Original United States'!$F$46)/10+G46</f>
        <v>1609.4457760171083</v>
      </c>
      <c r="J47" s="1">
        <f ca="1">J48*'Constructed United States'!G47/'Constructed United States'!G48</f>
        <v>2624.3846541095254</v>
      </c>
    </row>
    <row r="48" spans="1:10">
      <c r="A48">
        <v>1842</v>
      </c>
      <c r="B48">
        <f ca="1">('Constructed United States'!$C$56-'Constructed United States'!$C$46)/10+B47</f>
        <v>2659.9635540976597</v>
      </c>
      <c r="G48">
        <f ca="1">('Original United States'!$F$56-'Original United States'!$F$46)/10+G47</f>
        <v>1631.2758488214708</v>
      </c>
      <c r="J48" s="1">
        <f ca="1">J49*'Constructed United States'!G48/'Constructed United States'!G49</f>
        <v>2659.9810742682953</v>
      </c>
    </row>
    <row r="49" spans="1:10">
      <c r="A49">
        <v>1843</v>
      </c>
      <c r="B49">
        <f ca="1">('Constructed United States'!$C$56-'Constructed United States'!$C$46)/10+B48</f>
        <v>2695.5597397978613</v>
      </c>
      <c r="G49">
        <f ca="1">('Original United States'!$F$56-'Original United States'!$F$46)/10+G48</f>
        <v>1653.1059216258334</v>
      </c>
      <c r="J49" s="1">
        <f ca="1">J50*'Constructed United States'!G49/'Constructed United States'!G50</f>
        <v>2695.5774944270652</v>
      </c>
    </row>
    <row r="50" spans="1:10">
      <c r="A50">
        <v>1844</v>
      </c>
      <c r="B50">
        <f ca="1">('Constructed United States'!$C$56-'Constructed United States'!$C$46)/10+B49</f>
        <v>2731.155925498063</v>
      </c>
      <c r="G50">
        <f ca="1">('Original United States'!$F$56-'Original United States'!$F$46)/10+G49</f>
        <v>1674.9359944301959</v>
      </c>
      <c r="J50" s="1">
        <f ca="1">J51*'Constructed United States'!G50/'Constructed United States'!G51</f>
        <v>2731.1739145858351</v>
      </c>
    </row>
    <row r="51" spans="1:10">
      <c r="A51">
        <v>1845</v>
      </c>
      <c r="B51">
        <f ca="1">('Constructed United States'!$C$56-'Constructed United States'!$C$46)/10+B50</f>
        <v>2766.7521111982646</v>
      </c>
      <c r="G51">
        <f ca="1">('Original United States'!$F$56-'Original United States'!$F$46)/10+G50</f>
        <v>1696.7660672345585</v>
      </c>
      <c r="J51" s="1">
        <f ca="1">J52*'Constructed United States'!G51/'Constructed United States'!G52</f>
        <v>2766.770334744605</v>
      </c>
    </row>
    <row r="52" spans="1:10">
      <c r="A52">
        <v>1846</v>
      </c>
      <c r="B52">
        <f ca="1">('Constructed United States'!$C$56-'Constructed United States'!$C$46)/10+B51</f>
        <v>2802.3482968984663</v>
      </c>
      <c r="G52">
        <f ca="1">('Original United States'!$F$56-'Original United States'!$F$46)/10+G51</f>
        <v>1718.596140038921</v>
      </c>
      <c r="J52" s="1">
        <f ca="1">J53*'Constructed United States'!G52/'Constructed United States'!G53</f>
        <v>2802.3667549033753</v>
      </c>
    </row>
    <row r="53" spans="1:10">
      <c r="A53">
        <v>1847</v>
      </c>
      <c r="B53">
        <f ca="1">('Constructed United States'!$C$56-'Constructed United States'!$C$46)/10+B52</f>
        <v>2837.9444825986679</v>
      </c>
      <c r="G53">
        <f ca="1">('Original United States'!$F$56-'Original United States'!$F$46)/10+G52</f>
        <v>1740.4262128432836</v>
      </c>
      <c r="J53" s="1">
        <f ca="1">J54*'Constructed United States'!G53/'Constructed United States'!G54</f>
        <v>2837.9631750621452</v>
      </c>
    </row>
    <row r="54" spans="1:10">
      <c r="A54">
        <v>1848</v>
      </c>
      <c r="B54">
        <f ca="1">('Constructed United States'!$C$56-'Constructed United States'!$C$46)/10+B53</f>
        <v>2873.5406682988696</v>
      </c>
      <c r="G54">
        <f ca="1">('Original United States'!$F$56-'Original United States'!$F$46)/10+G53</f>
        <v>1762.2562856476461</v>
      </c>
      <c r="J54" s="1">
        <f ca="1">J55*'Constructed United States'!G54/'Constructed United States'!G55</f>
        <v>2873.5595952209155</v>
      </c>
    </row>
    <row r="55" spans="1:10">
      <c r="A55">
        <v>1849</v>
      </c>
      <c r="B55">
        <f ca="1">('Constructed United States'!$C$56-'Constructed United States'!$C$46)/10+B54</f>
        <v>2909.1368539990713</v>
      </c>
      <c r="G55">
        <f ca="1">('Original United States'!$F$56-'Original United States'!$F$46)/10+G54</f>
        <v>1784.0863584520087</v>
      </c>
      <c r="J55" s="1">
        <f ca="1">J56*'Constructed United States'!G55/'Constructed United States'!G56</f>
        <v>2909.1560153796854</v>
      </c>
    </row>
    <row r="56" spans="1:10">
      <c r="A56">
        <v>1850</v>
      </c>
      <c r="B56">
        <f ca="1">('Constructed United States'!$C$56-'Constructed United States'!$C$46)/10+B55</f>
        <v>2944.7330396992729</v>
      </c>
      <c r="C56">
        <f ca="1">'Original United States'!E56/'Original United States'!D56*1000/0.61327</f>
        <v>2944.7330396992716</v>
      </c>
      <c r="G56">
        <f ca="1">('Original United States'!$F$56-'Original United States'!$F$46)/10+G55</f>
        <v>1805.9164312563712</v>
      </c>
      <c r="J56" s="1">
        <f ca="1">J57*'Constructed United States'!G56/'Constructed United States'!G57</f>
        <v>2944.7524355384553</v>
      </c>
    </row>
    <row r="57" spans="1:10">
      <c r="A57">
        <v>1851</v>
      </c>
      <c r="B57">
        <f ca="1">('Constructed United States'!$C$66-'Constructed United States'!$C$56)/10+B56</f>
        <v>3005.4095815307537</v>
      </c>
      <c r="G57">
        <f ca="1">('Original United States'!$F$66-'Original United States'!$F$56)/10+G56</f>
        <v>1843.1275340653635</v>
      </c>
      <c r="J57" s="1">
        <f ca="1">J58*'Constructed United States'!G57/'Constructed United States'!G58</f>
        <v>3005.4293770232944</v>
      </c>
    </row>
    <row r="58" spans="1:10">
      <c r="A58">
        <v>1852</v>
      </c>
      <c r="B58">
        <f ca="1">('Constructed United States'!$C$66-'Constructed United States'!$C$56)/10+B57</f>
        <v>3066.0861233622345</v>
      </c>
      <c r="G58">
        <f ca="1">('Original United States'!$F$66-'Original United States'!$F$56)/10+G57</f>
        <v>1880.3386368743559</v>
      </c>
      <c r="J58" s="1">
        <f ca="1">J59*'Constructed United States'!G58/'Constructed United States'!G59</f>
        <v>3066.106318508133</v>
      </c>
    </row>
    <row r="59" spans="1:10">
      <c r="A59">
        <v>1853</v>
      </c>
      <c r="B59">
        <f ca="1">('Constructed United States'!$C$66-'Constructed United States'!$C$56)/10+B58</f>
        <v>3126.7626651937153</v>
      </c>
      <c r="G59">
        <f ca="1">('Original United States'!$F$66-'Original United States'!$F$56)/10+G58</f>
        <v>1917.5497396833482</v>
      </c>
      <c r="J59" s="1">
        <f ca="1">J60*'Constructed United States'!G59/'Constructed United States'!G60</f>
        <v>3126.783259992972</v>
      </c>
    </row>
    <row r="60" spans="1:10">
      <c r="A60">
        <v>1854</v>
      </c>
      <c r="B60">
        <f ca="1">('Constructed United States'!$C$66-'Constructed United States'!$C$56)/10+B59</f>
        <v>3187.4392070251961</v>
      </c>
      <c r="G60">
        <f ca="1">('Original United States'!$F$66-'Original United States'!$F$56)/10+G59</f>
        <v>1954.7608424923405</v>
      </c>
      <c r="J60" s="1">
        <f ca="1">J61*'Constructed United States'!G60/'Constructed United States'!G61</f>
        <v>3187.4602014778111</v>
      </c>
    </row>
    <row r="61" spans="1:10">
      <c r="A61">
        <v>1855</v>
      </c>
      <c r="B61">
        <f ca="1">('Constructed United States'!$C$66-'Constructed United States'!$C$56)/10+B60</f>
        <v>3248.1157488566769</v>
      </c>
      <c r="G61">
        <f ca="1">('Original United States'!$F$66-'Original United States'!$F$56)/10+G60</f>
        <v>1991.9719453013329</v>
      </c>
      <c r="J61" s="1">
        <f ca="1">J62*'Constructed United States'!G61/'Constructed United States'!G62</f>
        <v>3248.1371429626502</v>
      </c>
    </row>
    <row r="62" spans="1:10">
      <c r="A62">
        <v>1856</v>
      </c>
      <c r="B62">
        <f ca="1">('Constructed United States'!$C$66-'Constructed United States'!$C$56)/10+B61</f>
        <v>3308.7922906881577</v>
      </c>
      <c r="G62">
        <f ca="1">('Original United States'!$F$66-'Original United States'!$F$56)/10+G61</f>
        <v>2029.1830481103252</v>
      </c>
      <c r="J62" s="1">
        <f ca="1">J63*'Constructed United States'!G62/'Constructed United States'!G63</f>
        <v>3308.8140844474892</v>
      </c>
    </row>
    <row r="63" spans="1:10">
      <c r="A63">
        <v>1857</v>
      </c>
      <c r="B63">
        <f ca="1">('Constructed United States'!$C$66-'Constructed United States'!$C$56)/10+B62</f>
        <v>3369.4688325196385</v>
      </c>
      <c r="G63">
        <f ca="1">('Original United States'!$F$66-'Original United States'!$F$56)/10+G62</f>
        <v>2066.3941509193178</v>
      </c>
      <c r="J63" s="1">
        <f ca="1">J64*'Constructed United States'!G63/'Constructed United States'!G64</f>
        <v>3369.4910259323283</v>
      </c>
    </row>
    <row r="64" spans="1:10">
      <c r="A64">
        <v>1858</v>
      </c>
      <c r="B64">
        <f ca="1">('Constructed United States'!$C$66-'Constructed United States'!$C$56)/10+B63</f>
        <v>3430.1453743511192</v>
      </c>
      <c r="G64">
        <f ca="1">('Original United States'!$F$66-'Original United States'!$F$56)/10+G63</f>
        <v>2103.6052537283103</v>
      </c>
      <c r="J64" s="1">
        <f ca="1">J65*'Constructed United States'!G64/'Constructed United States'!G65</f>
        <v>3430.1679674171673</v>
      </c>
    </row>
    <row r="65" spans="1:10">
      <c r="A65">
        <v>1859</v>
      </c>
      <c r="B65">
        <f ca="1">('Constructed United States'!$C$66-'Constructed United States'!$C$56)/10+B64</f>
        <v>3490.8219161826</v>
      </c>
      <c r="G65">
        <f ca="1">('Original United States'!$F$66-'Original United States'!$F$56)/10+G64</f>
        <v>2140.8163565373029</v>
      </c>
      <c r="J65" s="1">
        <f ca="1">J66*'Constructed United States'!G65/'Constructed United States'!G66</f>
        <v>3490.8449089020069</v>
      </c>
    </row>
    <row r="66" spans="1:10">
      <c r="A66">
        <v>1860</v>
      </c>
      <c r="B66">
        <f ca="1">('Constructed United States'!$C$66-'Constructed United States'!$C$56)/10+B65</f>
        <v>3551.4984580140808</v>
      </c>
      <c r="C66">
        <f ca="1">'Original United States'!E66/'Original United States'!D66*1000/0.61327</f>
        <v>3551.4984580140817</v>
      </c>
      <c r="G66">
        <f ca="1">('Original United States'!$F$66-'Original United States'!$F$56)/10+G65</f>
        <v>2178.0274593462955</v>
      </c>
      <c r="J66" s="1">
        <f ca="1">J67*'Constructed United States'!G66/'Constructed United States'!G67</f>
        <v>3551.5218503868459</v>
      </c>
    </row>
    <row r="67" spans="1:10">
      <c r="A67">
        <v>1861</v>
      </c>
      <c r="B67">
        <f ca="1">('Constructed United States'!$C$76-'Constructed United States'!$C$66)/10+B66</f>
        <v>3594.9729808313477</v>
      </c>
      <c r="G67">
        <f ca="1">('Original United States'!$F$76-'Original United States'!$F$66)/10+G66</f>
        <v>2204.6890799544408</v>
      </c>
      <c r="J67" s="1">
        <f ca="1">J68*'Constructed United States'!G67/'Constructed United States'!G68</f>
        <v>3594.9966595542987</v>
      </c>
    </row>
    <row r="68" spans="1:10">
      <c r="A68">
        <v>1862</v>
      </c>
      <c r="B68">
        <f ca="1">('Constructed United States'!$C$76-'Constructed United States'!$C$66)/10+B67</f>
        <v>3638.4475036486147</v>
      </c>
      <c r="G68">
        <f ca="1">('Original United States'!$F$76-'Original United States'!$F$66)/10+G67</f>
        <v>2231.3507005625861</v>
      </c>
      <c r="J68" s="1">
        <f ca="1">J69*'Constructed United States'!G68/'Constructed United States'!G69</f>
        <v>3638.4714687217515</v>
      </c>
    </row>
    <row r="69" spans="1:10">
      <c r="A69">
        <v>1863</v>
      </c>
      <c r="B69">
        <f ca="1">('Constructed United States'!$C$76-'Constructed United States'!$C$66)/10+B68</f>
        <v>3681.9220264658816</v>
      </c>
      <c r="G69">
        <f ca="1">('Original United States'!$F$76-'Original United States'!$F$66)/10+G68</f>
        <v>2258.0123211707314</v>
      </c>
      <c r="J69" s="1">
        <f ca="1">J70*'Constructed United States'!G69/'Constructed United States'!G70</f>
        <v>3681.9462778892043</v>
      </c>
    </row>
    <row r="70" spans="1:10">
      <c r="A70">
        <v>1864</v>
      </c>
      <c r="B70">
        <f ca="1">('Constructed United States'!$C$76-'Constructed United States'!$C$66)/10+B69</f>
        <v>3725.3965492831485</v>
      </c>
      <c r="G70">
        <f ca="1">('Original United States'!$F$76-'Original United States'!$F$66)/10+G69</f>
        <v>2284.6739417788767</v>
      </c>
      <c r="J70" s="1">
        <f ca="1">J71*'Constructed United States'!G70/'Constructed United States'!G71</f>
        <v>3725.4210870566567</v>
      </c>
    </row>
    <row r="71" spans="1:10">
      <c r="A71">
        <v>1865</v>
      </c>
      <c r="B71">
        <f ca="1">('Constructed United States'!$C$76-'Constructed United States'!$C$66)/10+B70</f>
        <v>3768.8710721004154</v>
      </c>
      <c r="G71">
        <f ca="1">('Original United States'!$F$76-'Original United States'!$F$66)/10+G70</f>
        <v>2311.335562387022</v>
      </c>
      <c r="J71" s="1">
        <f ca="1">J72*'Constructed United States'!G71/'Constructed United States'!G72</f>
        <v>3768.8958962241099</v>
      </c>
    </row>
    <row r="72" spans="1:10">
      <c r="A72">
        <v>1866</v>
      </c>
      <c r="B72">
        <f ca="1">('Constructed United States'!$C$76-'Constructed United States'!$C$66)/10+B71</f>
        <v>3812.3455949176823</v>
      </c>
      <c r="G72">
        <f ca="1">('Original United States'!$F$76-'Original United States'!$F$66)/10+G71</f>
        <v>2337.9971829951673</v>
      </c>
      <c r="J72" s="1">
        <f ca="1">J73*'Constructed United States'!G72/'Constructed United States'!G73</f>
        <v>3812.3707053915623</v>
      </c>
    </row>
    <row r="73" spans="1:10">
      <c r="A73">
        <v>1867</v>
      </c>
      <c r="B73">
        <f ca="1">('Constructed United States'!$C$76-'Constructed United States'!$C$66)/10+B72</f>
        <v>3855.8201177349492</v>
      </c>
      <c r="G73">
        <f ca="1">('Original United States'!$F$76-'Original United States'!$F$66)/10+G72</f>
        <v>2364.6588036033127</v>
      </c>
      <c r="J73" s="1">
        <f ca="1">J74*'Constructed United States'!G73/'Constructed United States'!G74</f>
        <v>3855.8455145590151</v>
      </c>
    </row>
    <row r="74" spans="1:10">
      <c r="A74">
        <v>1868</v>
      </c>
      <c r="B74">
        <f ca="1">('Constructed United States'!$C$76-'Constructed United States'!$C$66)/10+B73</f>
        <v>3899.2946405522162</v>
      </c>
      <c r="G74">
        <f ca="1">('Original United States'!$F$76-'Original United States'!$F$66)/10+G73</f>
        <v>2391.320424211458</v>
      </c>
      <c r="J74" s="1">
        <f ca="1">J75*'Constructed United States'!G74/'Constructed United States'!G75</f>
        <v>3899.3203237264684</v>
      </c>
    </row>
    <row r="75" spans="1:10">
      <c r="A75">
        <v>1869</v>
      </c>
      <c r="B75">
        <f ca="1">('Constructed United States'!$C$76-'Constructed United States'!$C$66)/10+B74</f>
        <v>3942.7691633694831</v>
      </c>
      <c r="G75">
        <f ca="1">('Original United States'!$F$76-'Original United States'!$F$66)/10+G74</f>
        <v>2417.9820448196033</v>
      </c>
      <c r="J75" s="1">
        <f ca="1">J76*'Constructed United States'!G75/'Constructed United States'!G76</f>
        <v>3942.7951328939212</v>
      </c>
    </row>
    <row r="76" spans="1:10">
      <c r="A76">
        <v>1870</v>
      </c>
      <c r="B76">
        <f ca="1">('Constructed United States'!$C$76-'Constructed United States'!$C$66)/10+B75</f>
        <v>3986.24368618675</v>
      </c>
      <c r="C76">
        <f ca="1">'Original United States'!E76/'Original United States'!D76*1000/0.61327</f>
        <v>3986.2436861867509</v>
      </c>
      <c r="G76">
        <f ca="1">('Original United States'!$F$76-'Original United States'!$F$66)/10+G75</f>
        <v>2444.6436654277486</v>
      </c>
      <c r="J76" s="1">
        <f ca="1">J77*'Constructed United States'!G76/'Constructed United States'!G77</f>
        <v>3986.269942061374</v>
      </c>
    </row>
    <row r="77" spans="1:10">
      <c r="A77">
        <v>1871</v>
      </c>
      <c r="B77">
        <f>C77</f>
        <v>4081.1499891752442</v>
      </c>
      <c r="C77">
        <f ca="1">'Original United States'!E77/'Original United States'!D77*1000/0.61327</f>
        <v>4081.1499891752442</v>
      </c>
      <c r="G77">
        <f ca="1">'Original United States'!F77</f>
        <v>2502.846853861502</v>
      </c>
      <c r="J77" s="1">
        <f ca="1">J78*'Constructed United States'!G77/'Constructed United States'!G78</f>
        <v>4081.1768701616743</v>
      </c>
    </row>
    <row r="78" spans="1:10">
      <c r="A78">
        <v>1872</v>
      </c>
      <c r="B78">
        <f t="shared" ref="B78:B106" si="0">C78</f>
        <v>4143.2629423073386</v>
      </c>
      <c r="C78">
        <f ca="1">'Original United States'!E78/'Original United States'!D78*1000/0.61327</f>
        <v>4143.2629423073386</v>
      </c>
      <c r="G78">
        <f ca="1">'Original United States'!F78</f>
        <v>2540.9388646288212</v>
      </c>
      <c r="J78" s="1">
        <f ca="1">J79*'Constructed United States'!G78/'Constructed United States'!G79</f>
        <v>4143.2902324082224</v>
      </c>
    </row>
    <row r="79" spans="1:10">
      <c r="A79">
        <v>1873</v>
      </c>
      <c r="B79">
        <f t="shared" si="0"/>
        <v>4246.502453096934</v>
      </c>
      <c r="C79">
        <f ca="1">'Original United States'!E79/'Original United States'!D79*1000/0.61327</f>
        <v>4246.502453096934</v>
      </c>
      <c r="G79">
        <f ca="1">'Original United States'!F79</f>
        <v>2604.2525594107565</v>
      </c>
      <c r="J79" s="1">
        <f ca="1">J80*'Constructed United States'!G79/'Constructed United States'!G80</f>
        <v>4246.5304231973023</v>
      </c>
    </row>
    <row r="80" spans="1:10">
      <c r="A80">
        <v>1874</v>
      </c>
      <c r="B80">
        <f t="shared" si="0"/>
        <v>4120.9500609511142</v>
      </c>
      <c r="C80">
        <f ca="1">'Original United States'!E80/'Original United States'!D80*1000/0.61327</f>
        <v>4120.9500609511142</v>
      </c>
      <c r="G80">
        <f ca="1">'Original United States'!F80</f>
        <v>2527.2550438794897</v>
      </c>
      <c r="J80" s="1">
        <f ca="1">J81*'Constructed United States'!G80/'Constructed United States'!G81</f>
        <v>4120.977204085515</v>
      </c>
    </row>
    <row r="81" spans="1:10">
      <c r="A81">
        <v>1875</v>
      </c>
      <c r="B81">
        <f t="shared" si="0"/>
        <v>4237.2616939658874</v>
      </c>
      <c r="C81">
        <f ca="1">'Original United States'!E81/'Original United States'!D81*1000/0.61327</f>
        <v>4237.2616939658874</v>
      </c>
      <c r="F81">
        <v>100</v>
      </c>
      <c r="G81">
        <f ca="1">'Original United States'!F81</f>
        <v>2598.5854790584594</v>
      </c>
      <c r="J81" s="1">
        <f ca="1">J82*'Constructed United States'!G81/'Constructed United States'!G82</f>
        <v>4237.2896032008812</v>
      </c>
    </row>
    <row r="82" spans="1:10">
      <c r="A82">
        <v>1876</v>
      </c>
      <c r="B82">
        <f t="shared" si="0"/>
        <v>4191.2282146347607</v>
      </c>
      <c r="C82">
        <f ca="1">'Original United States'!E82/'Original United States'!D82*1000/0.61327</f>
        <v>4191.2282146347607</v>
      </c>
      <c r="F82">
        <f ca="1">'Constructed United States'!B82/'Constructed United States'!B81*F81</f>
        <v>98.913603108425391</v>
      </c>
      <c r="G82">
        <f ca="1">'Original United States'!F82</f>
        <v>2570.3545271890594</v>
      </c>
      <c r="J82" s="1">
        <f ca="1">J83*'Constructed United States'!G82/'Constructed United States'!G83</f>
        <v>4191.2558206646927</v>
      </c>
    </row>
    <row r="83" spans="1:10">
      <c r="A83">
        <v>1877</v>
      </c>
      <c r="B83">
        <f t="shared" si="0"/>
        <v>4232.0569328409692</v>
      </c>
      <c r="C83">
        <f ca="1">'Original United States'!E83/'Original United States'!D83*1000/0.61327</f>
        <v>4232.0569328409692</v>
      </c>
      <c r="F83">
        <f ca="1">'Constructed United States'!B83/'Constructed United States'!B82*F82</f>
        <v>99.877166870945672</v>
      </c>
      <c r="G83">
        <f ca="1">'Original United States'!F83</f>
        <v>2595.3935552033809</v>
      </c>
      <c r="J83" s="1">
        <f ca="1">J84*'Constructed United States'!G83/'Constructed United States'!G84</f>
        <v>4232.0848077941755</v>
      </c>
    </row>
    <row r="84" spans="1:10">
      <c r="A84">
        <v>1878</v>
      </c>
      <c r="B84">
        <f t="shared" si="0"/>
        <v>4314.5135184685987</v>
      </c>
      <c r="C84">
        <f ca="1">'Original United States'!E84/'Original United States'!D84*1000/0.61327</f>
        <v>4314.5135184685987</v>
      </c>
      <c r="F84">
        <f ca="1">'Constructed United States'!B84/'Constructed United States'!B83*F83</f>
        <v>101.82315443515611</v>
      </c>
      <c r="G84">
        <f ca="1">'Original United States'!F84</f>
        <v>2645.9617054712376</v>
      </c>
      <c r="J84" s="1">
        <f ca="1">J85*'Constructed United States'!G84/'Constructed United States'!G85</f>
        <v>4314.5419365320477</v>
      </c>
    </row>
    <row r="85" spans="1:10">
      <c r="A85">
        <v>1879</v>
      </c>
      <c r="B85">
        <f t="shared" si="0"/>
        <v>4744.1309674051672</v>
      </c>
      <c r="C85">
        <f ca="1">'Original United States'!E85/'Original United States'!D85*1000/0.61327</f>
        <v>4744.1309674051672</v>
      </c>
      <c r="F85">
        <f ca="1">'Constructed United States'!B85/'Constructed United States'!B84*F84</f>
        <v>111.96218949990958</v>
      </c>
      <c r="G85">
        <f ca="1">'Original United States'!F85</f>
        <v>2909.4331983805669</v>
      </c>
      <c r="J85" s="1">
        <f ca="1">J86*'Constructed United States'!G85/'Constructed United States'!G86</f>
        <v>4744.162215195739</v>
      </c>
    </row>
    <row r="86" spans="1:10">
      <c r="A86">
        <v>1880</v>
      </c>
      <c r="B86">
        <f t="shared" si="0"/>
        <v>5191.7670397253023</v>
      </c>
      <c r="C86">
        <f ca="1">'Original United States'!E86/'Original United States'!D86*1000/0.61327</f>
        <v>5191.7670397253023</v>
      </c>
      <c r="F86">
        <f ca="1">'Constructed United States'!B86/'Constructed United States'!B85*F85</f>
        <v>122.52646673012161</v>
      </c>
      <c r="G86">
        <f ca="1">'Original United States'!F86</f>
        <v>3183.9549724523363</v>
      </c>
      <c r="J86" s="1">
        <f ca="1">J87*'Constructed United States'!G86/'Constructed United States'!G87</f>
        <v>5191.8012359248314</v>
      </c>
    </row>
    <row r="87" spans="1:10">
      <c r="A87">
        <v>1881</v>
      </c>
      <c r="B87">
        <f t="shared" si="0"/>
        <v>5243.1220062509419</v>
      </c>
      <c r="C87">
        <f ca="1">'Original United States'!E87/'Original United States'!D87*1000/0.61327</f>
        <v>5243.1220062509419</v>
      </c>
      <c r="F87">
        <f ca="1">'Constructed United States'!B87/'Constructed United States'!B86*F86</f>
        <v>123.73845150318323</v>
      </c>
      <c r="G87">
        <f ca="1">'Original United States'!F87</f>
        <v>3215.4494327735151</v>
      </c>
      <c r="J87" s="1">
        <f ca="1">J88*'Constructed United States'!G87/'Constructed United States'!G88</f>
        <v>5243.1565407061489</v>
      </c>
    </row>
    <row r="88" spans="1:10">
      <c r="A88">
        <v>1882</v>
      </c>
      <c r="B88">
        <f t="shared" si="0"/>
        <v>5442.8879730250592</v>
      </c>
      <c r="C88">
        <f ca="1">'Original United States'!E88/'Original United States'!D88*1000/0.61327</f>
        <v>5442.8879730250592</v>
      </c>
      <c r="F88">
        <f ca="1">'Constructed United States'!B88/'Constructed United States'!B87*F87</f>
        <v>128.45295773862759</v>
      </c>
      <c r="G88">
        <f ca="1">'Original United States'!F88</f>
        <v>3337.9599072170781</v>
      </c>
      <c r="J88" s="1">
        <f ca="1">J89*'Constructed United States'!G88/'Constructed United States'!G89</f>
        <v>5442.9238232628895</v>
      </c>
    </row>
    <row r="89" spans="1:10">
      <c r="A89">
        <v>1883</v>
      </c>
      <c r="B89">
        <f t="shared" si="0"/>
        <v>5443.9105558224001</v>
      </c>
      <c r="C89">
        <f ca="1">'Original United States'!E89/'Original United States'!D89*1000/0.61327</f>
        <v>5443.9105558224001</v>
      </c>
      <c r="F89">
        <f ca="1">'Constructed United States'!B89/'Constructed United States'!B88*F88</f>
        <v>128.4770908432408</v>
      </c>
      <c r="G89">
        <f ca="1">'Original United States'!F89</f>
        <v>3338.5870265692033</v>
      </c>
      <c r="J89" s="1">
        <f ca="1">J90*'Constructed United States'!G89/'Constructed United States'!G90</f>
        <v>5443.9464127955953</v>
      </c>
    </row>
    <row r="90" spans="1:10">
      <c r="A90">
        <v>1884</v>
      </c>
      <c r="B90">
        <f t="shared" si="0"/>
        <v>5414.0600400695466</v>
      </c>
      <c r="C90">
        <f ca="1">'Original United States'!E90/'Original United States'!D90*1000/0.61327</f>
        <v>5414.0600400695466</v>
      </c>
      <c r="F90">
        <f ca="1">'Constructed United States'!B90/'Constructed United States'!B89*F89</f>
        <v>127.77261427538183</v>
      </c>
      <c r="G90">
        <f ca="1">'Original United States'!F90</f>
        <v>3320.2806007734507</v>
      </c>
      <c r="J90" s="1">
        <f ca="1">J91*'Constructed United States'!G90/'Constructed United States'!G91</f>
        <v>5414.0957004287202</v>
      </c>
    </row>
    <row r="91" spans="1:10">
      <c r="A91">
        <v>1885</v>
      </c>
      <c r="B91">
        <f t="shared" si="0"/>
        <v>5332.0055372805264</v>
      </c>
      <c r="C91">
        <f ca="1">'Original United States'!E91/'Original United States'!D91*1000/0.61327</f>
        <v>5332.0055372805264</v>
      </c>
      <c r="F91">
        <f ca="1">'Constructed United States'!B91/'Constructed United States'!B90*F90</f>
        <v>125.83611592537737</v>
      </c>
      <c r="G91">
        <f ca="1">'Original United States'!F91</f>
        <v>3269.9590358480282</v>
      </c>
      <c r="J91" s="1">
        <f ca="1">J92*'Constructed United States'!G91/'Constructed United States'!G92</f>
        <v>5332.0406571778249</v>
      </c>
    </row>
    <row r="92" spans="1:10">
      <c r="A92">
        <v>1886</v>
      </c>
      <c r="B92">
        <f t="shared" si="0"/>
        <v>5371.3128922396927</v>
      </c>
      <c r="C92">
        <f ca="1">'Original United States'!E92/'Original United States'!D92*1000/0.61327</f>
        <v>5371.3128922396927</v>
      </c>
      <c r="F92">
        <f ca="1">'Constructed United States'!B92/'Constructed United States'!B91*F91</f>
        <v>126.76377529121598</v>
      </c>
      <c r="G92">
        <f ca="1">'Original United States'!F92</f>
        <v>3294.0650574238362</v>
      </c>
      <c r="J92" s="1">
        <f ca="1">J93*'Constructed United States'!G92/'Constructed United States'!G93</f>
        <v>5371.3482710396238</v>
      </c>
    </row>
    <row r="93" spans="1:10">
      <c r="A93">
        <v>1887</v>
      </c>
      <c r="B93">
        <f t="shared" si="0"/>
        <v>5492.286609601174</v>
      </c>
      <c r="C93">
        <f ca="1">'Original United States'!E93/'Original United States'!D93*1000/0.61327</f>
        <v>5492.286609601174</v>
      </c>
      <c r="F93">
        <f ca="1">'Constructed United States'!B93/'Constructed United States'!B92*F92</f>
        <v>129.61877283677129</v>
      </c>
      <c r="G93">
        <f ca="1">'Original United States'!F93</f>
        <v>3368.2546090701117</v>
      </c>
      <c r="J93" s="1">
        <f ca="1">J94*'Constructed United States'!G93/'Constructed United States'!G94</f>
        <v>5492.3227852090786</v>
      </c>
    </row>
    <row r="94" spans="1:10">
      <c r="A94">
        <v>1888</v>
      </c>
      <c r="B94">
        <f t="shared" si="0"/>
        <v>5351.0912042420614</v>
      </c>
      <c r="C94">
        <f ca="1">'Original United States'!E94/'Original United States'!D94*1000/0.61327</f>
        <v>5351.0912042420614</v>
      </c>
      <c r="F94">
        <f ca="1">'Constructed United States'!B94/'Constructed United States'!B93*F93</f>
        <v>126.28654047641972</v>
      </c>
      <c r="G94">
        <f ca="1">'Original United States'!F94</f>
        <v>3281.6637028255286</v>
      </c>
      <c r="J94" s="1">
        <f ca="1">J95*'Constructed United States'!G94/'Constructed United States'!G95</f>
        <v>5351.1264498494056</v>
      </c>
    </row>
    <row r="95" spans="1:10">
      <c r="A95">
        <v>1889</v>
      </c>
      <c r="B95">
        <f t="shared" si="0"/>
        <v>5565.7058779272593</v>
      </c>
      <c r="C95">
        <f ca="1">'Original United States'!E95/'Original United States'!D95*1000/0.61327</f>
        <v>5565.7058779272593</v>
      </c>
      <c r="F95">
        <f ca="1">'Constructed United States'!B95/'Constructed United States'!B94*F94</f>
        <v>131.35147838173771</v>
      </c>
      <c r="G95">
        <f ca="1">'Original United States'!F95</f>
        <v>3413.28044375645</v>
      </c>
      <c r="J95" s="1">
        <f ca="1">J96*'Constructed United States'!G95/'Constructed United States'!G96</f>
        <v>5565.7425371200261</v>
      </c>
    </row>
    <row r="96" spans="1:10">
      <c r="A96">
        <v>1890</v>
      </c>
      <c r="B96">
        <f t="shared" si="0"/>
        <v>5530.8400561823291</v>
      </c>
      <c r="C96">
        <f ca="1">'Original United States'!E96/'Original United States'!D96*1000/0.61327</f>
        <v>5530.8400561823291</v>
      </c>
      <c r="F96">
        <f ca="1">'Constructed United States'!B96/'Constructed United States'!B95*F95</f>
        <v>130.52863985386057</v>
      </c>
      <c r="G96">
        <f ca="1">'Original United States'!F96</f>
        <v>3391.898281254937</v>
      </c>
      <c r="J96" s="1">
        <f ca="1">J97*'Constructed United States'!G96/'Constructed United States'!G97</f>
        <v>5530.8764857271581</v>
      </c>
    </row>
    <row r="97" spans="1:10">
      <c r="A97">
        <v>1891</v>
      </c>
      <c r="B97">
        <f t="shared" si="0"/>
        <v>5653.7310657867447</v>
      </c>
      <c r="C97">
        <f ca="1">'Original United States'!E97/'Original United States'!D97*1000/0.61327</f>
        <v>5653.7310657867447</v>
      </c>
      <c r="F97">
        <f ca="1">'Constructed United States'!B97/'Constructed United States'!B96*F96</f>
        <v>133.42888577870914</v>
      </c>
      <c r="G97">
        <f ca="1">'Original United States'!F97</f>
        <v>3467.2636507150369</v>
      </c>
      <c r="J97" s="1">
        <f ca="1">J98*'Constructed United States'!G97/'Constructed United States'!G98</f>
        <v>5653.7683047680239</v>
      </c>
    </row>
    <row r="98" spans="1:10">
      <c r="A98">
        <v>1892</v>
      </c>
      <c r="B98">
        <f t="shared" si="0"/>
        <v>6078.8813829017918</v>
      </c>
      <c r="C98">
        <f ca="1">'Original United States'!E98/'Original United States'!D98*1000/0.61327</f>
        <v>6078.8813829017918</v>
      </c>
      <c r="F98">
        <f ca="1">'Constructed United States'!B98/'Constructed United States'!B97*F97</f>
        <v>143.46249587459926</v>
      </c>
      <c r="G98">
        <f ca="1">'Original United States'!F98</f>
        <v>3727.9955856921815</v>
      </c>
      <c r="J98" s="1">
        <f ca="1">J99*'Constructed United States'!G98/'Constructed United States'!G99</f>
        <v>6078.9214221868906</v>
      </c>
    </row>
    <row r="99" spans="1:10">
      <c r="A99">
        <v>1893</v>
      </c>
      <c r="B99">
        <f t="shared" si="0"/>
        <v>5671.9095709354215</v>
      </c>
      <c r="C99">
        <f ca="1">'Original United States'!E99/'Original United States'!D99*1000/0.61327</f>
        <v>5671.9095709354215</v>
      </c>
      <c r="F99">
        <f ca="1">'Constructed United States'!B99/'Constructed United States'!B98*F98</f>
        <v>133.85790117737011</v>
      </c>
      <c r="G99">
        <f ca="1">'Original United States'!F99</f>
        <v>3478.4119825675657</v>
      </c>
      <c r="J99" s="1">
        <f ca="1">J100*'Constructed United States'!G99/'Constructed United States'!G100</f>
        <v>5671.9469296516163</v>
      </c>
    </row>
    <row r="100" spans="1:10">
      <c r="A100">
        <v>1894</v>
      </c>
      <c r="B100">
        <f t="shared" si="0"/>
        <v>5403.4920668115874</v>
      </c>
      <c r="C100">
        <f ca="1">'Original United States'!E100/'Original United States'!D100*1000/0.61327</f>
        <v>5403.4920668115874</v>
      </c>
      <c r="F100">
        <f ca="1">'Constructed United States'!B100/'Constructed United States'!B99*F99</f>
        <v>127.52320855014635</v>
      </c>
      <c r="G100">
        <f ca="1">'Original United States'!F100</f>
        <v>3313.7995798135421</v>
      </c>
      <c r="J100" s="1">
        <f ca="1">J101*'Constructed United States'!G100/'Constructed United States'!G101</f>
        <v>5403.5276575635316</v>
      </c>
    </row>
    <row r="101" spans="1:10">
      <c r="A101">
        <v>1895</v>
      </c>
      <c r="B101">
        <f t="shared" si="0"/>
        <v>5942.277226596967</v>
      </c>
      <c r="C101">
        <f ca="1">'Original United States'!E101/'Original United States'!D101*1000/0.61327</f>
        <v>5942.277226596967</v>
      </c>
      <c r="F101">
        <f ca="1">'Constructed United States'!B101/'Constructed United States'!B100*F100</f>
        <v>140.23861766808309</v>
      </c>
      <c r="G101">
        <f ca="1">'Original United States'!F101</f>
        <v>3644.2203547551221</v>
      </c>
      <c r="J101" s="1">
        <f ca="1">J102*'Constructed United States'!G101/'Constructed United States'!G102</f>
        <v>5942.3163661223225</v>
      </c>
    </row>
    <row r="102" spans="1:10">
      <c r="A102">
        <v>1896</v>
      </c>
      <c r="B102">
        <f t="shared" si="0"/>
        <v>5714.3314878537176</v>
      </c>
      <c r="C102">
        <f ca="1">'Original United States'!E102/'Original United States'!D102*1000/0.61327</f>
        <v>5714.3314878537176</v>
      </c>
      <c r="F102">
        <f ca="1">'Constructed United States'!B102/'Constructed United States'!B101*F101</f>
        <v>134.85906466412638</v>
      </c>
      <c r="G102">
        <f ca="1">'Original United States'!F102</f>
        <v>3504.4280715560494</v>
      </c>
      <c r="J102" s="1">
        <f ca="1">J103*'Constructed United States'!G102/'Constructed United States'!G103</f>
        <v>5714.3691259869838</v>
      </c>
    </row>
    <row r="103" spans="1:10">
      <c r="A103">
        <v>1897</v>
      </c>
      <c r="B103">
        <f t="shared" si="0"/>
        <v>6146.5313756860478</v>
      </c>
      <c r="C103">
        <f ca="1">'Original United States'!E103/'Original United States'!D103*1000/0.61327</f>
        <v>6146.5313756860478</v>
      </c>
      <c r="F103">
        <f ca="1">'Constructed United States'!B103/'Constructed United States'!B102*F102</f>
        <v>145.05904566713613</v>
      </c>
      <c r="G103">
        <f ca="1">'Original United States'!F103</f>
        <v>3769.4832967669827</v>
      </c>
      <c r="J103" s="1">
        <f ca="1">J104*'Constructed United States'!G103/'Constructed United States'!G104</f>
        <v>6146.5718605559814</v>
      </c>
    </row>
    <row r="104" spans="1:10">
      <c r="A104">
        <v>1898</v>
      </c>
      <c r="B104">
        <f t="shared" si="0"/>
        <v>6163.1773116384511</v>
      </c>
      <c r="C104">
        <f ca="1">'Original United States'!E104/'Original United States'!D104*1000/0.61327</f>
        <v>6163.1773116384511</v>
      </c>
      <c r="F104">
        <f ca="1">'Constructed United States'!B104/'Constructed United States'!B103*F103</f>
        <v>145.45189220706328</v>
      </c>
      <c r="G104">
        <f ca="1">'Original United States'!F104</f>
        <v>3779.691749908513</v>
      </c>
      <c r="J104" s="1">
        <f ca="1">J105*'Constructed United States'!G104/'Constructed United States'!G105</f>
        <v>6163.2179061488487</v>
      </c>
    </row>
    <row r="105" spans="1:10">
      <c r="A105">
        <v>1899</v>
      </c>
      <c r="B105">
        <f t="shared" si="0"/>
        <v>6606.1719329152847</v>
      </c>
      <c r="C105">
        <f ca="1">'Original United States'!E105/'Original United States'!D105*1000/0.61327</f>
        <v>6606.1719329152847</v>
      </c>
      <c r="F105">
        <f ca="1">'Constructed United States'!B105/'Constructed United States'!B104*F104</f>
        <v>155.90663050910595</v>
      </c>
      <c r="G105">
        <f ca="1">'Original United States'!F105</f>
        <v>4051.3670612989567</v>
      </c>
      <c r="J105" s="1">
        <f ca="1">J106*'Constructed United States'!G105/'Constructed United States'!G106</f>
        <v>6606.215445263163</v>
      </c>
    </row>
    <row r="106" spans="1:10">
      <c r="A106">
        <v>1900</v>
      </c>
      <c r="B106">
        <f t="shared" si="0"/>
        <v>6670.4506851740116</v>
      </c>
      <c r="C106">
        <f ca="1">'Original United States'!E106/'Original United States'!D106*1000/0.61327</f>
        <v>6670.4506851740116</v>
      </c>
      <c r="D106">
        <f ca="1">'Original United States'!E106/'Original United States'!C106*1000</f>
        <v>6670.4946209016389</v>
      </c>
      <c r="F106">
        <f ca="1">'Constructed United States'!B106/'Constructed United States'!B105*F105</f>
        <v>157.42361852875703</v>
      </c>
      <c r="G106">
        <f ca="1">'Original United States'!F106</f>
        <v>4090.7872916966658</v>
      </c>
      <c r="H106">
        <f ca="1">'Original United States'!E106*1000000/('Original United States'!C106*1000)</f>
        <v>6670.4946209016398</v>
      </c>
      <c r="J106">
        <f ca="1">'Constructed United States'!H106</f>
        <v>6670.4946209016398</v>
      </c>
    </row>
    <row r="107" spans="1:10">
      <c r="A107">
        <v>1901</v>
      </c>
      <c r="D107">
        <f ca="1">'Original United States'!E107/'Original United States'!C107*1000</f>
        <v>7256.0601051840722</v>
      </c>
      <c r="F107">
        <f t="shared" ref="F107:F135" si="1">D107/D106*F106</f>
        <v>171.2429591714191</v>
      </c>
      <c r="H107">
        <f ca="1">'Original United States'!E107*1000000/('Original United States'!C107*1000)</f>
        <v>7256.0601051840722</v>
      </c>
      <c r="J107">
        <f ca="1">'Constructed United States'!H107</f>
        <v>7256.0601051840722</v>
      </c>
    </row>
    <row r="108" spans="1:10">
      <c r="A108">
        <v>1902</v>
      </c>
      <c r="D108">
        <f ca="1">'Original United States'!E108/'Original United States'!C108*1000</f>
        <v>7162.8719951065359</v>
      </c>
      <c r="F108">
        <f t="shared" si="1"/>
        <v>169.04372053530744</v>
      </c>
      <c r="H108">
        <f ca="1">'Original United States'!E108*1000000/('Original United States'!C108*1000)</f>
        <v>7162.871995106535</v>
      </c>
      <c r="J108">
        <f ca="1">'Constructed United States'!H108</f>
        <v>7162.871995106535</v>
      </c>
    </row>
    <row r="109" spans="1:10">
      <c r="A109">
        <v>1903</v>
      </c>
      <c r="D109">
        <f ca="1">'Original United States'!E109/'Original United States'!C109*1000</f>
        <v>7348.7211937440152</v>
      </c>
      <c r="F109">
        <f t="shared" si="1"/>
        <v>173.42976010402344</v>
      </c>
      <c r="H109">
        <f ca="1">'Original United States'!E109*1000000/('Original United States'!C109*1000)</f>
        <v>7348.7211937440152</v>
      </c>
      <c r="J109">
        <f ca="1">'Constructed United States'!H109</f>
        <v>7348.7211937440152</v>
      </c>
    </row>
    <row r="110" spans="1:10">
      <c r="A110">
        <v>1904</v>
      </c>
      <c r="D110">
        <f ca="1">'Original United States'!E110/'Original United States'!C110*1000</f>
        <v>7095.042310393259</v>
      </c>
      <c r="F110">
        <f t="shared" si="1"/>
        <v>167.44294053051294</v>
      </c>
      <c r="H110">
        <f ca="1">'Original United States'!E110*1000000/('Original United States'!C110*1000)</f>
        <v>7095.042310393258</v>
      </c>
      <c r="J110">
        <f ca="1">'Constructed United States'!H110</f>
        <v>7095.042310393258</v>
      </c>
    </row>
    <row r="111" spans="1:10">
      <c r="A111">
        <v>1905</v>
      </c>
      <c r="D111">
        <f ca="1">'Original United States'!E111/'Original United States'!C111*1000</f>
        <v>7442.5867390683043</v>
      </c>
      <c r="F111">
        <f t="shared" si="1"/>
        <v>175.64498620642112</v>
      </c>
      <c r="H111">
        <f ca="1">'Original United States'!E111*1000000/('Original United States'!C111*1000)</f>
        <v>7442.5867390683052</v>
      </c>
      <c r="J111">
        <f ca="1">'Constructed United States'!H111</f>
        <v>7442.5867390683052</v>
      </c>
    </row>
    <row r="112" spans="1:10">
      <c r="A112">
        <v>1906</v>
      </c>
      <c r="D112">
        <f ca="1">'Original United States'!E112/'Original United States'!C112*1000</f>
        <v>8113.0156063766399</v>
      </c>
      <c r="F112">
        <f t="shared" si="1"/>
        <v>191.46710199482249</v>
      </c>
      <c r="H112">
        <f ca="1">'Original United States'!E112*1000000/('Original United States'!C112*1000)</f>
        <v>8113.0156063766399</v>
      </c>
      <c r="J112">
        <f ca="1">'Constructed United States'!H112</f>
        <v>8113.0156063766399</v>
      </c>
    </row>
    <row r="113" spans="1:10">
      <c r="A113">
        <v>1907</v>
      </c>
      <c r="D113">
        <f ca="1">'Original United States'!E113/'Original United States'!C113*1000</f>
        <v>8062.7442814180267</v>
      </c>
      <c r="F113">
        <f t="shared" si="1"/>
        <v>190.28069913671627</v>
      </c>
      <c r="H113">
        <f ca="1">'Original United States'!E113*1000000/('Original United States'!C113*1000)</f>
        <v>8062.7442814180258</v>
      </c>
      <c r="J113">
        <f ca="1">'Constructed United States'!H113</f>
        <v>8062.7442814180258</v>
      </c>
    </row>
    <row r="114" spans="1:10">
      <c r="A114">
        <v>1908</v>
      </c>
      <c r="D114">
        <f ca="1">'Original United States'!E114/'Original United States'!C114*1000</f>
        <v>7236.1903362018284</v>
      </c>
      <c r="F114">
        <f t="shared" si="1"/>
        <v>170.77403278585336</v>
      </c>
      <c r="H114">
        <f ca="1">'Original United States'!E114*1000000/('Original United States'!C114*1000)</f>
        <v>7236.1903362018284</v>
      </c>
      <c r="J114">
        <f ca="1">'Constructed United States'!H114</f>
        <v>7236.1903362018284</v>
      </c>
    </row>
    <row r="115" spans="1:10">
      <c r="A115">
        <v>1909</v>
      </c>
      <c r="D115">
        <f ca="1">'Original United States'!E115/'Original United States'!C115*1000</f>
        <v>7936.4550519736031</v>
      </c>
      <c r="F115">
        <f t="shared" si="1"/>
        <v>187.30027435411412</v>
      </c>
      <c r="H115">
        <f ca="1">'Original United States'!E115*1000000/('Original United States'!C115*1000)</f>
        <v>7936.4550519736031</v>
      </c>
      <c r="J115">
        <f ca="1">'Constructed United States'!H115</f>
        <v>7936.4550519736031</v>
      </c>
    </row>
    <row r="116" spans="1:10">
      <c r="A116">
        <v>1910</v>
      </c>
      <c r="D116">
        <f ca="1">'Original United States'!E116/'Original United States'!C116*1000</f>
        <v>7831.1372448979591</v>
      </c>
      <c r="F116">
        <f t="shared" si="1"/>
        <v>184.81477496799508</v>
      </c>
      <c r="H116">
        <f ca="1">'Original United States'!E116*1000000/('Original United States'!C116*1000)</f>
        <v>7831.1372448979591</v>
      </c>
      <c r="J116">
        <f ca="1">'Constructed United States'!H116</f>
        <v>7831.1372448979591</v>
      </c>
    </row>
    <row r="117" spans="1:10">
      <c r="A117">
        <v>1911</v>
      </c>
      <c r="D117">
        <f ca="1">'Original United States'!E117/'Original United States'!C117*1000</f>
        <v>7953.879740377055</v>
      </c>
      <c r="F117">
        <f t="shared" si="1"/>
        <v>187.71149685800643</v>
      </c>
      <c r="H117">
        <f ca="1">'Original United States'!E117*1000000/('Original United States'!C117*1000)</f>
        <v>7953.8797403770559</v>
      </c>
      <c r="J117">
        <f ca="1">'Constructed United States'!H117</f>
        <v>7953.8797403770559</v>
      </c>
    </row>
    <row r="118" spans="1:10">
      <c r="A118">
        <v>1912</v>
      </c>
      <c r="D118">
        <f ca="1">'Original United States'!E118/'Original United States'!C118*1000</f>
        <v>8193.231810100744</v>
      </c>
      <c r="F118">
        <f t="shared" si="1"/>
        <v>193.36020374702531</v>
      </c>
      <c r="H118">
        <f ca="1">'Original United States'!E118*1000000/('Original United States'!C118*1000)</f>
        <v>8193.231810100744</v>
      </c>
      <c r="J118">
        <f ca="1">'Constructed United States'!H118</f>
        <v>8193.231810100744</v>
      </c>
    </row>
    <row r="119" spans="1:10">
      <c r="A119">
        <v>1913</v>
      </c>
      <c r="D119">
        <f ca="1">'Original United States'!E119/'Original United States'!C119*1000</f>
        <v>8350.5439168468965</v>
      </c>
      <c r="F119">
        <f t="shared" si="1"/>
        <v>197.07276818036775</v>
      </c>
      <c r="H119">
        <f ca="1">'Original United States'!E119*1000000/('Original United States'!C119*1000)</f>
        <v>8350.5439168468965</v>
      </c>
      <c r="J119">
        <f ca="1">'Constructed United States'!H119</f>
        <v>8350.5439168468965</v>
      </c>
    </row>
    <row r="120" spans="1:10">
      <c r="A120">
        <v>1914</v>
      </c>
      <c r="D120">
        <f ca="1">'Original United States'!E120/'Original United States'!C120*1000</f>
        <v>7562.0666508313534</v>
      </c>
      <c r="F120">
        <f t="shared" si="1"/>
        <v>178.46471114740211</v>
      </c>
      <c r="H120">
        <f ca="1">'Original United States'!E120*1000000/('Original United States'!C120*1000)</f>
        <v>7562.0666508313534</v>
      </c>
      <c r="J120">
        <f ca="1">'Constructed United States'!H120</f>
        <v>7562.0666508313534</v>
      </c>
    </row>
    <row r="121" spans="1:10">
      <c r="A121">
        <v>1915</v>
      </c>
      <c r="D121">
        <f ca="1">'Original United States'!E121/'Original United States'!C121*1000</f>
        <v>7667.2673568818518</v>
      </c>
      <c r="F121">
        <f t="shared" si="1"/>
        <v>180.9474469502849</v>
      </c>
      <c r="H121">
        <f ca="1">'Original United States'!E121*1000000/('Original United States'!C121*1000)</f>
        <v>7667.2673568818518</v>
      </c>
      <c r="J121">
        <f ca="1">'Constructed United States'!H121</f>
        <v>7667.2673568818518</v>
      </c>
    </row>
    <row r="122" spans="1:10">
      <c r="A122">
        <v>1916</v>
      </c>
      <c r="D122">
        <f ca="1">'Original United States'!E122/'Original United States'!C122*1000</f>
        <v>8608.7021630615636</v>
      </c>
      <c r="F122">
        <f t="shared" si="1"/>
        <v>203.16530068085228</v>
      </c>
      <c r="H122">
        <f ca="1">'Original United States'!E122*1000000/('Original United States'!C122*1000)</f>
        <v>8608.7021630615636</v>
      </c>
      <c r="J122">
        <f ca="1">'Constructed United States'!H122</f>
        <v>8608.7021630615636</v>
      </c>
    </row>
    <row r="123" spans="1:10">
      <c r="A123">
        <v>1917</v>
      </c>
      <c r="D123">
        <f ca="1">'Original United States'!E123/'Original United States'!C123*1000</f>
        <v>8297.6072831947367</v>
      </c>
      <c r="F123">
        <f t="shared" si="1"/>
        <v>195.82346405887998</v>
      </c>
      <c r="H123">
        <f ca="1">'Original United States'!E123*1000000/('Original United States'!C123*1000)</f>
        <v>8297.6072831947367</v>
      </c>
      <c r="J123">
        <f ca="1">'Constructed United States'!H123</f>
        <v>8297.6072831947367</v>
      </c>
    </row>
    <row r="124" spans="1:10">
      <c r="A124">
        <v>1918</v>
      </c>
      <c r="D124">
        <f ca="1">'Original United States'!E124/'Original United States'!C124*1000</f>
        <v>9131.5983641842431</v>
      </c>
      <c r="F124">
        <f t="shared" si="1"/>
        <v>215.50564675320189</v>
      </c>
      <c r="H124">
        <f ca="1">'Original United States'!E124*1000000/('Original United States'!C124*1000)</f>
        <v>9131.5983641842449</v>
      </c>
      <c r="J124">
        <f ca="1">'Constructed United States'!H124</f>
        <v>9131.5983641842449</v>
      </c>
    </row>
    <row r="125" spans="1:10">
      <c r="A125">
        <v>1919</v>
      </c>
      <c r="D125">
        <f ca="1">'Original United States'!E125/'Original United States'!C125*1000</f>
        <v>9044.4199990942434</v>
      </c>
      <c r="F125">
        <f t="shared" si="1"/>
        <v>213.44823804967254</v>
      </c>
      <c r="H125">
        <f ca="1">'Original United States'!E125*1000000/('Original United States'!C125*1000)</f>
        <v>9044.4199990942434</v>
      </c>
      <c r="J125">
        <f ca="1">'Constructed United States'!H125</f>
        <v>9044.4199990942434</v>
      </c>
    </row>
    <row r="126" spans="1:10">
      <c r="A126">
        <v>1920</v>
      </c>
      <c r="D126">
        <f ca="1">'Original United States'!E126/'Original United States'!C126*1000</f>
        <v>8760.1420220539385</v>
      </c>
      <c r="F126">
        <f t="shared" si="1"/>
        <v>206.73928011520522</v>
      </c>
      <c r="H126">
        <f ca="1">'Original United States'!E126*1000000/('Original United States'!C126*1000)</f>
        <v>8760.1420220539385</v>
      </c>
      <c r="J126">
        <f ca="1">'Constructed United States'!H126</f>
        <v>8760.1420220539385</v>
      </c>
    </row>
    <row r="127" spans="1:10">
      <c r="A127">
        <v>1921</v>
      </c>
      <c r="D127">
        <f ca="1">'Original United States'!E127/'Original United States'!C127*1000</f>
        <v>8397.809900961427</v>
      </c>
      <c r="F127">
        <f t="shared" si="1"/>
        <v>198.18824501911919</v>
      </c>
      <c r="H127">
        <f ca="1">'Original United States'!E127*1000000/('Original United States'!C127*1000)</f>
        <v>8397.809900961427</v>
      </c>
      <c r="J127">
        <f ca="1">'Constructed United States'!H127</f>
        <v>8397.809900961427</v>
      </c>
    </row>
    <row r="128" spans="1:10">
      <c r="A128">
        <v>1922</v>
      </c>
      <c r="D128">
        <f ca="1">'Original United States'!E128/'Original United States'!C128*1000</f>
        <v>8743.8976128230406</v>
      </c>
      <c r="F128">
        <f t="shared" si="1"/>
        <v>206.35591219013759</v>
      </c>
      <c r="H128">
        <f ca="1">'Original United States'!E128*1000000/('Original United States'!C128*1000)</f>
        <v>8743.8976128230406</v>
      </c>
      <c r="J128">
        <f ca="1">'Constructed United States'!H128</f>
        <v>8743.8976128230406</v>
      </c>
    </row>
    <row r="129" spans="1:10">
      <c r="A129">
        <v>1923</v>
      </c>
      <c r="D129">
        <f ca="1">'Original United States'!E129/'Original United States'!C129*1000</f>
        <v>9712.5369700538358</v>
      </c>
      <c r="F129">
        <f t="shared" si="1"/>
        <v>229.21579310314098</v>
      </c>
      <c r="H129">
        <f ca="1">'Original United States'!E129*1000000/('Original United States'!C129*1000)</f>
        <v>9712.5369700538358</v>
      </c>
      <c r="J129">
        <f ca="1">'Constructed United States'!H129</f>
        <v>9712.5369700538358</v>
      </c>
    </row>
    <row r="130" spans="1:10">
      <c r="A130">
        <v>1924</v>
      </c>
      <c r="D130">
        <f ca="1">'Original United States'!E130/'Original United States'!C130*1000</f>
        <v>9797.7102630603931</v>
      </c>
      <c r="F130">
        <f t="shared" si="1"/>
        <v>231.22588212189055</v>
      </c>
      <c r="H130">
        <f ca="1">'Original United States'!E130*1000000/('Original United States'!C130*1000)</f>
        <v>9797.7102630603931</v>
      </c>
      <c r="J130">
        <f ca="1">'Constructed United States'!H130</f>
        <v>9797.7102630603931</v>
      </c>
    </row>
    <row r="131" spans="1:10">
      <c r="A131">
        <v>1925</v>
      </c>
      <c r="D131">
        <f ca="1">'Original United States'!E131/'Original United States'!C131*1000</f>
        <v>9857.1748006422622</v>
      </c>
      <c r="F131">
        <f t="shared" si="1"/>
        <v>232.62924472276046</v>
      </c>
      <c r="H131">
        <f ca="1">'Original United States'!E131*1000000/('Original United States'!C131*1000)</f>
        <v>9857.1748006422622</v>
      </c>
      <c r="J131">
        <f ca="1">'Constructed United States'!H131</f>
        <v>9857.1748006422622</v>
      </c>
    </row>
    <row r="132" spans="1:10">
      <c r="A132">
        <v>1926</v>
      </c>
      <c r="D132">
        <f ca="1">'Original United States'!E132/'Original United States'!C132*1000</f>
        <v>10328.157362427331</v>
      </c>
      <c r="F132">
        <f t="shared" si="1"/>
        <v>243.74442933108381</v>
      </c>
      <c r="H132">
        <f ca="1">'Original United States'!E132*1000000/('Original United States'!C132*1000)</f>
        <v>10328.157362427331</v>
      </c>
      <c r="J132">
        <f ca="1">'Constructed United States'!H132</f>
        <v>10328.157362427331</v>
      </c>
    </row>
    <row r="133" spans="1:10">
      <c r="A133">
        <v>1927</v>
      </c>
      <c r="D133">
        <f ca="1">'Original United States'!E133/'Original United States'!C133*1000</f>
        <v>10253.829695348684</v>
      </c>
      <c r="F133">
        <f t="shared" si="1"/>
        <v>241.99029699558096</v>
      </c>
      <c r="H133">
        <f ca="1">'Original United States'!E133*1000000/('Original United States'!C133*1000)</f>
        <v>10253.829695348686</v>
      </c>
      <c r="J133">
        <f ca="1">'Constructed United States'!H133</f>
        <v>10253.829695348686</v>
      </c>
    </row>
    <row r="134" spans="1:10">
      <c r="A134">
        <v>1928</v>
      </c>
      <c r="D134">
        <f ca="1">'Original United States'!E134/'Original United States'!C134*1000</f>
        <v>10199.972892494096</v>
      </c>
      <c r="F134">
        <f t="shared" si="1"/>
        <v>240.71927688843735</v>
      </c>
      <c r="H134">
        <f ca="1">'Original United States'!E134*1000000/('Original United States'!C134*1000)</f>
        <v>10199.972892494096</v>
      </c>
      <c r="J134">
        <f ca="1">'Constructed United States'!H134</f>
        <v>10199.972892494096</v>
      </c>
    </row>
    <row r="135" spans="1:10">
      <c r="A135">
        <v>1929</v>
      </c>
      <c r="D135">
        <f ca="1">'Original United States'!E135/'Original United States'!C135*1000</f>
        <v>10663.104730114175</v>
      </c>
      <c r="E135">
        <f ca="1">'Original United States'!B135/'Original United States'!C135/1000</f>
        <v>12341.792158201519</v>
      </c>
      <c r="F135">
        <f t="shared" si="1"/>
        <v>251.6491844706386</v>
      </c>
      <c r="H135">
        <f ca="1">'Original United States'!E135*1000000/('Original United States'!C135*1000)</f>
        <v>10663.104730114175</v>
      </c>
      <c r="J135">
        <f ca="1">'Constructed United States'!H135</f>
        <v>10663.104730114175</v>
      </c>
    </row>
    <row r="136" spans="1:10">
      <c r="A136">
        <v>1930</v>
      </c>
      <c r="E136">
        <f ca="1">'Original United States'!B136/'Original United States'!C136/1000</f>
        <v>11098.806753847877</v>
      </c>
      <c r="F136">
        <f t="shared" ref="F136:F167" si="2">F135*E136/E135</f>
        <v>226.30470780914843</v>
      </c>
      <c r="H136">
        <f ca="1">'Original United States'!E136*1000000/('Original United States'!C136*1000)</f>
        <v>9559.8272343814151</v>
      </c>
      <c r="J136">
        <f ca="1">'Constructed United States'!H136</f>
        <v>9559.8272343814151</v>
      </c>
    </row>
    <row r="137" spans="1:10">
      <c r="A137">
        <v>1931</v>
      </c>
      <c r="E137">
        <f ca="1">'Original United States'!B137/'Original United States'!C137/1000</f>
        <v>10260.510196551131</v>
      </c>
      <c r="F137">
        <f t="shared" si="2"/>
        <v>209.21183812829884</v>
      </c>
      <c r="H137">
        <f ca="1">'Original United States'!E137*1000000/('Original United States'!C137*1000)</f>
        <v>8724.6573639024864</v>
      </c>
      <c r="J137">
        <f ca="1">'Constructed United States'!H137</f>
        <v>8724.6573639024864</v>
      </c>
    </row>
    <row r="138" spans="1:10">
      <c r="A138">
        <v>1932</v>
      </c>
      <c r="E138">
        <f ca="1">'Original United States'!B138/'Original United States'!C138/1000</f>
        <v>8824.8536695182338</v>
      </c>
      <c r="F138">
        <f t="shared" si="2"/>
        <v>179.93879661400834</v>
      </c>
      <c r="H138">
        <f ca="1">'Original United States'!E138*1000000/('Original United States'!C138*1000)</f>
        <v>7492.1908806600386</v>
      </c>
      <c r="J138">
        <f ca="1">'Constructed United States'!H138</f>
        <v>7492.1908806600386</v>
      </c>
    </row>
    <row r="139" spans="1:10">
      <c r="A139">
        <v>1933</v>
      </c>
      <c r="E139">
        <f ca="1">'Original United States'!B139/'Original United States'!C139/1000</f>
        <v>8616.6217257318949</v>
      </c>
      <c r="F139">
        <f t="shared" si="2"/>
        <v>175.69294656541993</v>
      </c>
      <c r="H139">
        <f ca="1">'Original United States'!E139*1000000/('Original United States'!C139*1000)</f>
        <v>7255.7684297958394</v>
      </c>
      <c r="J139">
        <f ca="1">'Constructed United States'!H139</f>
        <v>7255.7684297958394</v>
      </c>
    </row>
    <row r="140" spans="1:10">
      <c r="A140">
        <v>1934</v>
      </c>
      <c r="E140">
        <f ca="1">'Original United States'!B140/'Original United States'!C140/1000</f>
        <v>9442.0651915298586</v>
      </c>
      <c r="F140">
        <f t="shared" si="2"/>
        <v>192.52374166648934</v>
      </c>
      <c r="H140">
        <f ca="1">'Original United States'!E140*1000000/('Original United States'!C140*1000)</f>
        <v>7724.4309421841544</v>
      </c>
      <c r="J140">
        <f ca="1">'Constructed United States'!H140</f>
        <v>7724.4309421841544</v>
      </c>
    </row>
    <row r="141" spans="1:10">
      <c r="A141">
        <v>1935</v>
      </c>
      <c r="E141">
        <f ca="1">'Original United States'!B141/'Original United States'!C141/1000</f>
        <v>10159.409385874165</v>
      </c>
      <c r="F141">
        <f t="shared" si="2"/>
        <v>207.15039225155297</v>
      </c>
      <c r="H141">
        <f ca="1">'Original United States'!E141*1000000/('Original United States'!C141*1000)</f>
        <v>8217.159233048058</v>
      </c>
      <c r="J141">
        <f ca="1">'Constructed United States'!H141</f>
        <v>8217.159233048058</v>
      </c>
    </row>
    <row r="142" spans="1:10">
      <c r="A142">
        <v>1936</v>
      </c>
      <c r="E142">
        <f ca="1">'Original United States'!B142/'Original United States'!C142/1000</f>
        <v>11355.05166141723</v>
      </c>
      <c r="F142">
        <f t="shared" si="2"/>
        <v>231.52954235408365</v>
      </c>
      <c r="H142">
        <f ca="1">'Original United States'!E142*1000000/('Original United States'!C142*1000)</f>
        <v>9278.3901744517152</v>
      </c>
      <c r="J142">
        <f ca="1">'Constructed United States'!H142</f>
        <v>9278.3901744517152</v>
      </c>
    </row>
    <row r="143" spans="1:10">
      <c r="A143">
        <v>1937</v>
      </c>
      <c r="E143">
        <f ca="1">'Original United States'!B143/'Original United States'!C143/1000</f>
        <v>11806.697090570504</v>
      </c>
      <c r="F143">
        <f t="shared" si="2"/>
        <v>240.73859420485434</v>
      </c>
      <c r="H143">
        <f ca="1">'Original United States'!E143*1000000/('Original United States'!C143*1000)</f>
        <v>9569.3819847573941</v>
      </c>
      <c r="J143">
        <f ca="1">'Constructed United States'!H143</f>
        <v>9569.3819847573941</v>
      </c>
    </row>
    <row r="144" spans="1:10">
      <c r="A144">
        <v>1938</v>
      </c>
      <c r="E144">
        <f ca="1">'Original United States'!B144/'Original United States'!C144/1000</f>
        <v>11270.966862130097</v>
      </c>
      <c r="F144">
        <f t="shared" si="2"/>
        <v>229.81505300798631</v>
      </c>
      <c r="H144">
        <f ca="1">'Original United States'!E144*1000000/('Original United States'!C144*1000)</f>
        <v>9084.0121710077728</v>
      </c>
      <c r="J144">
        <f ca="1">'Constructed United States'!H144</f>
        <v>9084.0121710077728</v>
      </c>
    </row>
    <row r="145" spans="1:21">
      <c r="A145">
        <v>1939</v>
      </c>
      <c r="E145">
        <f ca="1">'Original United States'!B145/'Original United States'!C145/1000</f>
        <v>12044.361544339072</v>
      </c>
      <c r="F145">
        <f t="shared" si="2"/>
        <v>245.58457323301158</v>
      </c>
      <c r="H145">
        <f ca="1">'Original United States'!E145*1000000/('Original United States'!C145*1000)</f>
        <v>9697.0071014427613</v>
      </c>
      <c r="J145">
        <f ca="1">'Constructed United States'!H145</f>
        <v>9697.0071014427613</v>
      </c>
    </row>
    <row r="146" spans="1:21">
      <c r="A146">
        <v>1940</v>
      </c>
      <c r="E146">
        <f ca="1">'Original United States'!B146/'Original United States'!C146/1000</f>
        <v>12932.889628397117</v>
      </c>
      <c r="F146">
        <f t="shared" si="2"/>
        <v>263.70166391695074</v>
      </c>
      <c r="H146">
        <f ca="1">'Original United States'!E146*1000000/('Original United States'!C146*1000)</f>
        <v>10313.225191347752</v>
      </c>
      <c r="J146">
        <f ca="1">'Constructed United States'!H146</f>
        <v>10313.225191347752</v>
      </c>
    </row>
    <row r="147" spans="1:21">
      <c r="A147">
        <v>1941</v>
      </c>
      <c r="E147">
        <f ca="1">'Original United States'!B147/'Original United States'!C147/1000</f>
        <v>14971.209213051823</v>
      </c>
      <c r="F147">
        <f t="shared" si="2"/>
        <v>305.2630072448743</v>
      </c>
      <c r="H147">
        <f ca="1">'Original United States'!E147*1000000/('Original United States'!C147*1000)</f>
        <v>12052.881732931177</v>
      </c>
      <c r="J147">
        <f ca="1">'Constructed United States'!H147</f>
        <v>12052.881732931177</v>
      </c>
    </row>
    <row r="148" spans="1:21">
      <c r="A148">
        <v>1942</v>
      </c>
      <c r="E148">
        <f ca="1">'Original United States'!B148/'Original United States'!C148/1000</f>
        <v>17545.306565382529</v>
      </c>
      <c r="F148">
        <f t="shared" si="2"/>
        <v>357.74886109484282</v>
      </c>
      <c r="H148">
        <f ca="1">'Original United States'!E148*1000000/('Original United States'!C148*1000)</f>
        <v>14311.549289202387</v>
      </c>
      <c r="J148">
        <f ca="1">'Constructed United States'!H148</f>
        <v>14311.549289202387</v>
      </c>
    </row>
    <row r="149" spans="1:21">
      <c r="A149">
        <v>1943</v>
      </c>
      <c r="E149">
        <f ca="1">'Original United States'!B149/'Original United States'!C149/1000</f>
        <v>20197.303447979732</v>
      </c>
      <c r="F149">
        <f t="shared" si="2"/>
        <v>411.82308663434611</v>
      </c>
      <c r="H149">
        <f ca="1">'Original United States'!E149*1000000/('Original United States'!C149*1000)</f>
        <v>16972.846064665722</v>
      </c>
      <c r="J149">
        <f ca="1">'Constructed United States'!H149</f>
        <v>16972.846064665722</v>
      </c>
    </row>
    <row r="150" spans="1:21">
      <c r="A150">
        <v>1944</v>
      </c>
      <c r="E150">
        <f ca="1">'Original United States'!B150/'Original United States'!C150/1000</f>
        <v>21597.824817053093</v>
      </c>
      <c r="F150">
        <f t="shared" si="2"/>
        <v>440.37972215723539</v>
      </c>
      <c r="H150">
        <f ca="1">'Original United States'!E150*1000000/('Original United States'!C150*1000)</f>
        <v>18199.871443289114</v>
      </c>
      <c r="J150">
        <f ca="1">'Constructed United States'!H150</f>
        <v>18199.871443289114</v>
      </c>
    </row>
    <row r="151" spans="1:21">
      <c r="A151">
        <v>1945</v>
      </c>
      <c r="E151">
        <f ca="1">'Original United States'!B151/'Original United States'!C151/1000</f>
        <v>21197.393944505355</v>
      </c>
      <c r="F151">
        <f t="shared" si="2"/>
        <v>432.21493529145266</v>
      </c>
      <c r="H151">
        <f ca="1">'Original United States'!E151*1000000/('Original United States'!C151*1000)</f>
        <v>17339.552131652184</v>
      </c>
      <c r="J151">
        <f ca="1">'Constructed United States'!H151</f>
        <v>17339.552131652184</v>
      </c>
    </row>
    <row r="152" spans="1:21">
      <c r="A152">
        <v>1946</v>
      </c>
      <c r="E152">
        <f ca="1">'Original United States'!B152/'Original United States'!C152/1000</f>
        <v>18756.088108679942</v>
      </c>
      <c r="F152">
        <f t="shared" si="2"/>
        <v>382.4367009188523</v>
      </c>
      <c r="H152">
        <f ca="1">'Original United States'!E152*1000000/('Original United States'!C152*1000)</f>
        <v>13672.528453070505</v>
      </c>
      <c r="J152">
        <f ca="1">'Constructed United States'!H152</f>
        <v>13672.528453070505</v>
      </c>
    </row>
    <row r="153" spans="1:21">
      <c r="A153">
        <v>1947</v>
      </c>
      <c r="E153">
        <f ca="1">'Original United States'!B153/'Original United States'!C153/1000</f>
        <v>18432.23199725791</v>
      </c>
      <c r="F153">
        <f t="shared" si="2"/>
        <v>375.83327369527615</v>
      </c>
      <c r="H153">
        <f ca="1">'Original United States'!E153*1000000/('Original United States'!C153*1000)</f>
        <v>13354.142266584959</v>
      </c>
      <c r="J153">
        <f ca="1">'Constructed United States'!H153</f>
        <v>13354.142266584959</v>
      </c>
    </row>
    <row r="154" spans="1:21">
      <c r="A154">
        <v>1948</v>
      </c>
      <c r="E154">
        <f ca="1">'Original United States'!B154/'Original United States'!C154/1000</f>
        <v>19083.277540299736</v>
      </c>
      <c r="F154">
        <f t="shared" si="2"/>
        <v>389.10809455270288</v>
      </c>
      <c r="H154">
        <f ca="1">'Original United States'!E154*1000000/('Original United States'!C154*1000)</f>
        <v>13743.943523716331</v>
      </c>
      <c r="J154">
        <f ca="1">'Constructed United States'!H154</f>
        <v>13743.943523716331</v>
      </c>
      <c r="K154">
        <f ca="1">'Original United States'!I154/('Original United States'!H154/100)*1000000000</f>
        <v>1854250000000.0034</v>
      </c>
      <c r="L154">
        <f ca="1">('Original United States'!J154+'Original United States'!K154)*1000000000/('Original United States'!H154/100)</f>
        <v>379979145378.54224</v>
      </c>
      <c r="M154">
        <v>4312401452897.8291</v>
      </c>
    </row>
    <row r="155" spans="1:21">
      <c r="A155">
        <v>1949</v>
      </c>
      <c r="E155">
        <f ca="1">'Original United States'!B155/'Original United States'!C155/1000</f>
        <v>18828.084297841477</v>
      </c>
      <c r="F155">
        <f t="shared" si="2"/>
        <v>383.90470346299287</v>
      </c>
      <c r="H155">
        <f ca="1">'Original United States'!E155*1000000/('Original United States'!C155*1000)</f>
        <v>13683.633704834967</v>
      </c>
      <c r="J155">
        <f ca="1">'Constructed United States'!H155</f>
        <v>13683.633704834967</v>
      </c>
      <c r="K155">
        <f ca="1">'Original United States'!I155/('Original United States'!H155/100)*1000000000</f>
        <v>1844725000000.0032</v>
      </c>
      <c r="L155">
        <f ca="1">('Original United States'!J155+'Original United States'!K155)*1000000000/('Original United States'!H155/100)</f>
        <v>321174405931.33185</v>
      </c>
      <c r="M155">
        <f ca="1">(1-0.05)*M154+'Constructed United States'!L154</f>
        <v>4476760525631.4795</v>
      </c>
    </row>
    <row r="156" spans="1:21">
      <c r="A156">
        <v>1950</v>
      </c>
      <c r="E156">
        <f ca="1">'Original United States'!B156/'Original United States'!C156/1000</f>
        <v>20344.523057870534</v>
      </c>
      <c r="F156">
        <f t="shared" si="2"/>
        <v>414.82489498537126</v>
      </c>
      <c r="H156">
        <f ca="1">'Original United States'!E156*1000000/('Original United States'!C156*1000)</f>
        <v>14778.922578745953</v>
      </c>
      <c r="J156">
        <f ca="1">'Constructed United States'!H156</f>
        <v>14778.922578745953</v>
      </c>
      <c r="K156">
        <f ca="1">'Original United States'!I156/('Original United States'!H156/100)*1000000000</f>
        <v>2005950000000.0015</v>
      </c>
      <c r="L156">
        <f ca="1">('Original United States'!J156+'Original United States'!K156)*1000000000/('Original United States'!H156/100)</f>
        <v>436224551025.61951</v>
      </c>
      <c r="M156">
        <f ca="1">(1-0.05)*M155+'Constructed United States'!L155</f>
        <v>4574096905281.2373</v>
      </c>
      <c r="N156">
        <f ca="1">'Constructed United States'!K156/(1000*'Original United States'!C156)</f>
        <v>20362.287210824983</v>
      </c>
      <c r="O156">
        <f t="shared" ref="O156:O187" si="3">N156/P156/Q156</f>
        <v>12.152131455863227</v>
      </c>
      <c r="P156">
        <f ca="1">(M156/'Constructed United States'!K156)^(0.3/(1-0.3))</f>
        <v>1.4237123528863946</v>
      </c>
      <c r="Q156">
        <f ca="1">'Original United States'!L156*1000/('Original United States'!C156*1000)</f>
        <v>1176.9332889060327</v>
      </c>
      <c r="R156" s="8">
        <f t="shared" ref="R156:R187" si="4">N156/N$156*100</f>
        <v>100</v>
      </c>
      <c r="S156" s="8">
        <f t="shared" ref="S156:S187" si="5">O156/O$156*100</f>
        <v>100</v>
      </c>
      <c r="T156" s="8">
        <f t="shared" ref="T156:T187" si="6">P156/P$156*100</f>
        <v>100</v>
      </c>
      <c r="U156" s="8">
        <f t="shared" ref="U156:U187" si="7">Q156/Q$156*100</f>
        <v>100</v>
      </c>
    </row>
    <row r="157" spans="1:21">
      <c r="A157">
        <v>1951</v>
      </c>
      <c r="E157">
        <f ca="1">'Original United States'!B157/'Original United States'!C157/1000</f>
        <v>21764.284922338811</v>
      </c>
      <c r="F157">
        <f t="shared" si="2"/>
        <v>443.77384427540852</v>
      </c>
      <c r="H157">
        <f ca="1">'Original United States'!E157*1000000/('Original United States'!C157*1000)</f>
        <v>15792.124016005968</v>
      </c>
      <c r="J157">
        <f ca="1">'Constructed United States'!H157</f>
        <v>15792.124016005968</v>
      </c>
      <c r="K157">
        <f ca="1">'Original United States'!I157/('Original United States'!H157/100)*1000000000</f>
        <v>2161150000000.0042</v>
      </c>
      <c r="L157">
        <f ca="1">('Original United States'!J157+'Original United States'!K157)*1000000000/('Original United States'!H157/100)</f>
        <v>495615239498.89569</v>
      </c>
      <c r="M157">
        <f ca="1">(1-0.05)*M156+'Constructed United States'!L156</f>
        <v>4781616611042.7949</v>
      </c>
      <c r="N157">
        <f ca="1">'Constructed United States'!K157/(1000*'Original United States'!C157)</f>
        <v>21782.931672260733</v>
      </c>
      <c r="O157">
        <f t="shared" si="3"/>
        <v>12.679674316440531</v>
      </c>
      <c r="P157">
        <f ca="1">(M157/'Constructed United States'!K157)^(0.3/(1-0.3))</f>
        <v>1.4054323038338237</v>
      </c>
      <c r="Q157">
        <f ca="1">'Original United States'!L157*1000/('Original United States'!C157*1000)</f>
        <v>1222.3576616975597</v>
      </c>
      <c r="R157" s="8">
        <f t="shared" si="4"/>
        <v>106.97684128863729</v>
      </c>
      <c r="S157" s="8">
        <f t="shared" si="5"/>
        <v>104.34115498580105</v>
      </c>
      <c r="T157" s="8">
        <f t="shared" si="6"/>
        <v>98.716029328852102</v>
      </c>
      <c r="U157" s="8">
        <f t="shared" si="7"/>
        <v>103.85955374189044</v>
      </c>
    </row>
    <row r="158" spans="1:21">
      <c r="A158">
        <v>1952</v>
      </c>
      <c r="E158">
        <f ca="1">'Original United States'!B158/'Original United States'!C158/1000</f>
        <v>22442.217795617664</v>
      </c>
      <c r="F158">
        <f t="shared" si="2"/>
        <v>457.5968978886628</v>
      </c>
      <c r="H158">
        <f ca="1">'Original United States'!E158*1000000/('Original United States'!C158*1000)</f>
        <v>16268.555870311609</v>
      </c>
      <c r="J158">
        <f ca="1">'Constructed United States'!H158</f>
        <v>16268.555870311609</v>
      </c>
      <c r="K158">
        <f ca="1">'Original United States'!I158/('Original United States'!H158/100)*1000000000</f>
        <v>2243874999999.998</v>
      </c>
      <c r="L158">
        <f ca="1">('Original United States'!J158+'Original United States'!K158)*1000000000/('Original United States'!H158/100)</f>
        <v>478302967136.47742</v>
      </c>
      <c r="M158">
        <f ca="1">(1-0.05)*M157+'Constructed United States'!L157</f>
        <v>5038151019989.5508</v>
      </c>
      <c r="N158">
        <f ca="1">'Constructed United States'!K158/(1000*'Original United States'!C158)</f>
        <v>22460.986376512727</v>
      </c>
      <c r="O158">
        <f t="shared" si="3"/>
        <v>12.951615422805391</v>
      </c>
      <c r="P158">
        <f ca="1">(M158/'Constructed United States'!K158)^(0.3/(1-0.3))</f>
        <v>1.414312456328906</v>
      </c>
      <c r="Q158">
        <f ca="1">'Original United States'!L158*1000/('Original United States'!C158*1000)</f>
        <v>1226.1949347854377</v>
      </c>
      <c r="R158" s="8">
        <f t="shared" si="4"/>
        <v>110.30679483084805</v>
      </c>
      <c r="S158" s="8">
        <f t="shared" si="5"/>
        <v>106.57896081725173</v>
      </c>
      <c r="T158" s="8">
        <f t="shared" si="6"/>
        <v>99.339761536912178</v>
      </c>
      <c r="U158" s="8">
        <f t="shared" si="7"/>
        <v>104.18559372427931</v>
      </c>
    </row>
    <row r="159" spans="1:21">
      <c r="A159">
        <v>1953</v>
      </c>
      <c r="E159">
        <f ca="1">'Original United States'!B159/'Original United States'!C159/1000</f>
        <v>23322.327857114444</v>
      </c>
      <c r="F159">
        <f t="shared" si="2"/>
        <v>475.54234506368175</v>
      </c>
      <c r="H159">
        <f ca="1">'Original United States'!E159*1000000/('Original United States'!C159*1000)</f>
        <v>16905.704284179959</v>
      </c>
      <c r="J159">
        <f ca="1">'Constructed United States'!H159</f>
        <v>16905.704284179959</v>
      </c>
      <c r="K159">
        <f ca="1">'Original United States'!I159/('Original United States'!H159/100)*1000000000</f>
        <v>2347224999999.999</v>
      </c>
      <c r="L159">
        <f ca="1">('Original United States'!J159+'Original United States'!K159)*1000000000/('Original United States'!H159/100)</f>
        <v>498093086859.10083</v>
      </c>
      <c r="M159">
        <f ca="1">(1-0.05)*M158+'Constructed United States'!L158</f>
        <v>5264546436126.5508</v>
      </c>
      <c r="N159">
        <f ca="1">'Constructed United States'!K159/(1000*'Original United States'!C159)</f>
        <v>23342.465889653518</v>
      </c>
      <c r="O159">
        <f t="shared" si="3"/>
        <v>13.398008618925532</v>
      </c>
      <c r="P159">
        <f ca="1">(M159/'Constructed United States'!K159)^(0.3/(1-0.3))</f>
        <v>1.4136618266612631</v>
      </c>
      <c r="Q159">
        <f ca="1">'Original United States'!L159*1000/('Original United States'!C159*1000)</f>
        <v>1232.4262761048569</v>
      </c>
      <c r="R159" s="8">
        <f t="shared" si="4"/>
        <v>114.63577567673349</v>
      </c>
      <c r="S159" s="8">
        <f t="shared" si="5"/>
        <v>110.25233447800787</v>
      </c>
      <c r="T159" s="8">
        <f t="shared" si="6"/>
        <v>99.294062019989113</v>
      </c>
      <c r="U159" s="8">
        <f t="shared" si="7"/>
        <v>104.71504950381727</v>
      </c>
    </row>
    <row r="160" spans="1:21">
      <c r="A160">
        <v>1954</v>
      </c>
      <c r="E160">
        <f ca="1">'Original United States'!B160/'Original United States'!C160/1000</f>
        <v>23005.844258410994</v>
      </c>
      <c r="F160">
        <f t="shared" si="2"/>
        <v>469.08924339974465</v>
      </c>
      <c r="H160">
        <f ca="1">'Original United States'!E160*1000000/('Original United States'!C160*1000)</f>
        <v>16671.971252566735</v>
      </c>
      <c r="J160">
        <f ca="1">'Constructed United States'!H160</f>
        <v>16671.971252566735</v>
      </c>
      <c r="K160">
        <f ca="1">'Original United States'!I160/('Original United States'!H160/100)*1000000000</f>
        <v>2332375000000.0049</v>
      </c>
      <c r="L160">
        <f ca="1">('Original United States'!J160+'Original United States'!K160)*1000000000/('Original United States'!H160/100)</f>
        <v>467885401603.78693</v>
      </c>
      <c r="M160">
        <f ca="1">(1-0.05)*M159+'Constructed United States'!L159</f>
        <v>5499412201179.3232</v>
      </c>
      <c r="N160">
        <f ca="1">'Constructed United States'!K160/(1000*'Original United States'!C160)</f>
        <v>23025.34157321123</v>
      </c>
      <c r="O160">
        <f t="shared" si="3"/>
        <v>13.413012537347779</v>
      </c>
      <c r="P160">
        <f ca="1">(M160/'Constructed United States'!K160)^(0.3/(1-0.3))</f>
        <v>1.4442771040984357</v>
      </c>
      <c r="Q160">
        <f ca="1">'Original United States'!L160*1000/('Original United States'!C160*1000)</f>
        <v>1188.5822067011532</v>
      </c>
      <c r="R160" s="8">
        <f t="shared" si="4"/>
        <v>113.07836558247992</v>
      </c>
      <c r="S160" s="8">
        <f t="shared" si="5"/>
        <v>110.37580185882696</v>
      </c>
      <c r="T160" s="8">
        <f t="shared" si="6"/>
        <v>101.44444565437314</v>
      </c>
      <c r="U160" s="8">
        <f t="shared" si="7"/>
        <v>100.98976874092398</v>
      </c>
    </row>
    <row r="161" spans="1:21">
      <c r="A161">
        <v>1955</v>
      </c>
      <c r="E161">
        <f ca="1">'Original United States'!B161/'Original United States'!C161/1000</f>
        <v>24475.360047026552</v>
      </c>
      <c r="F161">
        <f t="shared" si="2"/>
        <v>499.05267537393223</v>
      </c>
      <c r="H161">
        <f ca="1">'Original United States'!E161*1000000/('Original United States'!C161*1000)</f>
        <v>17714.568433428041</v>
      </c>
      <c r="J161">
        <f ca="1">'Constructed United States'!H161</f>
        <v>17714.568433428041</v>
      </c>
      <c r="K161">
        <f ca="1">'Original United States'!I161/('Original United States'!H161/100)*1000000000</f>
        <v>2500275000000.0039</v>
      </c>
      <c r="L161">
        <f ca="1">('Original United States'!J161+'Original United States'!K161)*1000000000/('Original United States'!H161/100)</f>
        <v>542587859424.9209</v>
      </c>
      <c r="M161">
        <f ca="1">(1-0.05)*M160+'Constructed United States'!L160</f>
        <v>5692326992724.1436</v>
      </c>
      <c r="N161">
        <f ca="1">'Constructed United States'!K161/(1000*'Original United States'!C161)</f>
        <v>24495.689232879435</v>
      </c>
      <c r="O161">
        <f t="shared" si="3"/>
        <v>14.132684052475899</v>
      </c>
      <c r="P161">
        <f ca="1">(M161/'Constructed United States'!K161)^(0.3/(1-0.3))</f>
        <v>1.4227528195010788</v>
      </c>
      <c r="Q161">
        <f ca="1">'Original United States'!L161*1000/('Original United States'!C161*1000)</f>
        <v>1218.2475837170568</v>
      </c>
      <c r="R161" s="8">
        <f t="shared" si="4"/>
        <v>120.29930124871755</v>
      </c>
      <c r="S161" s="8">
        <f t="shared" si="5"/>
        <v>116.29798528600581</v>
      </c>
      <c r="T161" s="8">
        <f t="shared" si="6"/>
        <v>99.932603423481538</v>
      </c>
      <c r="U161" s="8">
        <f t="shared" si="7"/>
        <v>103.51033445994429</v>
      </c>
    </row>
    <row r="162" spans="1:21">
      <c r="A162">
        <v>1956</v>
      </c>
      <c r="E162">
        <f ca="1">'Original United States'!B162/'Original United States'!C162/1000</f>
        <v>24733.500320382129</v>
      </c>
      <c r="F162">
        <f t="shared" si="2"/>
        <v>504.31615643375466</v>
      </c>
      <c r="H162">
        <f ca="1">'Original United States'!E162*1000000/('Original United States'!C162*1000)</f>
        <v>17897.273839342924</v>
      </c>
      <c r="J162">
        <f ca="1">'Constructed United States'!H162</f>
        <v>17897.273839342924</v>
      </c>
      <c r="K162">
        <f ca="1">'Original United States'!I162/('Original United States'!H162/100)*1000000000</f>
        <v>2549749999999.9927</v>
      </c>
      <c r="L162">
        <f ca="1">('Original United States'!J162+'Original United States'!K162)*1000000000/('Original United States'!H162/100)</f>
        <v>553431849354.21033</v>
      </c>
      <c r="M162">
        <f ca="1">(1-0.05)*M161+'Constructed United States'!L161</f>
        <v>5950298502512.8574</v>
      </c>
      <c r="N162">
        <f ca="1">'Constructed United States'!K162/(1000*'Original United States'!C162)</f>
        <v>24754.373701481454</v>
      </c>
      <c r="O162">
        <f t="shared" si="3"/>
        <v>14.021250573478349</v>
      </c>
      <c r="P162">
        <f ca="1">(M162/'Constructed United States'!K162)^(0.3/(1-0.3))</f>
        <v>1.4379107234790842</v>
      </c>
      <c r="Q162">
        <f ca="1">'Original United States'!L162*1000/('Original United States'!C162*1000)</f>
        <v>1227.8159469719035</v>
      </c>
      <c r="R162" s="8">
        <f t="shared" si="4"/>
        <v>121.56971093267732</v>
      </c>
      <c r="S162" s="8">
        <f t="shared" si="5"/>
        <v>115.38099817635943</v>
      </c>
      <c r="T162" s="8">
        <f t="shared" si="6"/>
        <v>100.9972780361078</v>
      </c>
      <c r="U162" s="8">
        <f t="shared" si="7"/>
        <v>104.32332559079593</v>
      </c>
    </row>
    <row r="163" spans="1:21">
      <c r="A163">
        <v>1957</v>
      </c>
      <c r="E163">
        <f ca="1">'Original United States'!B163/'Original United States'!C163/1000</f>
        <v>24981.255407094108</v>
      </c>
      <c r="F163">
        <f t="shared" si="2"/>
        <v>509.36788350226556</v>
      </c>
      <c r="H163">
        <f ca="1">'Original United States'!E163*1000000/('Original United States'!C163*1000)</f>
        <v>18053.090454676534</v>
      </c>
      <c r="J163">
        <f ca="1">'Constructed United States'!H163</f>
        <v>18053.090454676534</v>
      </c>
      <c r="K163">
        <f ca="1">'Original United States'!I163/('Original United States'!H163/100)*1000000000</f>
        <v>2601075000000.0068</v>
      </c>
      <c r="L163">
        <f ca="1">('Original United States'!J163+'Original United States'!K163)*1000000000/('Original United States'!H163/100)</f>
        <v>535079897522.09644</v>
      </c>
      <c r="M163">
        <f ca="1">(1-0.05)*M162+'Constructed United States'!L162</f>
        <v>6206215426741.4238</v>
      </c>
      <c r="N163">
        <f ca="1">'Constructed United States'!K163/(1000*'Original United States'!C163)</f>
        <v>25003.124098817716</v>
      </c>
      <c r="O163">
        <f t="shared" si="3"/>
        <v>14.289930355272384</v>
      </c>
      <c r="P163">
        <f ca="1">(M163/'Constructed United States'!K163)^(0.3/(1-0.3))</f>
        <v>1.4516445018437925</v>
      </c>
      <c r="Q163">
        <f ca="1">'Original United States'!L163*1000/('Original United States'!C163*1000)</f>
        <v>1205.3242402191675</v>
      </c>
      <c r="R163" s="8">
        <f t="shared" si="4"/>
        <v>122.79133399869526</v>
      </c>
      <c r="S163" s="8">
        <f t="shared" si="5"/>
        <v>117.59196653832855</v>
      </c>
      <c r="T163" s="8">
        <f t="shared" si="6"/>
        <v>101.96192362177436</v>
      </c>
      <c r="U163" s="8">
        <f t="shared" si="7"/>
        <v>102.41228212174407</v>
      </c>
    </row>
    <row r="164" spans="1:21">
      <c r="A164">
        <v>1958</v>
      </c>
      <c r="E164">
        <f ca="1">'Original United States'!B164/'Original United States'!C164/1000</f>
        <v>24462.153664953792</v>
      </c>
      <c r="F164">
        <f t="shared" si="2"/>
        <v>498.7833971981359</v>
      </c>
      <c r="H164">
        <f ca="1">'Original United States'!E164*1000000/('Original United States'!C164*1000)</f>
        <v>17658.342910876607</v>
      </c>
      <c r="J164">
        <f ca="1">'Constructed United States'!H164</f>
        <v>17658.342910876607</v>
      </c>
      <c r="K164">
        <f ca="1">'Original United States'!I164/('Original United States'!H164/100)*1000000000</f>
        <v>2577625000000.0029</v>
      </c>
      <c r="L164">
        <f ca="1">('Original United States'!J164+'Original United States'!K164)*1000000000/('Original United States'!H164/100)</f>
        <v>501702992882.37238</v>
      </c>
      <c r="M164">
        <f ca="1">(1-0.05)*M163+'Constructed United States'!L163</f>
        <v>6430984552926.4492</v>
      </c>
      <c r="N164">
        <f ca="1">'Constructed United States'!K164/(1000*'Original United States'!C164)</f>
        <v>24483.28758275475</v>
      </c>
      <c r="O164">
        <f t="shared" si="3"/>
        <v>14.264232128807976</v>
      </c>
      <c r="P164">
        <f ca="1">(M164/'Constructed United States'!K164)^(0.3/(1-0.3))</f>
        <v>1.4796793027010848</v>
      </c>
      <c r="Q164">
        <f ca="1">'Original United States'!L164*1000/('Original United States'!C164*1000)</f>
        <v>1159.9886425850818</v>
      </c>
      <c r="R164" s="8">
        <f t="shared" si="4"/>
        <v>120.23839625314274</v>
      </c>
      <c r="S164" s="8">
        <f t="shared" si="5"/>
        <v>117.38049559960686</v>
      </c>
      <c r="T164" s="8">
        <f t="shared" si="6"/>
        <v>103.93105740083131</v>
      </c>
      <c r="U164" s="8">
        <f t="shared" si="7"/>
        <v>98.560271301638437</v>
      </c>
    </row>
    <row r="165" spans="1:21">
      <c r="A165">
        <v>1959</v>
      </c>
      <c r="E165">
        <f ca="1">'Original United States'!B165/'Original United States'!C165/1000</f>
        <v>25937.132922990182</v>
      </c>
      <c r="F165">
        <f t="shared" si="2"/>
        <v>528.85822933256838</v>
      </c>
      <c r="H165">
        <f ca="1">'Original United States'!E165*1000000/('Original United States'!C165*1000)</f>
        <v>18766.724615890616</v>
      </c>
      <c r="J165">
        <f ca="1">'Constructed United States'!H165</f>
        <v>18766.724615890616</v>
      </c>
      <c r="K165">
        <f ca="1">'Original United States'!I165/('Original United States'!H165/100)*1000000000</f>
        <v>2762449999999.9932</v>
      </c>
      <c r="L165">
        <f ca="1">('Original United States'!J165+'Original United States'!K165)*1000000000/('Original United States'!H165/100)</f>
        <v>588068556624.72095</v>
      </c>
      <c r="M165">
        <f ca="1">(1-0.05)*M164+'Constructed United States'!L164</f>
        <v>6611138318162.499</v>
      </c>
      <c r="N165">
        <f ca="1">'Constructed United States'!K165/(1000*'Original United States'!C165)</f>
        <v>25959.21627590089</v>
      </c>
      <c r="O165">
        <f t="shared" si="3"/>
        <v>15.093246194637221</v>
      </c>
      <c r="P165">
        <f ca="1">(M165/'Constructed United States'!K165)^(0.3/(1-0.3))</f>
        <v>1.4535192202065823</v>
      </c>
      <c r="Q165">
        <f ca="1">'Original United States'!L165*1000/('Original United States'!C165*1000)</f>
        <v>1183.2816827514919</v>
      </c>
      <c r="R165" s="8">
        <f t="shared" si="4"/>
        <v>127.48674059611767</v>
      </c>
      <c r="S165" s="8">
        <f t="shared" si="5"/>
        <v>124.20245986851096</v>
      </c>
      <c r="T165" s="8">
        <f t="shared" si="6"/>
        <v>102.09360179110325</v>
      </c>
      <c r="U165" s="8">
        <f t="shared" si="7"/>
        <v>100.53940133270936</v>
      </c>
    </row>
    <row r="166" spans="1:21">
      <c r="A166">
        <v>1960</v>
      </c>
      <c r="E166">
        <f ca="1">'Original United States'!B166/'Original United States'!C166/1000</f>
        <v>26209.471918753879</v>
      </c>
      <c r="F166">
        <f t="shared" si="2"/>
        <v>534.41122239103152</v>
      </c>
      <c r="H166">
        <f ca="1">'Original United States'!E166*1000000/('Original United States'!C166*1000)</f>
        <v>18965.399975907858</v>
      </c>
      <c r="J166">
        <f ca="1">'Constructed United States'!H166</f>
        <v>18965.399975907858</v>
      </c>
      <c r="K166">
        <f ca="1">'Original United States'!I166/('Original United States'!H166/100)*1000000000</f>
        <v>2830925000000.0073</v>
      </c>
      <c r="L166">
        <f ca="1">('Original United States'!J166+'Original United States'!K166)*1000000000/('Original United States'!H166/100)</f>
        <v>576428434398.59583</v>
      </c>
      <c r="M166">
        <f ca="1">(1-0.05)*M165+'Constructed United States'!L165</f>
        <v>6868649958879.0947</v>
      </c>
      <c r="N166">
        <f ca="1">'Constructed United States'!K166/(1000*'Original United States'!C166)</f>
        <v>26231.942475375119</v>
      </c>
      <c r="O166">
        <f t="shared" si="3"/>
        <v>15.169400501567212</v>
      </c>
      <c r="P166">
        <f ca="1">(M166/'Constructed United States'!K166)^(0.3/(1-0.3))</f>
        <v>1.462094960766839</v>
      </c>
      <c r="Q166">
        <f ca="1">'Original United States'!L166*1000/('Original United States'!C166*1000)</f>
        <v>1182.7322888462643</v>
      </c>
      <c r="R166" s="8">
        <f t="shared" si="4"/>
        <v>128.82610977724406</v>
      </c>
      <c r="S166" s="8">
        <f t="shared" si="5"/>
        <v>124.8291343511446</v>
      </c>
      <c r="T166" s="8">
        <f t="shared" si="6"/>
        <v>102.69595243748701</v>
      </c>
      <c r="U166" s="8">
        <f t="shared" si="7"/>
        <v>100.49272120985056</v>
      </c>
    </row>
    <row r="167" spans="1:21">
      <c r="A167">
        <v>1961</v>
      </c>
      <c r="E167">
        <f ca="1">'Original United States'!B167/'Original United States'!C167/1000</f>
        <v>26542.44002641039</v>
      </c>
      <c r="F167">
        <f t="shared" si="2"/>
        <v>541.20044324910691</v>
      </c>
      <c r="H167">
        <f ca="1">'Original United States'!E167*1000000/('Original United States'!C167*1000)</f>
        <v>19206.184432543469</v>
      </c>
      <c r="J167">
        <f ca="1">'Constructed United States'!H167</f>
        <v>19206.184432543469</v>
      </c>
      <c r="K167">
        <f ca="1">'Original United States'!I167/('Original United States'!H167/100)*1000000000</f>
        <v>2896875000000.0049</v>
      </c>
      <c r="L167">
        <f ca="1">('Original United States'!J167+'Original United States'!K167)*1000000000/('Original United States'!H167/100)</f>
        <v>582406010508.92676</v>
      </c>
      <c r="M167">
        <f ca="1">(1-0.05)*M166+'Constructed United States'!L166</f>
        <v>7101645895333.7354</v>
      </c>
      <c r="N167">
        <f ca="1">'Constructed United States'!K167/(1000*'Original United States'!C167)</f>
        <v>26565.136453671821</v>
      </c>
      <c r="O167">
        <f t="shared" si="3"/>
        <v>15.512657542440486</v>
      </c>
      <c r="P167">
        <f ca="1">(M167/'Constructed United States'!K167)^(0.3/(1-0.3))</f>
        <v>1.4685821773285139</v>
      </c>
      <c r="Q167">
        <f ca="1">'Original United States'!L167*1000/('Original United States'!C167*1000)</f>
        <v>1166.0779754786884</v>
      </c>
      <c r="R167" s="8">
        <f t="shared" si="4"/>
        <v>130.46243861813954</v>
      </c>
      <c r="S167" s="8">
        <f t="shared" si="5"/>
        <v>127.65379965467585</v>
      </c>
      <c r="T167" s="8">
        <f t="shared" si="6"/>
        <v>103.15160744030571</v>
      </c>
      <c r="U167" s="8">
        <f t="shared" si="7"/>
        <v>99.077661110475148</v>
      </c>
    </row>
    <row r="168" spans="1:21">
      <c r="A168">
        <v>1962</v>
      </c>
      <c r="E168">
        <f ca="1">'Original United States'!B168/'Original United States'!C168/1000</f>
        <v>27611.826187071067</v>
      </c>
      <c r="F168">
        <f t="shared" ref="F168:F199" si="8">F167*E168/E167</f>
        <v>563.00523073579416</v>
      </c>
      <c r="H168">
        <f ca="1">'Original United States'!E168*1000000/('Original United States'!C168*1000)</f>
        <v>19974.742977414393</v>
      </c>
      <c r="J168">
        <f ca="1">'Constructed United States'!H168</f>
        <v>19974.742977414393</v>
      </c>
      <c r="K168">
        <f ca="1">'Original United States'!I168/('Original United States'!H168/100)*1000000000</f>
        <v>3072374999999.9922</v>
      </c>
      <c r="L168">
        <f ca="1">('Original United States'!J168+'Original United States'!K168)*1000000000/('Original United States'!H168/100)</f>
        <v>636875821736.5304</v>
      </c>
      <c r="M168">
        <f ca="1">(1-0.05)*M167+'Constructed United States'!L167</f>
        <v>7328969611075.9746</v>
      </c>
      <c r="N168">
        <f ca="1">'Constructed United States'!K168/(1000*'Original United States'!C168)</f>
        <v>27634.987452440633</v>
      </c>
      <c r="O168">
        <f t="shared" si="3"/>
        <v>16.296724617537812</v>
      </c>
      <c r="P168">
        <f ca="1">(M168/'Constructed United States'!K168)^(0.3/(1-0.3))</f>
        <v>1.451493704194754</v>
      </c>
      <c r="Q168">
        <f ca="1">'Original United States'!L168*1000/('Original United States'!C168*1000)</f>
        <v>1168.2715166806083</v>
      </c>
      <c r="R168" s="8">
        <f t="shared" si="4"/>
        <v>135.71651930019601</v>
      </c>
      <c r="S168" s="8">
        <f t="shared" si="5"/>
        <v>134.1058947290673</v>
      </c>
      <c r="T168" s="8">
        <f t="shared" si="6"/>
        <v>101.95133175967999</v>
      </c>
      <c r="U168" s="8">
        <f t="shared" si="7"/>
        <v>99.264038811114304</v>
      </c>
    </row>
    <row r="169" spans="1:21">
      <c r="A169">
        <v>1963</v>
      </c>
      <c r="E169">
        <f ca="1">'Original United States'!B169/'Original United States'!C169/1000</f>
        <v>28354.233223302861</v>
      </c>
      <c r="F169">
        <f t="shared" si="8"/>
        <v>578.14291275297535</v>
      </c>
      <c r="H169">
        <f ca="1">'Original United States'!E169*1000000/('Original United States'!C169*1000)</f>
        <v>20502.526571031602</v>
      </c>
      <c r="J169">
        <f ca="1">'Constructed United States'!H169</f>
        <v>20502.526571031602</v>
      </c>
      <c r="K169">
        <f ca="1">'Original United States'!I169/('Original United States'!H169/100)*1000000000</f>
        <v>3206699999999.9995</v>
      </c>
      <c r="L169">
        <f ca="1">('Original United States'!J169+'Original United States'!K169)*1000000000/('Original United States'!H169/100)</f>
        <v>661298336773.09692</v>
      </c>
      <c r="M169">
        <f ca="1">(1-0.05)*M168+'Constructed United States'!L168</f>
        <v>7599396952258.7061</v>
      </c>
      <c r="N169">
        <f ca="1">'Constructed United States'!K169/(1000*'Original United States'!C169)</f>
        <v>28378.127240064066</v>
      </c>
      <c r="O169">
        <f t="shared" si="3"/>
        <v>16.829870601342556</v>
      </c>
      <c r="P169">
        <f ca="1">(M169/'Constructed United States'!K169)^(0.3/(1-0.3))</f>
        <v>1.4474201955526838</v>
      </c>
      <c r="Q169">
        <f ca="1">'Original United States'!L169*1000/('Original United States'!C169*1000)</f>
        <v>1164.9527926795813</v>
      </c>
      <c r="R169" s="8">
        <f t="shared" si="4"/>
        <v>139.3661082679244</v>
      </c>
      <c r="S169" s="8">
        <f t="shared" si="5"/>
        <v>138.49315786674103</v>
      </c>
      <c r="T169" s="8">
        <f t="shared" si="6"/>
        <v>101.66521296371592</v>
      </c>
      <c r="U169" s="8">
        <f t="shared" si="7"/>
        <v>98.982058172762933</v>
      </c>
    </row>
    <row r="170" spans="1:21">
      <c r="A170">
        <v>1964</v>
      </c>
      <c r="E170">
        <f ca="1">'Original United States'!B170/'Original United States'!C170/1000</f>
        <v>29520.533031398336</v>
      </c>
      <c r="F170">
        <f t="shared" si="8"/>
        <v>601.92376984352757</v>
      </c>
      <c r="H170">
        <f ca="1">'Original United States'!E170*1000000/('Original United States'!C170*1000)</f>
        <v>21346.644602186127</v>
      </c>
      <c r="J170">
        <f ca="1">'Constructed United States'!H170</f>
        <v>21346.644602186127</v>
      </c>
      <c r="K170">
        <f ca="1">'Original United States'!I170/('Original United States'!H170/100)*1000000000</f>
        <v>3392324999999.9912</v>
      </c>
      <c r="L170">
        <f ca="1">('Original United States'!J170+'Original United States'!K170)*1000000000/('Original United States'!H170/100)</f>
        <v>698758121750.92102</v>
      </c>
      <c r="M170">
        <f ca="1">(1-0.05)*M169+'Constructed United States'!L169</f>
        <v>7880725441418.8672</v>
      </c>
      <c r="N170">
        <f ca="1">'Constructed United States'!K170/(1000*'Original United States'!C170)</f>
        <v>29546.008796759928</v>
      </c>
      <c r="O170">
        <f t="shared" si="3"/>
        <v>17.480666338026449</v>
      </c>
      <c r="P170">
        <f ca="1">(M170/'Constructed United States'!K170)^(0.3/(1-0.3))</f>
        <v>1.4351146726928372</v>
      </c>
      <c r="Q170">
        <f ca="1">'Original United States'!L170*1000/('Original United States'!C170*1000)</f>
        <v>1177.7530423725123</v>
      </c>
      <c r="R170" s="8">
        <f t="shared" si="4"/>
        <v>145.10162090756046</v>
      </c>
      <c r="S170" s="8">
        <f t="shared" si="5"/>
        <v>143.84856188822974</v>
      </c>
      <c r="T170" s="8">
        <f t="shared" si="6"/>
        <v>100.80088648407985</v>
      </c>
      <c r="U170" s="8">
        <f t="shared" si="7"/>
        <v>100.069651650965</v>
      </c>
    </row>
    <row r="171" spans="1:21">
      <c r="A171">
        <v>1965</v>
      </c>
      <c r="E171">
        <f ca="1">'Original United States'!B171/'Original United States'!C171/1000</f>
        <v>30934.554592156157</v>
      </c>
      <c r="F171">
        <f t="shared" si="8"/>
        <v>630.7556743212042</v>
      </c>
      <c r="H171">
        <f ca="1">'Original United States'!E171*1000000/('Original United States'!C171*1000)</f>
        <v>22360.820233102633</v>
      </c>
      <c r="J171">
        <f ca="1">'Constructed United States'!H171</f>
        <v>22360.820233102633</v>
      </c>
      <c r="K171">
        <f ca="1">'Original United States'!I171/('Original United States'!H171/100)*1000000000</f>
        <v>3610150000000.0068</v>
      </c>
      <c r="L171">
        <f ca="1">('Original United States'!J171+'Original United States'!K171)*1000000000/('Original United States'!H171/100)</f>
        <v>772106476620.8949</v>
      </c>
      <c r="M171">
        <f ca="1">(1-0.05)*M170+'Constructed United States'!L170</f>
        <v>8185447291098.8447</v>
      </c>
      <c r="N171">
        <f ca="1">'Constructed United States'!K171/(1000*'Original United States'!C171)</f>
        <v>30961.569797857708</v>
      </c>
      <c r="O171">
        <f t="shared" si="3"/>
        <v>18.252936370047628</v>
      </c>
      <c r="P171">
        <f ca="1">(M171/'Constructed United States'!K171)^(0.3/(1-0.3))</f>
        <v>1.4202490292798584</v>
      </c>
      <c r="Q171">
        <f ca="1">'Original United States'!L171*1000/('Original United States'!C171*1000)</f>
        <v>1194.3338215795748</v>
      </c>
      <c r="R171" s="8">
        <f t="shared" si="4"/>
        <v>152.05349712088307</v>
      </c>
      <c r="S171" s="8">
        <f t="shared" si="5"/>
        <v>150.20357898811943</v>
      </c>
      <c r="T171" s="8">
        <f t="shared" si="6"/>
        <v>99.756739934192822</v>
      </c>
      <c r="U171" s="8">
        <f t="shared" si="7"/>
        <v>101.47846380398637</v>
      </c>
    </row>
    <row r="172" spans="1:21">
      <c r="A172">
        <v>1966</v>
      </c>
      <c r="E172">
        <f ca="1">'Original United States'!B172/'Original United States'!C172/1000</f>
        <v>32410.203634032358</v>
      </c>
      <c r="F172">
        <f t="shared" si="8"/>
        <v>660.84416335042954</v>
      </c>
      <c r="H172">
        <f ca="1">'Original United States'!E172*1000000/('Original United States'!C172*1000)</f>
        <v>23434.666711656235</v>
      </c>
      <c r="J172">
        <f ca="1">'Constructed United States'!H172</f>
        <v>23434.666711656235</v>
      </c>
      <c r="K172">
        <f ca="1">'Original United States'!I172/('Original United States'!H172/100)*1000000000</f>
        <v>3845325000000.0039</v>
      </c>
      <c r="L172">
        <f ca="1">('Original United States'!J172+'Original United States'!K172)*1000000000/('Original United States'!H172/100)</f>
        <v>835409579617.22876</v>
      </c>
      <c r="M172">
        <f ca="1">(1-0.05)*M171+'Constructed United States'!L171</f>
        <v>8548281403164.7969</v>
      </c>
      <c r="N172">
        <f ca="1">'Constructed United States'!K172/(1000*'Original United States'!C172)</f>
        <v>32437.408263458943</v>
      </c>
      <c r="O172">
        <f t="shared" si="3"/>
        <v>19.084788549561942</v>
      </c>
      <c r="P172">
        <f ca="1">(M172/'Constructed United States'!K172)^(0.3/(1-0.3))</f>
        <v>1.4082865759506462</v>
      </c>
      <c r="Q172">
        <f ca="1">'Original United States'!L172*1000/('Original United States'!C172*1000)</f>
        <v>1206.8901835574377</v>
      </c>
      <c r="R172" s="8">
        <f t="shared" si="4"/>
        <v>159.30139835280681</v>
      </c>
      <c r="S172" s="8">
        <f t="shared" si="5"/>
        <v>157.04889812028662</v>
      </c>
      <c r="T172" s="8">
        <f t="shared" si="6"/>
        <v>98.916510283522186</v>
      </c>
      <c r="U172" s="8">
        <f t="shared" si="7"/>
        <v>102.54533497639872</v>
      </c>
    </row>
    <row r="173" spans="1:21">
      <c r="A173">
        <v>1967</v>
      </c>
      <c r="E173">
        <f ca="1">'Original United States'!B173/'Original United States'!C173/1000</f>
        <v>32668.22577167405</v>
      </c>
      <c r="F173">
        <f t="shared" si="8"/>
        <v>666.10523562264041</v>
      </c>
      <c r="H173">
        <f ca="1">'Original United States'!E173*1000000/('Original United States'!C173*1000)</f>
        <v>23615.042046076527</v>
      </c>
      <c r="J173">
        <f ca="1">'Constructed United States'!H173</f>
        <v>23615.042046076527</v>
      </c>
      <c r="K173">
        <f ca="1">'Original United States'!I173/('Original United States'!H173/100)*1000000000</f>
        <v>3942524999999.9966</v>
      </c>
      <c r="L173">
        <f ca="1">('Original United States'!J173+'Original United States'!K173)*1000000000/('Original United States'!H173/100)</f>
        <v>812469414078.92273</v>
      </c>
      <c r="M173">
        <f ca="1">(1-0.05)*M172+'Constructed United States'!L172</f>
        <v>8956276912623.7852</v>
      </c>
      <c r="N173">
        <f ca="1">'Constructed United States'!K173/(1000*'Original United States'!C173)</f>
        <v>32695.800368214132</v>
      </c>
      <c r="O173">
        <f t="shared" si="3"/>
        <v>19.174323196791526</v>
      </c>
      <c r="P173">
        <f ca="1">(M173/'Constructed United States'!K173)^(0.3/(1-0.3))</f>
        <v>1.421421036799281</v>
      </c>
      <c r="Q173">
        <f ca="1">'Original United States'!L173*1000/('Original United States'!C173*1000)</f>
        <v>1199.635173740691</v>
      </c>
      <c r="R173" s="8">
        <f t="shared" si="4"/>
        <v>160.5703722263205</v>
      </c>
      <c r="S173" s="8">
        <f t="shared" si="5"/>
        <v>157.78567954463819</v>
      </c>
      <c r="T173" s="8">
        <f t="shared" si="6"/>
        <v>99.839060461724003</v>
      </c>
      <c r="U173" s="8">
        <f t="shared" si="7"/>
        <v>101.92890158249834</v>
      </c>
    </row>
    <row r="174" spans="1:21">
      <c r="A174">
        <v>1968</v>
      </c>
      <c r="E174">
        <f ca="1">'Original United States'!B174/'Original United States'!C174/1000</f>
        <v>33670.316410804109</v>
      </c>
      <c r="F174">
        <f t="shared" si="8"/>
        <v>686.53786719431707</v>
      </c>
      <c r="H174">
        <f ca="1">'Original United States'!E174*1000000/('Original United States'!C174*1000)</f>
        <v>24320.511670756663</v>
      </c>
      <c r="J174">
        <f ca="1">'Constructed United States'!H174</f>
        <v>24320.511670756663</v>
      </c>
      <c r="K174">
        <f ca="1">'Original United States'!I174/('Original United States'!H174/100)*1000000000</f>
        <v>4133399999999.9971</v>
      </c>
      <c r="L174">
        <f ca="1">('Original United States'!J174+'Original United States'!K174)*1000000000/('Original United States'!H174/100)</f>
        <v>839650112655.93188</v>
      </c>
      <c r="M174">
        <f ca="1">(1-0.05)*M173+'Constructed United States'!L173</f>
        <v>9320932481071.5176</v>
      </c>
      <c r="N174">
        <f ca="1">'Constructed United States'!K174/(1000*'Original United States'!C174)</f>
        <v>33698.851268170569</v>
      </c>
      <c r="O174">
        <f t="shared" si="3"/>
        <v>19.874289893634408</v>
      </c>
      <c r="P174">
        <f ca="1">(M174/'Constructed United States'!K174)^(0.3/(1-0.3))</f>
        <v>1.4169379291551678</v>
      </c>
      <c r="Q174">
        <f ca="1">'Original United States'!L174*1000/('Original United States'!C174*1000)</f>
        <v>1196.6651700269858</v>
      </c>
      <c r="R174" s="8">
        <f t="shared" si="4"/>
        <v>165.49639497401654</v>
      </c>
      <c r="S174" s="8">
        <f t="shared" si="5"/>
        <v>163.54571184337667</v>
      </c>
      <c r="T174" s="8">
        <f t="shared" si="6"/>
        <v>99.524171879418446</v>
      </c>
      <c r="U174" s="8">
        <f t="shared" si="7"/>
        <v>101.67655051539022</v>
      </c>
    </row>
    <row r="175" spans="1:21">
      <c r="A175">
        <v>1969</v>
      </c>
      <c r="E175">
        <f ca="1">'Original United States'!B175/'Original United States'!C175/1000</f>
        <v>34137.425142499822</v>
      </c>
      <c r="F175">
        <f t="shared" si="8"/>
        <v>696.06221583700801</v>
      </c>
      <c r="H175">
        <f ca="1">'Original United States'!E175*1000000/('Original United States'!C175*1000)</f>
        <v>24664.029117262722</v>
      </c>
      <c r="J175">
        <f ca="1">'Constructed United States'!H175</f>
        <v>24664.029117262722</v>
      </c>
      <c r="K175">
        <f ca="1">'Original United States'!I175/('Original United States'!H175/100)*1000000000</f>
        <v>4261824999999.9971</v>
      </c>
      <c r="L175">
        <f ca="1">('Original United States'!J175+'Original United States'!K175)*1000000000/('Original United States'!H175/100)</f>
        <v>864421663746.25366</v>
      </c>
      <c r="M175">
        <f ca="1">(1-0.05)*M174+'Constructed United States'!L174</f>
        <v>9694535969673.873</v>
      </c>
      <c r="N175">
        <f ca="1">'Constructed United States'!K175/(1000*'Original United States'!C175)</f>
        <v>34166.486287148138</v>
      </c>
      <c r="O175">
        <f t="shared" si="3"/>
        <v>20.001686224992778</v>
      </c>
      <c r="P175">
        <f ca="1">(M175/'Constructed United States'!K175)^(0.3/(1-0.3))</f>
        <v>1.4222325236341173</v>
      </c>
      <c r="Q175">
        <f ca="1">'Original United States'!L175*1000/('Original United States'!C175*1000)</f>
        <v>1201.0555708410495</v>
      </c>
      <c r="R175" s="8">
        <f t="shared" si="4"/>
        <v>167.79296909722686</v>
      </c>
      <c r="S175" s="8">
        <f t="shared" si="5"/>
        <v>164.59405740992256</v>
      </c>
      <c r="T175" s="8">
        <f t="shared" si="6"/>
        <v>99.896058410304775</v>
      </c>
      <c r="U175" s="8">
        <f t="shared" si="7"/>
        <v>102.04958787064633</v>
      </c>
    </row>
    <row r="176" spans="1:21">
      <c r="A176">
        <v>1970</v>
      </c>
      <c r="E176">
        <f ca="1">'Original United States'!B176/'Original United States'!C176/1000</f>
        <v>33591.061909973461</v>
      </c>
      <c r="F176">
        <f t="shared" si="8"/>
        <v>684.92186765032807</v>
      </c>
      <c r="H176">
        <f ca="1">'Original United States'!E176*1000000/('Original United States'!C176*1000)</f>
        <v>24265.591660302187</v>
      </c>
      <c r="J176">
        <f ca="1">'Constructed United States'!H176</f>
        <v>24265.591660302187</v>
      </c>
      <c r="K176">
        <f ca="1">'Original United States'!I176/('Original United States'!H176/100)*1000000000</f>
        <v>4269950000000.0054</v>
      </c>
      <c r="L176">
        <f ca="1">('Original United States'!J176+'Original United States'!K176)*1000000000/('Original United States'!H176/100)</f>
        <v>805691677902.44238</v>
      </c>
      <c r="M176">
        <f ca="1">(1-0.05)*M175+'Constructed United States'!L175</f>
        <v>10074230834936.434</v>
      </c>
      <c r="N176">
        <f ca="1">'Constructed United States'!K176/(1000*'Original United States'!C176)</f>
        <v>33619.800483437961</v>
      </c>
      <c r="O176">
        <f t="shared" si="3"/>
        <v>19.931147242922471</v>
      </c>
      <c r="P176">
        <f ca="1">(M176/'Constructed United States'!K176)^(0.3/(1-0.3))</f>
        <v>1.4446637007983041</v>
      </c>
      <c r="Q176">
        <f ca="1">'Original United States'!L176*1000/('Original United States'!C176*1000)</f>
        <v>1167.6053427763825</v>
      </c>
      <c r="R176" s="8">
        <f t="shared" si="4"/>
        <v>165.10817343527611</v>
      </c>
      <c r="S176" s="8">
        <f t="shared" si="5"/>
        <v>164.01359148650405</v>
      </c>
      <c r="T176" s="8">
        <f t="shared" si="6"/>
        <v>101.47159978414413</v>
      </c>
      <c r="U176" s="8">
        <f t="shared" si="7"/>
        <v>99.207436290775618</v>
      </c>
    </row>
    <row r="177" spans="1:21">
      <c r="A177">
        <v>1971</v>
      </c>
      <c r="E177">
        <f ca="1">'Original United States'!B177/'Original United States'!C177/1000</f>
        <v>34085.462950079622</v>
      </c>
      <c r="F177">
        <f t="shared" si="8"/>
        <v>695.00270655519273</v>
      </c>
      <c r="H177">
        <f ca="1">'Original United States'!E177*1000000/('Original United States'!C177*1000)</f>
        <v>24566.779524759211</v>
      </c>
      <c r="J177">
        <f ca="1">'Constructed United States'!H177</f>
        <v>24566.779524759211</v>
      </c>
      <c r="K177">
        <f ca="1">'Original United States'!I177/('Original United States'!H177/100)*1000000000</f>
        <v>4413249999999.9971</v>
      </c>
      <c r="L177">
        <f ca="1">('Original United States'!J177+'Original United States'!K177)*1000000000/('Original United States'!H177/100)</f>
        <v>861422849092.60303</v>
      </c>
      <c r="M177">
        <f ca="1">(1-0.05)*M176+'Constructed United States'!L176</f>
        <v>10376210971092.055</v>
      </c>
      <c r="N177">
        <f ca="1">'Constructed United States'!K177/(1000*'Original United States'!C177)</f>
        <v>34114.450473849363</v>
      </c>
      <c r="O177">
        <f t="shared" si="3"/>
        <v>20.674154074383129</v>
      </c>
      <c r="P177">
        <f ca="1">(M177/'Constructed United States'!K177)^(0.3/(1-0.3))</f>
        <v>1.4425142527884522</v>
      </c>
      <c r="Q177">
        <f ca="1">'Original United States'!L177*1000/('Original United States'!C177*1000)</f>
        <v>1143.90647550361</v>
      </c>
      <c r="R177" s="8">
        <f t="shared" si="4"/>
        <v>167.53741915453128</v>
      </c>
      <c r="S177" s="8">
        <f t="shared" si="5"/>
        <v>170.12780144349205</v>
      </c>
      <c r="T177" s="8">
        <f t="shared" si="6"/>
        <v>101.32062490459812</v>
      </c>
      <c r="U177" s="8">
        <f t="shared" si="7"/>
        <v>97.19382451718046</v>
      </c>
    </row>
    <row r="178" spans="1:21">
      <c r="A178">
        <v>1972</v>
      </c>
      <c r="E178">
        <f ca="1">'Original United States'!B178/'Original United States'!C178/1000</f>
        <v>35225.936630028293</v>
      </c>
      <c r="F178">
        <f t="shared" si="8"/>
        <v>718.25696880417991</v>
      </c>
      <c r="H178">
        <f ca="1">'Original United States'!E178*1000000/('Original United States'!C178*1000)</f>
        <v>25385.567667205243</v>
      </c>
      <c r="J178">
        <f ca="1">'Constructed United States'!H178</f>
        <v>25385.567667205243</v>
      </c>
      <c r="K178">
        <f ca="1">'Original United States'!I178/('Original United States'!H178/100)*1000000000</f>
        <v>4647724999999.9951</v>
      </c>
      <c r="L178">
        <f ca="1">('Original United States'!J178+'Original United States'!K178)*1000000000/('Original United States'!H178/100)</f>
        <v>939381852330.55872</v>
      </c>
      <c r="M178">
        <f ca="1">(1-0.05)*M177+'Constructed United States'!L177</f>
        <v>10718823271630.055</v>
      </c>
      <c r="N178">
        <f ca="1">'Constructed United States'!K178/(1000*'Original United States'!C178)</f>
        <v>35255.710048623558</v>
      </c>
      <c r="O178">
        <f t="shared" si="3"/>
        <v>21.256870159133971</v>
      </c>
      <c r="P178">
        <f ca="1">(M178/'Constructed United States'!K178)^(0.3/(1-0.3))</f>
        <v>1.4306435370892581</v>
      </c>
      <c r="Q178">
        <f ca="1">'Original United States'!L178*1000/('Original United States'!C178*1000)</f>
        <v>1159.3076687223599</v>
      </c>
      <c r="R178" s="8">
        <f t="shared" si="4"/>
        <v>173.14219018520151</v>
      </c>
      <c r="S178" s="8">
        <f t="shared" si="5"/>
        <v>174.92297739157391</v>
      </c>
      <c r="T178" s="8">
        <f t="shared" si="6"/>
        <v>100.48683880481977</v>
      </c>
      <c r="U178" s="8">
        <f t="shared" si="7"/>
        <v>98.502411279397506</v>
      </c>
    </row>
    <row r="179" spans="1:21">
      <c r="A179">
        <v>1973</v>
      </c>
      <c r="E179">
        <f ca="1">'Original United States'!B179/'Original United States'!C179/1000</f>
        <v>36601.501966861368</v>
      </c>
      <c r="F179">
        <f t="shared" si="8"/>
        <v>746.30475074402477</v>
      </c>
      <c r="H179">
        <f ca="1">'Original United States'!E179*1000000/('Original United States'!C179*1000)</f>
        <v>26348.655978066516</v>
      </c>
      <c r="J179">
        <f ca="1">'Constructed United States'!H179</f>
        <v>26348.655978066516</v>
      </c>
      <c r="K179">
        <f ca="1">'Original United States'!I179/('Original United States'!H179/100)*1000000000</f>
        <v>4917050000000.001</v>
      </c>
      <c r="L179">
        <f ca="1">('Original United States'!J179+'Original United States'!K179)*1000000000/('Original United States'!H179/100)</f>
        <v>1036394724277.0071</v>
      </c>
      <c r="M179">
        <f ca="1">(1-0.05)*M178+'Constructed United States'!L178</f>
        <v>11122263960379.109</v>
      </c>
      <c r="N179">
        <f ca="1">'Constructed United States'!K179/(1000*'Original United States'!C179)</f>
        <v>36633.165454762195</v>
      </c>
      <c r="O179">
        <f t="shared" si="3"/>
        <v>22.032893986716704</v>
      </c>
      <c r="P179">
        <f ca="1">(M179/'Constructed United States'!K179)^(0.3/(1-0.3))</f>
        <v>1.4188081492084959</v>
      </c>
      <c r="Q179">
        <f ca="1">'Original United States'!L179*1000/('Original United States'!C179*1000)</f>
        <v>1171.8694386994873</v>
      </c>
      <c r="R179" s="8">
        <f t="shared" si="4"/>
        <v>179.90692831052547</v>
      </c>
      <c r="S179" s="8">
        <f t="shared" si="5"/>
        <v>181.30888450919574</v>
      </c>
      <c r="T179" s="8">
        <f t="shared" si="6"/>
        <v>99.655534092405958</v>
      </c>
      <c r="U179" s="8">
        <f t="shared" si="7"/>
        <v>99.56974195102832</v>
      </c>
    </row>
    <row r="180" spans="1:21">
      <c r="A180">
        <v>1974</v>
      </c>
      <c r="E180">
        <f ca="1">'Original United States'!B180/'Original United States'!C180/1000</f>
        <v>35769.089977304342</v>
      </c>
      <c r="F180">
        <f t="shared" si="8"/>
        <v>729.33186741958764</v>
      </c>
      <c r="H180">
        <f ca="1">'Original United States'!E180*1000000/('Original United States'!C180*1000)</f>
        <v>25819.781828830808</v>
      </c>
      <c r="J180">
        <f ca="1">'Constructed United States'!H180</f>
        <v>25819.781828830808</v>
      </c>
      <c r="K180">
        <f ca="1">'Original United States'!I180/('Original United States'!H180/100)*1000000000</f>
        <v>4889899999999.9932</v>
      </c>
      <c r="L180">
        <f ca="1">('Original United States'!J180+'Original United States'!K180)*1000000000/('Original United States'!H180/100)</f>
        <v>996682575277.60034</v>
      </c>
      <c r="M180">
        <f ca="1">(1-0.05)*M179+'Constructed United States'!L179</f>
        <v>11602545486637.162</v>
      </c>
      <c r="N180">
        <f ca="1">'Constructed United States'!K180/(1000*'Original United States'!C180)</f>
        <v>35799.838934036117</v>
      </c>
      <c r="O180">
        <f t="shared" si="3"/>
        <v>21.306809317865543</v>
      </c>
      <c r="P180">
        <f ca="1">(M180/'Constructed United States'!K180)^(0.3/(1-0.3))</f>
        <v>1.44818099470912</v>
      </c>
      <c r="Q180">
        <f ca="1">'Original United States'!L180*1000/('Original United States'!C180*1000)</f>
        <v>1160.2185632183907</v>
      </c>
      <c r="R180" s="8">
        <f t="shared" si="4"/>
        <v>175.81442871999289</v>
      </c>
      <c r="S180" s="8">
        <f t="shared" si="5"/>
        <v>175.33392718184692</v>
      </c>
      <c r="T180" s="8">
        <f t="shared" si="6"/>
        <v>101.71865066515144</v>
      </c>
      <c r="U180" s="8">
        <f t="shared" si="7"/>
        <v>98.579806872216324</v>
      </c>
    </row>
    <row r="181" spans="1:21">
      <c r="A181">
        <v>1975</v>
      </c>
      <c r="E181">
        <f ca="1">'Original United States'!B181/'Original United States'!C181/1000</f>
        <v>35096.281899002985</v>
      </c>
      <c r="F181">
        <f t="shared" si="8"/>
        <v>715.61330839351615</v>
      </c>
      <c r="H181">
        <f ca="1">'Original United States'!E181*1000000/('Original United States'!C181*1000)</f>
        <v>25316.380520462153</v>
      </c>
      <c r="J181">
        <f ca="1">'Constructed United States'!H181</f>
        <v>25316.380520462153</v>
      </c>
      <c r="K181">
        <f ca="1">'Original United States'!I181/('Original United States'!H181/100)*1000000000</f>
        <v>4879500000000.0039</v>
      </c>
      <c r="L181">
        <f ca="1">('Original United States'!J181+'Original United States'!K181)*1000000000/('Original United States'!H181/100)</f>
        <v>873970316149.42004</v>
      </c>
      <c r="M181">
        <f ca="1">(1-0.05)*M180+'Constructed United States'!L180</f>
        <v>12019100787582.902</v>
      </c>
      <c r="N181">
        <f ca="1">'Constructed United States'!K181/(1000*'Original United States'!C181)</f>
        <v>35125.796350286175</v>
      </c>
      <c r="O181">
        <f t="shared" si="3"/>
        <v>21.422740103944506</v>
      </c>
      <c r="P181">
        <f ca="1">(M181/'Constructed United States'!K181)^(0.3/(1-0.3))</f>
        <v>1.4715813682602847</v>
      </c>
      <c r="Q181">
        <f ca="1">'Original United States'!L181*1000/('Original United States'!C181*1000)</f>
        <v>1114.2095574991902</v>
      </c>
      <c r="R181" s="8">
        <f t="shared" si="4"/>
        <v>172.50417886067646</v>
      </c>
      <c r="S181" s="8">
        <f t="shared" si="5"/>
        <v>176.28792267226788</v>
      </c>
      <c r="T181" s="8">
        <f t="shared" si="6"/>
        <v>103.36226733418741</v>
      </c>
      <c r="U181" s="8">
        <f t="shared" si="7"/>
        <v>94.670578868140893</v>
      </c>
    </row>
    <row r="182" spans="1:21">
      <c r="A182">
        <v>1976</v>
      </c>
      <c r="E182">
        <f ca="1">'Original United States'!B182/'Original United States'!C182/1000</f>
        <v>36333.993492714675</v>
      </c>
      <c r="F182">
        <f t="shared" si="8"/>
        <v>740.85025203791395</v>
      </c>
      <c r="H182">
        <f ca="1">'Original United States'!E182*1000000/('Original United States'!C182*1000)</f>
        <v>26178.830103267788</v>
      </c>
      <c r="J182">
        <f ca="1">'Constructed United States'!H182</f>
        <v>26178.830103267788</v>
      </c>
      <c r="K182">
        <f ca="1">'Original United States'!I182/('Original United States'!H182/100)*1000000000</f>
        <v>5141300000000.002</v>
      </c>
      <c r="L182">
        <f ca="1">('Original United States'!J182+'Original United States'!K182)*1000000000/('Original United States'!H182/100)</f>
        <v>1009549762273.4066</v>
      </c>
      <c r="M182">
        <f ca="1">(1-0.05)*M181+'Constructed United States'!L181</f>
        <v>12292116064353.176</v>
      </c>
      <c r="N182">
        <f ca="1">'Constructed United States'!K182/(1000*'Original United States'!C182)</f>
        <v>36365.115292120543</v>
      </c>
      <c r="O182">
        <f t="shared" si="3"/>
        <v>22.094829779908927</v>
      </c>
      <c r="P182">
        <f ca="1">(M182/'Constructed United States'!K182)^(0.3/(1-0.3))</f>
        <v>1.4529052820229702</v>
      </c>
      <c r="Q182">
        <f ca="1">'Original United States'!L182*1000/('Original United States'!C182*1000)</f>
        <v>1132.8098224642806</v>
      </c>
      <c r="R182" s="8">
        <f t="shared" si="4"/>
        <v>178.59052333172153</v>
      </c>
      <c r="S182" s="8">
        <f t="shared" si="5"/>
        <v>181.81855471328441</v>
      </c>
      <c r="T182" s="8">
        <f t="shared" si="6"/>
        <v>102.05047944392633</v>
      </c>
      <c r="U182" s="8">
        <f t="shared" si="7"/>
        <v>96.250979825478026</v>
      </c>
    </row>
    <row r="183" spans="1:21">
      <c r="A183">
        <v>1977</v>
      </c>
      <c r="E183">
        <f ca="1">'Original United States'!B183/'Original United States'!C183/1000</f>
        <v>37378.086956521744</v>
      </c>
      <c r="F183">
        <f t="shared" si="8"/>
        <v>762.13932134893548</v>
      </c>
      <c r="H183">
        <f ca="1">'Original United States'!E183*1000000/('Original United States'!C183*1000)</f>
        <v>26913.59304347826</v>
      </c>
      <c r="J183">
        <f ca="1">'Constructed United States'!H183</f>
        <v>26913.59304347826</v>
      </c>
      <c r="K183">
        <f ca="1">'Original United States'!I183/('Original United States'!H183/100)*1000000000</f>
        <v>5377650000000.0049</v>
      </c>
      <c r="L183">
        <f ca="1">('Original United States'!J183+'Original United States'!K183)*1000000000/('Original United States'!H183/100)</f>
        <v>1135991725878.9492</v>
      </c>
      <c r="M183">
        <f ca="1">(1-0.05)*M182+'Constructed United States'!L182</f>
        <v>12687060023408.922</v>
      </c>
      <c r="N183">
        <f ca="1">'Constructed United States'!K183/(1000*'Original United States'!C183)</f>
        <v>37409.739130434813</v>
      </c>
      <c r="O183">
        <f t="shared" si="3"/>
        <v>22.50861006641049</v>
      </c>
      <c r="P183">
        <f ca="1">(M183/'Constructed United States'!K183)^(0.3/(1-0.3))</f>
        <v>1.4446342665176726</v>
      </c>
      <c r="Q183">
        <f ca="1">'Original United States'!L183*1000/('Original United States'!C183*1000)</f>
        <v>1150.4773954086957</v>
      </c>
      <c r="R183" s="8">
        <f t="shared" si="4"/>
        <v>183.72071242835176</v>
      </c>
      <c r="S183" s="8">
        <f t="shared" si="5"/>
        <v>185.22355644491003</v>
      </c>
      <c r="T183" s="8">
        <f t="shared" si="6"/>
        <v>101.46953235243492</v>
      </c>
      <c r="U183" s="8">
        <f t="shared" si="7"/>
        <v>97.752133128809021</v>
      </c>
    </row>
    <row r="184" spans="1:21">
      <c r="A184">
        <v>1978</v>
      </c>
      <c r="E184">
        <f ca="1">'Original United States'!B184/'Original United States'!C184/1000</f>
        <v>38820.759881747508</v>
      </c>
      <c r="F184">
        <f t="shared" si="8"/>
        <v>791.5554272464633</v>
      </c>
      <c r="H184">
        <f ca="1">'Original United States'!E184*1000000/('Original United States'!C184*1000)</f>
        <v>27986.067009744882</v>
      </c>
      <c r="J184">
        <f ca="1">'Constructed United States'!H184</f>
        <v>27986.067009744882</v>
      </c>
      <c r="K184">
        <f ca="1">'Original United States'!I184/('Original United States'!H184/100)*1000000000</f>
        <v>5677624999999.9971</v>
      </c>
      <c r="L184">
        <f ca="1">('Original United States'!J184+'Original United States'!K184)*1000000000/('Original United States'!H184/100)</f>
        <v>1275005836512.261</v>
      </c>
      <c r="M184">
        <f ca="1">(1-0.05)*M183+'Constructed United States'!L183</f>
        <v>13188698748117.424</v>
      </c>
      <c r="N184">
        <f ca="1">'Constructed United States'!K184/(1000*'Original United States'!C184)</f>
        <v>38853.778878791178</v>
      </c>
      <c r="O184">
        <f t="shared" si="3"/>
        <v>22.97010734042231</v>
      </c>
      <c r="P184">
        <f ca="1">(M184/'Constructed United States'!K184)^(0.3/(1-0.3))</f>
        <v>1.4350672299644303</v>
      </c>
      <c r="Q184">
        <f ca="1">'Original United States'!L184*1000/('Original United States'!C184*1000)</f>
        <v>1178.6856390972298</v>
      </c>
      <c r="R184" s="8">
        <f t="shared" si="4"/>
        <v>190.81244889884357</v>
      </c>
      <c r="S184" s="8">
        <f t="shared" si="5"/>
        <v>189.02122169966788</v>
      </c>
      <c r="T184" s="8">
        <f t="shared" si="6"/>
        <v>100.79755415867643</v>
      </c>
      <c r="U184" s="8">
        <f t="shared" si="7"/>
        <v>100.14889120799921</v>
      </c>
    </row>
    <row r="185" spans="1:21">
      <c r="A185">
        <v>1979</v>
      </c>
      <c r="E185">
        <f ca="1">'Original United States'!B185/'Original United States'!C185/1000</f>
        <v>39403.103699113613</v>
      </c>
      <c r="F185">
        <f t="shared" si="8"/>
        <v>803.42941968153389</v>
      </c>
      <c r="H185">
        <f ca="1">'Original United States'!E185*1000000/('Original United States'!C185*1000)</f>
        <v>28481.874882129483</v>
      </c>
      <c r="J185">
        <f ca="1">'Constructed United States'!H185</f>
        <v>28481.874882129483</v>
      </c>
      <c r="K185">
        <f ca="1">'Original United States'!I185/('Original United States'!H185/100)*1000000000</f>
        <v>5855024999999.999</v>
      </c>
      <c r="L185">
        <f ca="1">('Original United States'!J185+'Original United States'!K185)*1000000000/('Original United States'!H185/100)</f>
        <v>1328589311919.4441</v>
      </c>
      <c r="M185">
        <f ca="1">(1-0.05)*M184+'Constructed United States'!L184</f>
        <v>13804269647223.814</v>
      </c>
      <c r="N185">
        <f ca="1">'Constructed United States'!K185/(1000*'Original United States'!C185)</f>
        <v>39436.27583048198</v>
      </c>
      <c r="O185">
        <f t="shared" si="3"/>
        <v>23.00707318785409</v>
      </c>
      <c r="P185">
        <f ca="1">(M185/'Constructed United States'!K185)^(0.3/(1-0.3))</f>
        <v>1.444229765512135</v>
      </c>
      <c r="Q185">
        <f ca="1">'Original United States'!L185*1000/('Original United States'!C185*1000)</f>
        <v>1186.856547471509</v>
      </c>
      <c r="R185" s="8">
        <f t="shared" si="4"/>
        <v>193.67311452869055</v>
      </c>
      <c r="S185" s="8">
        <f t="shared" si="5"/>
        <v>189.32541399355512</v>
      </c>
      <c r="T185" s="8">
        <f t="shared" si="6"/>
        <v>101.44112064379746</v>
      </c>
      <c r="U185" s="8">
        <f t="shared" si="7"/>
        <v>100.84314537272543</v>
      </c>
    </row>
    <row r="186" spans="1:21">
      <c r="A186">
        <v>1980</v>
      </c>
      <c r="E186">
        <f ca="1">'Original United States'!B186/'Original United States'!C186/1000</f>
        <v>38834.305189445375</v>
      </c>
      <c r="F186">
        <f t="shared" si="8"/>
        <v>791.83161611691889</v>
      </c>
      <c r="H186">
        <f ca="1">'Original United States'!E186*1000000/('Original United States'!C186*1000)</f>
        <v>28160.91540857896</v>
      </c>
      <c r="J186">
        <f ca="1">'Constructed United States'!H186</f>
        <v>28160.91540857896</v>
      </c>
      <c r="K186">
        <f ca="1">'Original United States'!I186/('Original United States'!H186/100)*1000000000</f>
        <v>5838999999999.998</v>
      </c>
      <c r="L186">
        <f ca="1">('Original United States'!J186+'Original United States'!K186)*1000000000/('Original United States'!H186/100)</f>
        <v>1213600595376.8625</v>
      </c>
      <c r="M186">
        <f ca="1">(1-0.05)*M185+'Constructed United States'!L185</f>
        <v>14442645476782.066</v>
      </c>
      <c r="N186">
        <f ca="1">'Constructed United States'!K186/(1000*'Original United States'!C186)</f>
        <v>38867.587933008479</v>
      </c>
      <c r="O186">
        <f t="shared" si="3"/>
        <v>22.559553083553268</v>
      </c>
      <c r="P186">
        <f ca="1">(M186/'Constructed United States'!K186)^(0.3/(1-0.3))</f>
        <v>1.4742145373744908</v>
      </c>
      <c r="Q186">
        <f ca="1">'Original United States'!L186*1000/('Original United States'!C186*1000)</f>
        <v>1168.6821436083819</v>
      </c>
      <c r="R186" s="8">
        <f t="shared" si="4"/>
        <v>190.88026571173066</v>
      </c>
      <c r="S186" s="8">
        <f t="shared" si="5"/>
        <v>185.64276699515631</v>
      </c>
      <c r="T186" s="8">
        <f t="shared" si="6"/>
        <v>103.54721825554927</v>
      </c>
      <c r="U186" s="8">
        <f t="shared" si="7"/>
        <v>99.298928378062939</v>
      </c>
    </row>
    <row r="187" spans="1:21">
      <c r="A187">
        <v>1981</v>
      </c>
      <c r="E187">
        <f ca="1">'Original United States'!B187/'Original United States'!C187/1000</f>
        <v>39358.251475416313</v>
      </c>
      <c r="F187">
        <f t="shared" si="8"/>
        <v>802.51488268638445</v>
      </c>
      <c r="H187">
        <f ca="1">'Original United States'!E187*1000000/('Original United States'!C187*1000)</f>
        <v>28528.932634169127</v>
      </c>
      <c r="J187">
        <f ca="1">'Constructed United States'!H187</f>
        <v>28528.932634169127</v>
      </c>
      <c r="K187">
        <f ca="1">'Original United States'!I187/('Original United States'!H187/100)*1000000000</f>
        <v>5987200000000.002</v>
      </c>
      <c r="L187">
        <f ca="1">('Original United States'!J187+'Original United States'!K187)*1000000000/('Original United States'!H187/100)</f>
        <v>1300655701424.7573</v>
      </c>
      <c r="M187">
        <f ca="1">(1-0.05)*M186+'Constructed United States'!L186</f>
        <v>14934113798319.826</v>
      </c>
      <c r="N187">
        <f ca="1">'Constructed United States'!K187/(1000*'Original United States'!C187)</f>
        <v>39391.806093781881</v>
      </c>
      <c r="O187">
        <f t="shared" si="3"/>
        <v>22.928115628023185</v>
      </c>
      <c r="P187">
        <f ca="1">(M187/'Constructed United States'!K187)^(0.3/(1-0.3))</f>
        <v>1.4795303124550421</v>
      </c>
      <c r="Q187">
        <f ca="1">'Original United States'!L187*1000/('Original United States'!C187*1000)</f>
        <v>1161.2177423663243</v>
      </c>
      <c r="R187" s="8">
        <f t="shared" si="4"/>
        <v>193.45472188821913</v>
      </c>
      <c r="S187" s="8">
        <f t="shared" si="5"/>
        <v>188.67567151736745</v>
      </c>
      <c r="T187" s="8">
        <f t="shared" si="6"/>
        <v>103.92059248874843</v>
      </c>
      <c r="U187" s="8">
        <f t="shared" si="7"/>
        <v>98.66470371024036</v>
      </c>
    </row>
    <row r="188" spans="1:21">
      <c r="A188">
        <v>1982</v>
      </c>
      <c r="E188">
        <f ca="1">'Original United States'!B188/'Original United States'!C188/1000</f>
        <v>38202.635023803785</v>
      </c>
      <c r="F188">
        <f t="shared" si="8"/>
        <v>778.95185927119167</v>
      </c>
      <c r="H188">
        <f ca="1">'Original United States'!E188*1000000/('Original United States'!C188*1000)</f>
        <v>27710.538141415982</v>
      </c>
      <c r="J188">
        <f ca="1">'Constructed United States'!H188</f>
        <v>27710.538141415982</v>
      </c>
      <c r="K188">
        <f ca="1">'Original United States'!I188/('Original United States'!H188/100)*1000000000</f>
        <v>5870950000000.002</v>
      </c>
      <c r="L188">
        <f ca="1">('Original United States'!J188+'Original United States'!K188)*1000000000/('Original United States'!H188/100)</f>
        <v>1136093139394.5918</v>
      </c>
      <c r="M188">
        <f ca="1">(1-0.05)*M187+'Constructed United States'!L187</f>
        <v>15488063809828.592</v>
      </c>
      <c r="N188">
        <f ca="1">'Constructed United States'!K188/(1000*'Original United States'!C188)</f>
        <v>38235.523976372067</v>
      </c>
      <c r="O188">
        <f t="shared" ref="O188:O216" si="9">N188/P188/Q188</f>
        <v>22.182178386836839</v>
      </c>
      <c r="P188">
        <f ca="1">(M188/'Constructed United States'!K188)^(0.3/(1-0.3))</f>
        <v>1.515487366627789</v>
      </c>
      <c r="Q188">
        <f ca="1">'Original United States'!L188*1000/('Original United States'!C188*1000)</f>
        <v>1137.3929505623685</v>
      </c>
      <c r="R188" s="8">
        <f t="shared" ref="R188:R216" si="10">N188/N$156*100</f>
        <v>187.77617455491605</v>
      </c>
      <c r="S188" s="8">
        <f t="shared" ref="S188:S216" si="11">O188/O$156*100</f>
        <v>182.53734719216075</v>
      </c>
      <c r="T188" s="8">
        <f t="shared" ref="T188:T216" si="12">P188/P$156*100</f>
        <v>106.44617668416885</v>
      </c>
      <c r="U188" s="8">
        <f t="shared" ref="U188:U216" si="13">Q188/Q$156*100</f>
        <v>96.64039255951225</v>
      </c>
    </row>
    <row r="189" spans="1:21">
      <c r="A189">
        <v>1983</v>
      </c>
      <c r="E189">
        <f ca="1">'Original United States'!B189/'Original United States'!C189/1000</f>
        <v>39563.637771597088</v>
      </c>
      <c r="F189">
        <f t="shared" si="8"/>
        <v>806.70270997052751</v>
      </c>
      <c r="H189">
        <f ca="1">'Original United States'!E189*1000000/('Original United States'!C189*1000)</f>
        <v>28607.661183637385</v>
      </c>
      <c r="J189">
        <f ca="1">'Constructed United States'!H189</f>
        <v>28607.661183637385</v>
      </c>
      <c r="K189">
        <f ca="1">'Original United States'!I189/('Original United States'!H189/100)*1000000000</f>
        <v>6136174999999.9971</v>
      </c>
      <c r="L189">
        <f ca="1">('Original United States'!J189+'Original United States'!K189)*1000000000/('Original United States'!H189/100)</f>
        <v>1192870267321.6201</v>
      </c>
      <c r="M189">
        <f ca="1">(1-0.05)*M188+'Constructed United States'!L188</f>
        <v>15849753758731.754</v>
      </c>
      <c r="N189">
        <f ca="1">'Constructed United States'!K189/(1000*'Original United States'!C189)</f>
        <v>39597.678155430629</v>
      </c>
      <c r="O189">
        <f t="shared" si="9"/>
        <v>22.879689313444491</v>
      </c>
      <c r="P189">
        <f ca="1">(M189/'Constructed United States'!K189)^(0.3/(1-0.3))</f>
        <v>1.5018442868130155</v>
      </c>
      <c r="Q189">
        <f ca="1">'Original United States'!L189*1000/('Original United States'!C189*1000)</f>
        <v>1152.3772921923298</v>
      </c>
      <c r="R189" s="8">
        <f t="shared" si="10"/>
        <v>194.46576774724866</v>
      </c>
      <c r="S189" s="8">
        <f t="shared" si="11"/>
        <v>188.27717093535367</v>
      </c>
      <c r="T189" s="8">
        <f t="shared" si="12"/>
        <v>105.4879016655449</v>
      </c>
      <c r="U189" s="8">
        <f t="shared" si="13"/>
        <v>97.91356086660376</v>
      </c>
    </row>
    <row r="190" spans="1:21">
      <c r="A190">
        <v>1984</v>
      </c>
      <c r="E190">
        <f ca="1">'Original United States'!B190/'Original United States'!C190/1000</f>
        <v>41999.539836130527</v>
      </c>
      <c r="F190">
        <f t="shared" si="8"/>
        <v>856.37076142793524</v>
      </c>
      <c r="H190">
        <f ca="1">'Original United States'!E190*1000000/('Original United States'!C190*1000)</f>
        <v>30396.111615303005</v>
      </c>
      <c r="J190">
        <f ca="1">'Constructed United States'!H190</f>
        <v>30396.111615303005</v>
      </c>
      <c r="K190">
        <f ca="1">'Original United States'!I190/('Original United States'!H190/100)*1000000000</f>
        <v>6577125000000.0039</v>
      </c>
      <c r="L190">
        <f ca="1">('Original United States'!J190+'Original United States'!K190)*1000000000/('Original United States'!H190/100)</f>
        <v>1463944369009.8391</v>
      </c>
      <c r="M190">
        <f ca="1">(1-0.05)*M189+'Constructed United States'!L189</f>
        <v>16250136338116.785</v>
      </c>
      <c r="N190">
        <f ca="1">'Constructed United States'!K190/(1000*'Original United States'!C190)</f>
        <v>42035.490138432659</v>
      </c>
      <c r="O190">
        <f t="shared" si="9"/>
        <v>23.806047590297556</v>
      </c>
      <c r="P190">
        <f ca="1">(M190/'Constructed United States'!K190)^(0.3/(1-0.3))</f>
        <v>1.4735056992297739</v>
      </c>
      <c r="Q190">
        <f ca="1">'Original United States'!L190*1000/('Original United States'!C190*1000)</f>
        <v>1198.3315627037184</v>
      </c>
      <c r="R190" s="8">
        <f t="shared" si="10"/>
        <v>206.43795907213106</v>
      </c>
      <c r="S190" s="8">
        <f t="shared" si="11"/>
        <v>195.90018159992405</v>
      </c>
      <c r="T190" s="8">
        <f t="shared" si="12"/>
        <v>103.49743023879996</v>
      </c>
      <c r="U190" s="8">
        <f t="shared" si="13"/>
        <v>101.81813820710055</v>
      </c>
    </row>
    <row r="191" spans="1:21">
      <c r="A191">
        <v>1985</v>
      </c>
      <c r="E191">
        <f ca="1">'Original United States'!B191/'Original United States'!C191/1000</f>
        <v>43319.786800359558</v>
      </c>
      <c r="F191">
        <f t="shared" si="8"/>
        <v>883.2906015604957</v>
      </c>
      <c r="H191">
        <f ca="1">'Original United States'!E191*1000000/('Original United States'!C191*1000)</f>
        <v>31273.393090002151</v>
      </c>
      <c r="J191">
        <f ca="1">'Constructed United States'!H191</f>
        <v>31273.393090002151</v>
      </c>
      <c r="K191">
        <f ca="1">'Original United States'!I191/('Original United States'!H191/100)*1000000000</f>
        <v>6849250000000.001</v>
      </c>
      <c r="L191">
        <f ca="1">('Original United States'!J191+'Original United States'!K191)*1000000000/('Original United States'!H191/100)</f>
        <v>1453494982187.2092</v>
      </c>
      <c r="M191">
        <f ca="1">(1-0.05)*M190+'Constructed United States'!L190</f>
        <v>16901573890220.785</v>
      </c>
      <c r="N191">
        <f ca="1">'Constructed United States'!K191/(1000*'Original United States'!C191)</f>
        <v>43356.81821059162</v>
      </c>
      <c r="O191">
        <f t="shared" si="9"/>
        <v>24.362261003661782</v>
      </c>
      <c r="P191">
        <f ca="1">(M191/'Constructed United States'!K191)^(0.3/(1-0.3))</f>
        <v>1.4727253758155818</v>
      </c>
      <c r="Q191">
        <f ca="1">'Original United States'!L191*1000/('Original United States'!C191*1000)</f>
        <v>1208.4203822147949</v>
      </c>
      <c r="R191" s="8">
        <f t="shared" si="10"/>
        <v>212.92705363443801</v>
      </c>
      <c r="S191" s="8">
        <f t="shared" si="11"/>
        <v>200.47726682472106</v>
      </c>
      <c r="T191" s="8">
        <f t="shared" si="12"/>
        <v>103.44262117483349</v>
      </c>
      <c r="U191" s="8">
        <f t="shared" si="13"/>
        <v>102.67535072765506</v>
      </c>
    </row>
    <row r="192" spans="1:21">
      <c r="A192">
        <v>1986</v>
      </c>
      <c r="E192">
        <f ca="1">'Original United States'!B192/'Original United States'!C192/1000</f>
        <v>44366.536960104262</v>
      </c>
      <c r="F192">
        <f t="shared" si="8"/>
        <v>904.63384091080513</v>
      </c>
      <c r="H192">
        <f ca="1">'Original United States'!E192*1000000/('Original United States'!C192*1000)</f>
        <v>32022.357150465879</v>
      </c>
      <c r="J192">
        <f ca="1">'Constructed United States'!H192</f>
        <v>32022.357150465879</v>
      </c>
      <c r="K192">
        <f ca="1">'Original United States'!I192/('Original United States'!H192/100)*1000000000</f>
        <v>7086549999999.9971</v>
      </c>
      <c r="L192">
        <f ca="1">('Original United States'!J192+'Original United States'!K192)*1000000000/('Original United States'!H192/100)</f>
        <v>1461425662548.6257</v>
      </c>
      <c r="M192">
        <f ca="1">(1-0.05)*M191+'Constructed United States'!L191</f>
        <v>17509990177896.955</v>
      </c>
      <c r="N192">
        <f ca="1">'Constructed United States'!K192/(1000*'Original United States'!C192)</f>
        <v>44404.446366023127</v>
      </c>
      <c r="O192">
        <f t="shared" si="9"/>
        <v>24.78259105108236</v>
      </c>
      <c r="P192">
        <f ca="1">(M192/'Constructed United States'!K192)^(0.3/(1-0.3))</f>
        <v>1.473549516723524</v>
      </c>
      <c r="Q192">
        <f ca="1">'Original United States'!L192*1000/('Original United States'!C192*1000)</f>
        <v>1215.948033974347</v>
      </c>
      <c r="R192" s="8">
        <f t="shared" si="10"/>
        <v>218.07199705157322</v>
      </c>
      <c r="S192" s="8">
        <f t="shared" si="11"/>
        <v>203.93616659837167</v>
      </c>
      <c r="T192" s="8">
        <f t="shared" si="12"/>
        <v>103.50050793168234</v>
      </c>
      <c r="U192" s="8">
        <f t="shared" si="13"/>
        <v>103.31494957582335</v>
      </c>
    </row>
    <row r="193" spans="1:21">
      <c r="A193">
        <v>1987</v>
      </c>
      <c r="E193">
        <f ca="1">'Original United States'!B193/'Original United States'!C193/1000</f>
        <v>45440.129349211777</v>
      </c>
      <c r="F193">
        <f t="shared" si="8"/>
        <v>926.52439340996193</v>
      </c>
      <c r="H193">
        <f ca="1">'Original United States'!E193*1000000/('Original United States'!C193*1000)</f>
        <v>32897.789247846769</v>
      </c>
      <c r="J193">
        <f ca="1">'Constructed United States'!H193</f>
        <v>32897.789247846769</v>
      </c>
      <c r="K193">
        <f ca="1">'Original United States'!I193/('Original United States'!H193/100)*1000000000</f>
        <v>7313274999999.9932</v>
      </c>
      <c r="L193">
        <f ca="1">('Original United States'!J193+'Original United States'!K193)*1000000000/('Original United States'!H193/100)</f>
        <v>1496632348881.5212</v>
      </c>
      <c r="M193">
        <f ca="1">(1-0.05)*M192+'Constructed United States'!L192</f>
        <v>18095916331550.734</v>
      </c>
      <c r="N193">
        <f ca="1">'Constructed United States'!K193/(1000*'Original United States'!C193)</f>
        <v>45479.151767668875</v>
      </c>
      <c r="O193">
        <f t="shared" si="9"/>
        <v>24.909515188730101</v>
      </c>
      <c r="P193">
        <f ca="1">(M193/'Constructed United States'!K193)^(0.3/(1-0.3))</f>
        <v>1.4744479032266755</v>
      </c>
      <c r="Q193">
        <f ca="1">'Original United States'!L193*1000/('Original United States'!C193*1000)</f>
        <v>1238.2765510400795</v>
      </c>
      <c r="R193" s="8">
        <f t="shared" si="10"/>
        <v>223.3499178986695</v>
      </c>
      <c r="S193" s="8">
        <f t="shared" si="11"/>
        <v>204.98062647858885</v>
      </c>
      <c r="T193" s="8">
        <f t="shared" si="12"/>
        <v>103.56360961801174</v>
      </c>
      <c r="U193" s="8">
        <f t="shared" si="13"/>
        <v>105.21212737478653</v>
      </c>
    </row>
    <row r="194" spans="1:21">
      <c r="A194">
        <v>1988</v>
      </c>
      <c r="E194">
        <f ca="1">'Original United States'!B194/'Original United States'!C194/1000</f>
        <v>46981.299869074384</v>
      </c>
      <c r="F194">
        <f t="shared" si="8"/>
        <v>957.94886560024156</v>
      </c>
      <c r="H194">
        <f ca="1">'Original United States'!E194*1000000/('Original United States'!C194*1000)</f>
        <v>34045.87954843013</v>
      </c>
      <c r="J194">
        <f ca="1">'Constructed United States'!H194</f>
        <v>34045.87954843013</v>
      </c>
      <c r="K194">
        <f ca="1">'Original United States'!I194/('Original United States'!H194/100)*1000000000</f>
        <v>7613899999999.998</v>
      </c>
      <c r="L194">
        <f ca="1">('Original United States'!J194+'Original United States'!K194)*1000000000/('Original United States'!H194/100)</f>
        <v>1504366346922.0696</v>
      </c>
      <c r="M194">
        <f ca="1">(1-0.05)*M193+'Constructed United States'!L193</f>
        <v>18687752863854.719</v>
      </c>
      <c r="N194">
        <f ca="1">'Constructed United States'!K194/(1000*'Original United States'!C194)</f>
        <v>47021.442158049445</v>
      </c>
      <c r="O194">
        <f t="shared" si="9"/>
        <v>25.4674581483536</v>
      </c>
      <c r="P194">
        <f ca="1">(M194/'Constructed United States'!K194)^(0.3/(1-0.3))</f>
        <v>1.4693369210110394</v>
      </c>
      <c r="Q194">
        <f ca="1">'Original United States'!L194*1000/('Original United States'!C194*1000)</f>
        <v>1256.5765543094292</v>
      </c>
      <c r="R194" s="8">
        <f t="shared" si="10"/>
        <v>230.92416716846986</v>
      </c>
      <c r="S194" s="8">
        <f t="shared" si="11"/>
        <v>209.57194415524464</v>
      </c>
      <c r="T194" s="8">
        <f t="shared" si="12"/>
        <v>103.20461981187049</v>
      </c>
      <c r="U194" s="8">
        <f t="shared" si="13"/>
        <v>106.76701612182499</v>
      </c>
    </row>
    <row r="195" spans="1:21">
      <c r="A195">
        <v>1989</v>
      </c>
      <c r="E195">
        <f ca="1">'Original United States'!B195/'Original United States'!C195/1000</f>
        <v>48363.573866286919</v>
      </c>
      <c r="F195">
        <f t="shared" si="8"/>
        <v>986.13343714825203</v>
      </c>
      <c r="H195">
        <f ca="1">'Original United States'!E195*1000000/('Original United States'!C195*1000)</f>
        <v>35008.967811632989</v>
      </c>
      <c r="J195">
        <f ca="1">'Constructed United States'!H195</f>
        <v>35008.967811632989</v>
      </c>
      <c r="K195">
        <f ca="1">'Original United States'!I195/('Original United States'!H195/100)*1000000000</f>
        <v>7885924999999.9961</v>
      </c>
      <c r="L195">
        <f ca="1">('Original United States'!J195+'Original United States'!K195)*1000000000/('Original United States'!H195/100)</f>
        <v>1542949185420.7986</v>
      </c>
      <c r="M195">
        <f ca="1">(1-0.05)*M194+'Constructed United States'!L194</f>
        <v>19257731567584.051</v>
      </c>
      <c r="N195">
        <f ca="1">'Constructed United States'!K195/(1000*'Original United States'!C195)</f>
        <v>48404.852807581796</v>
      </c>
      <c r="O195">
        <f t="shared" si="9"/>
        <v>25.790013743887485</v>
      </c>
      <c r="P195">
        <f ca="1">(M195/'Constructed United States'!K195)^(0.3/(1-0.3))</f>
        <v>1.4661541603109447</v>
      </c>
      <c r="Q195">
        <f ca="1">'Original United States'!L195*1000/('Original United States'!C195*1000)</f>
        <v>1280.1406637776522</v>
      </c>
      <c r="R195" s="8">
        <f t="shared" si="10"/>
        <v>237.71815173026755</v>
      </c>
      <c r="S195" s="8">
        <f t="shared" si="11"/>
        <v>212.22625707726505</v>
      </c>
      <c r="T195" s="8">
        <f t="shared" si="12"/>
        <v>102.98106617804537</v>
      </c>
      <c r="U195" s="8">
        <f t="shared" si="13"/>
        <v>108.7691779852324</v>
      </c>
    </row>
    <row r="196" spans="1:21">
      <c r="A196">
        <v>1990</v>
      </c>
      <c r="E196">
        <f ca="1">'Original United States'!B196/'Original United States'!C196/1000</f>
        <v>48877.184436461059</v>
      </c>
      <c r="F196">
        <f t="shared" si="8"/>
        <v>996.60595843714214</v>
      </c>
      <c r="H196">
        <f ca="1">'Original United States'!E196*1000000/('Original United States'!C196*1000)</f>
        <v>35335.809535407658</v>
      </c>
      <c r="J196">
        <f ca="1">'Constructed United States'!H196</f>
        <v>35335.809535407658</v>
      </c>
      <c r="K196">
        <f ca="1">'Original United States'!I196/('Original United States'!H196/100)*1000000000</f>
        <v>8033924999999.9961</v>
      </c>
      <c r="L196">
        <f ca="1">('Original United States'!J196+'Original United States'!K196)*1000000000/('Original United States'!H196/100)</f>
        <v>1491300855633.7563</v>
      </c>
      <c r="M196">
        <f ca="1">(1-0.05)*M195+'Constructed United States'!L195</f>
        <v>19837794174625.645</v>
      </c>
      <c r="N196">
        <f ca="1">'Constructed United States'!K196/(1000*'Original United States'!C196)</f>
        <v>48918.742008159265</v>
      </c>
      <c r="O196">
        <f t="shared" si="9"/>
        <v>26.111012602745937</v>
      </c>
      <c r="P196">
        <f ca="1">(M196/'Constructed United States'!K196)^(0.3/(1-0.3))</f>
        <v>1.4731345080466316</v>
      </c>
      <c r="Q196">
        <f ca="1">'Original United States'!L196*1000/('Original United States'!C196*1000)</f>
        <v>1271.7717182609754</v>
      </c>
      <c r="R196" s="8">
        <f t="shared" si="10"/>
        <v>240.24188197361798</v>
      </c>
      <c r="S196" s="8">
        <f t="shared" si="11"/>
        <v>214.86775959905992</v>
      </c>
      <c r="T196" s="8">
        <f t="shared" si="12"/>
        <v>103.47135817569047</v>
      </c>
      <c r="U196" s="8">
        <f t="shared" si="13"/>
        <v>108.05809728120576</v>
      </c>
    </row>
    <row r="197" spans="1:21">
      <c r="A197">
        <v>1991</v>
      </c>
      <c r="E197">
        <f ca="1">'Original United States'!B197/'Original United States'!C197/1000</f>
        <v>48265.159140083051</v>
      </c>
      <c r="F197">
        <f t="shared" si="8"/>
        <v>984.12676054313306</v>
      </c>
      <c r="H197">
        <f ca="1">'Original United States'!E197*1000000/('Original United States'!C197*1000)</f>
        <v>34907.341669799251</v>
      </c>
      <c r="J197">
        <f ca="1">'Constructed United States'!H197</f>
        <v>34907.341669799251</v>
      </c>
      <c r="K197">
        <f ca="1">'Original United States'!I197/('Original United States'!H197/100)*1000000000</f>
        <v>8015125000000.002</v>
      </c>
      <c r="L197">
        <f ca="1">('Original United States'!J197+'Original United States'!K197)*1000000000/('Original United States'!H197/100)</f>
        <v>1368648036581.4993</v>
      </c>
      <c r="M197">
        <f ca="1">(1-0.05)*M196+'Constructed United States'!L196</f>
        <v>20337205321528.121</v>
      </c>
      <c r="N197">
        <f ca="1">'Constructed United States'!K197/(1000*'Original United States'!C197)</f>
        <v>48306.292677928934</v>
      </c>
      <c r="O197">
        <f t="shared" si="9"/>
        <v>26.143382840768577</v>
      </c>
      <c r="P197">
        <f ca="1">(M197/'Constructed United States'!K197)^(0.3/(1-0.3))</f>
        <v>1.49041128915125</v>
      </c>
      <c r="Q197">
        <f ca="1">'Original United States'!L197*1000/('Original United States'!C197*1000)</f>
        <v>1239.7547877629986</v>
      </c>
      <c r="R197" s="8">
        <f t="shared" si="10"/>
        <v>237.23411902494126</v>
      </c>
      <c r="S197" s="8">
        <f t="shared" si="11"/>
        <v>215.13413458142585</v>
      </c>
      <c r="T197" s="8">
        <f t="shared" si="12"/>
        <v>104.68486040242833</v>
      </c>
      <c r="U197" s="8">
        <f t="shared" si="13"/>
        <v>105.33772809802659</v>
      </c>
    </row>
    <row r="198" spans="1:21">
      <c r="A198">
        <v>1992</v>
      </c>
      <c r="E198">
        <f ca="1">'Original United States'!B198/'Original United States'!C198/1000</f>
        <v>49299.506409531234</v>
      </c>
      <c r="F198">
        <f t="shared" si="8"/>
        <v>1005.2171049177217</v>
      </c>
      <c r="H198">
        <f ca="1">'Original United States'!E198*1000000/('Original United States'!C198*1000)</f>
        <v>35635.871351289206</v>
      </c>
      <c r="J198">
        <f ca="1">'Constructed United States'!H198</f>
        <v>35635.871351289206</v>
      </c>
      <c r="K198">
        <f ca="1">'Original United States'!I198/('Original United States'!H198/100)*1000000000</f>
        <v>8287075000000.0039</v>
      </c>
      <c r="L198">
        <f ca="1">('Original United States'!J198+'Original United States'!K198)*1000000000/('Original United States'!H198/100)</f>
        <v>1421423543312.364</v>
      </c>
      <c r="M198">
        <f ca="1">(1-0.05)*M197+'Constructed United States'!L197</f>
        <v>20688993092033.215</v>
      </c>
      <c r="N198">
        <f ca="1">'Constructed United States'!K198/(1000*'Original United States'!C198)</f>
        <v>49341.631289706071</v>
      </c>
      <c r="O198">
        <f t="shared" si="9"/>
        <v>26.9948360068692</v>
      </c>
      <c r="P198">
        <f ca="1">(M198/'Constructed United States'!K198)^(0.3/(1-0.3))</f>
        <v>1.4800887268895118</v>
      </c>
      <c r="Q198">
        <f ca="1">'Original United States'!L198*1000/('Original United States'!C198*1000)</f>
        <v>1234.937729662465</v>
      </c>
      <c r="R198" s="8">
        <f t="shared" si="10"/>
        <v>242.3187080058232</v>
      </c>
      <c r="S198" s="8">
        <f t="shared" si="11"/>
        <v>222.14075041004091</v>
      </c>
      <c r="T198" s="8">
        <f t="shared" si="12"/>
        <v>103.95981490845543</v>
      </c>
      <c r="U198" s="8">
        <f t="shared" si="13"/>
        <v>104.92843913101888</v>
      </c>
    </row>
    <row r="199" spans="1:21">
      <c r="A199">
        <v>1993</v>
      </c>
      <c r="E199">
        <f ca="1">'Original United States'!B199/'Original United States'!C199/1000</f>
        <v>50118.584518688105</v>
      </c>
      <c r="F199">
        <f t="shared" si="8"/>
        <v>1021.9181103750293</v>
      </c>
      <c r="H199">
        <f ca="1">'Original United States'!E199*1000000/('Original United States'!C199*1000)</f>
        <v>36170.984380947848</v>
      </c>
      <c r="J199">
        <f ca="1">'Constructed United States'!H199</f>
        <v>36170.984380947848</v>
      </c>
      <c r="K199">
        <f ca="1">'Original United States'!I199/('Original United States'!H199/100)*1000000000</f>
        <v>8523450000000.001</v>
      </c>
      <c r="L199">
        <f ca="1">('Original United States'!J199+'Original United States'!K199)*1000000000/('Original United States'!H199/100)</f>
        <v>1499297268394.7463</v>
      </c>
      <c r="M199">
        <f ca="1">(1-0.05)*M198+'Constructed United States'!L198</f>
        <v>21075966980743.918</v>
      </c>
      <c r="N199">
        <f ca="1">'Constructed United States'!K199/(1000*'Original United States'!C199)</f>
        <v>50161.251405064715</v>
      </c>
      <c r="O199">
        <f t="shared" si="9"/>
        <v>27.321059920557946</v>
      </c>
      <c r="P199">
        <f ca="1">(M199/'Constructed United States'!K199)^(0.3/(1-0.3))</f>
        <v>1.4740164320898663</v>
      </c>
      <c r="Q199">
        <f ca="1">'Original United States'!L199*1000/('Original United States'!C199*1000)</f>
        <v>1245.5710160015537</v>
      </c>
      <c r="R199" s="8">
        <f t="shared" si="10"/>
        <v>246.34389489604112</v>
      </c>
      <c r="S199" s="8">
        <f t="shared" si="11"/>
        <v>224.82524995543832</v>
      </c>
      <c r="T199" s="8">
        <f t="shared" si="12"/>
        <v>103.53330355682357</v>
      </c>
      <c r="U199" s="8">
        <f t="shared" si="13"/>
        <v>105.83191313751695</v>
      </c>
    </row>
    <row r="200" spans="1:21">
      <c r="A200">
        <v>1994</v>
      </c>
      <c r="E200">
        <f ca="1">'Original United States'!B200/'Original United States'!C200/1000</f>
        <v>51531.748385108694</v>
      </c>
      <c r="F200">
        <f t="shared" ref="F200:F214" si="14">F199*E200/E199</f>
        <v>1050.7325264622257</v>
      </c>
      <c r="H200">
        <f ca="1">'Original United States'!E200*1000000/('Original United States'!C200*1000)</f>
        <v>37186.737154100141</v>
      </c>
      <c r="J200">
        <f ca="1">'Constructed United States'!H200</f>
        <v>37186.737154100141</v>
      </c>
      <c r="K200">
        <f ca="1">'Original United States'!I200/('Original United States'!H200/100)*1000000000</f>
        <v>8870675000000.002</v>
      </c>
      <c r="L200">
        <f ca="1">('Original United States'!J200+'Original United States'!K200)*1000000000/('Original United States'!H200/100)</f>
        <v>1650367602397.2681</v>
      </c>
      <c r="M200">
        <f ca="1">(1-0.05)*M199+'Constructed United States'!L199</f>
        <v>21521465900101.469</v>
      </c>
      <c r="N200">
        <f ca="1">'Constructed United States'!K200/(1000*'Original United States'!C200)</f>
        <v>51575.790875210048</v>
      </c>
      <c r="O200">
        <f t="shared" si="9"/>
        <v>27.863688769469295</v>
      </c>
      <c r="P200">
        <f ca="1">(M200/'Constructed United States'!K200)^(0.3/(1-0.3))</f>
        <v>1.4620547938252813</v>
      </c>
      <c r="Q200">
        <f ca="1">'Original United States'!L200*1000/('Original United States'!C200*1000)</f>
        <v>1266.0289498409818</v>
      </c>
      <c r="R200" s="8">
        <f t="shared" si="10"/>
        <v>253.29075433034541</v>
      </c>
      <c r="S200" s="8">
        <f t="shared" si="11"/>
        <v>229.29054767610722</v>
      </c>
      <c r="T200" s="8">
        <f t="shared" si="12"/>
        <v>102.69313115540173</v>
      </c>
      <c r="U200" s="8">
        <f t="shared" si="13"/>
        <v>107.57015387148783</v>
      </c>
    </row>
    <row r="201" spans="1:21">
      <c r="A201">
        <v>1995</v>
      </c>
      <c r="E201">
        <f ca="1">'Original United States'!B201/'Original United States'!C201/1000</f>
        <v>52147.36250050219</v>
      </c>
      <c r="F201">
        <f t="shared" si="14"/>
        <v>1063.2849003882795</v>
      </c>
      <c r="H201">
        <f ca="1">'Original United States'!E201*1000000/('Original United States'!C201*1000)</f>
        <v>37639.253818716017</v>
      </c>
      <c r="J201">
        <f ca="1">'Constructed United States'!H201</f>
        <v>37639.253818716017</v>
      </c>
      <c r="K201">
        <f ca="1">'Original United States'!I201/('Original United States'!H201/100)*1000000000</f>
        <v>9093750000000.0059</v>
      </c>
      <c r="L201">
        <f ca="1">('Original United States'!J201+'Original United States'!K201)*1000000000/('Original United States'!H201/100)</f>
        <v>1688346511118.2305</v>
      </c>
      <c r="M201">
        <f ca="1">(1-0.05)*M200+'Constructed United States'!L200</f>
        <v>22095760207493.664</v>
      </c>
      <c r="N201">
        <f ca="1">'Constructed United States'!K201/(1000*'Original United States'!C201)</f>
        <v>52191.842146042494</v>
      </c>
      <c r="O201">
        <f t="shared" si="9"/>
        <v>28.08129524713619</v>
      </c>
      <c r="P201">
        <f ca="1">(M201/'Constructed United States'!K201)^(0.3/(1-0.3))</f>
        <v>1.462993998688356</v>
      </c>
      <c r="Q201">
        <f ca="1">'Original United States'!L201*1000/('Original United States'!C201*1000)</f>
        <v>1270.4071972657932</v>
      </c>
      <c r="R201" s="8">
        <f t="shared" si="10"/>
        <v>256.3162065521613</v>
      </c>
      <c r="S201" s="8">
        <f t="shared" si="11"/>
        <v>231.08123335505374</v>
      </c>
      <c r="T201" s="8">
        <f t="shared" si="12"/>
        <v>102.75909987873062</v>
      </c>
      <c r="U201" s="8">
        <f t="shared" si="13"/>
        <v>107.94215859478706</v>
      </c>
    </row>
    <row r="202" spans="1:21">
      <c r="A202">
        <v>1996</v>
      </c>
      <c r="E202">
        <f ca="1">'Original United States'!B202/'Original United States'!C202/1000</f>
        <v>53389.446496137032</v>
      </c>
      <c r="F202">
        <f t="shared" si="14"/>
        <v>1088.6109973228993</v>
      </c>
      <c r="H202">
        <f ca="1">'Original United States'!E202*1000000/('Original United States'!C202*1000)</f>
        <v>38537.78430078872</v>
      </c>
      <c r="J202">
        <f ca="1">'Constructed United States'!H202</f>
        <v>38537.78430078872</v>
      </c>
      <c r="K202">
        <f ca="1">'Original United States'!I202/('Original United States'!H202/100)*1000000000</f>
        <v>9433925000000.0039</v>
      </c>
      <c r="L202">
        <f ca="1">('Original United States'!J202+'Original United States'!K202)*1000000000/('Original United States'!H202/100)</f>
        <v>1786566151977.9048</v>
      </c>
      <c r="M202">
        <f ca="1">(1-0.05)*M201+'Constructed United States'!L201</f>
        <v>22679318708237.211</v>
      </c>
      <c r="N202">
        <f ca="1">'Constructed United States'!K202/(1000*'Original United States'!C202)</f>
        <v>53435.467974715117</v>
      </c>
      <c r="O202">
        <f t="shared" si="9"/>
        <v>28.980335037463711</v>
      </c>
      <c r="P202">
        <f ca="1">(M202/'Constructed United States'!K202)^(0.3/(1-0.3))</f>
        <v>1.4563272133283685</v>
      </c>
      <c r="Q202">
        <f ca="1">'Original United States'!L202*1000/('Original United States'!C202*1000)</f>
        <v>1266.0977887033555</v>
      </c>
      <c r="R202" s="8">
        <f t="shared" si="10"/>
        <v>262.42370231526741</v>
      </c>
      <c r="S202" s="8">
        <f t="shared" si="11"/>
        <v>238.47943994615957</v>
      </c>
      <c r="T202" s="8">
        <f t="shared" si="12"/>
        <v>102.29083215973024</v>
      </c>
      <c r="U202" s="8">
        <f t="shared" si="13"/>
        <v>107.57600287440266</v>
      </c>
    </row>
    <row r="203" spans="1:21">
      <c r="A203">
        <v>1997</v>
      </c>
      <c r="E203">
        <f ca="1">'Original United States'!B203/'Original United States'!C203/1000</f>
        <v>54956.212079772718</v>
      </c>
      <c r="F203">
        <f t="shared" si="14"/>
        <v>1120.5573529513706</v>
      </c>
      <c r="H203">
        <f ca="1">'Original United States'!E203*1000000/('Original United States'!C203*1000)</f>
        <v>39684.160719521489</v>
      </c>
      <c r="J203">
        <f ca="1">'Constructed United States'!H203</f>
        <v>39684.160719521489</v>
      </c>
      <c r="K203">
        <f ca="1">'Original United States'!I203/('Original United States'!H203/100)*1000000000</f>
        <v>9854349999999.9961</v>
      </c>
      <c r="L203">
        <f ca="1">('Original United States'!J203+'Original United States'!K203)*1000000000/('Original United States'!H203/100)</f>
        <v>1940718043679.1533</v>
      </c>
      <c r="M203">
        <f ca="1">(1-0.05)*M202+'Constructed United States'!L202</f>
        <v>23331918924803.254</v>
      </c>
      <c r="N203">
        <f ca="1">'Constructed United States'!K203/(1000*'Original United States'!C203)</f>
        <v>55003.376888685445</v>
      </c>
      <c r="O203">
        <f t="shared" si="9"/>
        <v>29.585657419154366</v>
      </c>
      <c r="P203">
        <f ca="1">(M203/'Constructed United States'!K203)^(0.3/(1-0.3))</f>
        <v>1.4468513640167786</v>
      </c>
      <c r="Q203">
        <f ca="1">'Original United States'!L203*1000/('Original United States'!C203*1000)</f>
        <v>1284.9440310562127</v>
      </c>
      <c r="R203" s="8">
        <f t="shared" si="10"/>
        <v>270.12376517037137</v>
      </c>
      <c r="S203" s="8">
        <f t="shared" si="11"/>
        <v>243.4606433168538</v>
      </c>
      <c r="T203" s="8">
        <f t="shared" si="12"/>
        <v>101.62525885818667</v>
      </c>
      <c r="U203" s="8">
        <f t="shared" si="13"/>
        <v>109.17730368987834</v>
      </c>
    </row>
    <row r="204" spans="1:21">
      <c r="A204">
        <v>1998</v>
      </c>
      <c r="E204">
        <f ca="1">'Original United States'!B204/'Original United States'!C204/1000</f>
        <v>56530.494346785505</v>
      </c>
      <c r="F204">
        <f t="shared" si="14"/>
        <v>1152.6569737797031</v>
      </c>
      <c r="H204">
        <f ca="1">'Original United States'!E204*1000000/('Original United States'!C204*1000)</f>
        <v>40787.637203928367</v>
      </c>
      <c r="J204">
        <f ca="1">'Constructed United States'!H204</f>
        <v>40787.637203928367</v>
      </c>
      <c r="K204">
        <f ca="1">'Original United States'!I204/('Original United States'!H204/100)*1000000000</f>
        <v>10283525000000.002</v>
      </c>
      <c r="L204">
        <f ca="1">('Original United States'!J204+'Original United States'!K204)*1000000000/('Original United States'!H204/100)</f>
        <v>2074135644895.7898</v>
      </c>
      <c r="M204">
        <f ca="1">(1-0.05)*M203+'Constructed United States'!L203</f>
        <v>24106041022242.242</v>
      </c>
      <c r="N204">
        <f ca="1">'Constructed United States'!K204/(1000*'Original United States'!C204)</f>
        <v>56579.048719430015</v>
      </c>
      <c r="O204">
        <f t="shared" si="9"/>
        <v>30.501090392136028</v>
      </c>
      <c r="P204">
        <f ca="1">(M204/'Constructed United States'!K204)^(0.3/(1-0.3))</f>
        <v>1.4406700286844525</v>
      </c>
      <c r="Q204">
        <f ca="1">'Original United States'!L204*1000/('Original United States'!C204*1000)</f>
        <v>1287.5845433138015</v>
      </c>
      <c r="R204" s="8">
        <f t="shared" si="10"/>
        <v>277.86195201760785</v>
      </c>
      <c r="S204" s="8">
        <f t="shared" si="11"/>
        <v>250.99374955674705</v>
      </c>
      <c r="T204" s="8">
        <f t="shared" si="12"/>
        <v>101.19108861868608</v>
      </c>
      <c r="U204" s="8">
        <f t="shared" si="13"/>
        <v>109.40165899382623</v>
      </c>
    </row>
    <row r="205" spans="1:21">
      <c r="A205">
        <v>1999</v>
      </c>
      <c r="E205">
        <f ca="1">'Original United States'!B205/'Original United States'!C205/1000</f>
        <v>58445.251157162471</v>
      </c>
      <c r="F205">
        <f t="shared" si="14"/>
        <v>1191.6988717159572</v>
      </c>
      <c r="H205">
        <f ca="1">'Original United States'!E205*1000000/('Original United States'!C205*1000)</f>
        <v>42033.181939040733</v>
      </c>
      <c r="J205">
        <f ca="1">'Constructed United States'!H205</f>
        <v>42033.181939040733</v>
      </c>
      <c r="K205">
        <f ca="1">'Original United States'!I205/('Original United States'!H205/100)*1000000000</f>
        <v>10779850000000.004</v>
      </c>
      <c r="L205">
        <f ca="1">('Original United States'!J205+'Original United States'!K205)*1000000000/('Original United States'!H205/100)</f>
        <v>2223045134441.6533</v>
      </c>
      <c r="M205">
        <f ca="1">(1-0.05)*M204+'Constructed United States'!L204</f>
        <v>24974874616025.918</v>
      </c>
      <c r="N205">
        <f ca="1">'Constructed United States'!K205/(1000*'Original United States'!C205)</f>
        <v>58494.901973552143</v>
      </c>
      <c r="O205">
        <f t="shared" si="9"/>
        <v>31.545577392255744</v>
      </c>
      <c r="P205">
        <f ca="1">(M205/'Constructed United States'!K205)^(0.3/(1-0.3))</f>
        <v>1.4334471490287615</v>
      </c>
      <c r="Q205">
        <f ca="1">'Original United States'!L205*1000/('Original United States'!C205*1000)</f>
        <v>1293.5935796339406</v>
      </c>
      <c r="R205" s="8">
        <f t="shared" si="10"/>
        <v>287.27078332563309</v>
      </c>
      <c r="S205" s="8">
        <f t="shared" si="11"/>
        <v>259.58884255679658</v>
      </c>
      <c r="T205" s="8">
        <f t="shared" si="12"/>
        <v>100.68376144399048</v>
      </c>
      <c r="U205" s="8">
        <f t="shared" si="13"/>
        <v>109.91222627718726</v>
      </c>
    </row>
    <row r="206" spans="1:21">
      <c r="A206">
        <v>2000</v>
      </c>
      <c r="E206">
        <f ca="1">'Original United States'!B206/'Original United States'!C206/1000</f>
        <v>60026.97264203451</v>
      </c>
      <c r="F206">
        <f t="shared" si="14"/>
        <v>1223.9501782219761</v>
      </c>
      <c r="H206">
        <f ca="1">'Original United States'!E206*1000000/('Original United States'!C206*1000)</f>
        <v>42986.090893522283</v>
      </c>
      <c r="J206">
        <f ca="1">'Constructed United States'!H206</f>
        <v>42986.090893522283</v>
      </c>
      <c r="K206">
        <f ca="1">'Original United States'!I206/('Original United States'!H206/100)*1000000000</f>
        <v>11225974999999.994</v>
      </c>
      <c r="L206">
        <f ca="1">('Original United States'!J206+'Original United States'!K206)*1000000000/('Original United States'!H206/100)</f>
        <v>2342496804368.1958</v>
      </c>
      <c r="M206">
        <f ca="1">(1-0.05)*M205+'Constructed United States'!L205</f>
        <v>25949176019666.273</v>
      </c>
      <c r="N206">
        <f ca="1">'Constructed United States'!K206/(1000*'Original United States'!C206)</f>
        <v>60078.215310185355</v>
      </c>
      <c r="O206">
        <f t="shared" si="9"/>
        <v>32.558445641246436</v>
      </c>
      <c r="P206">
        <f ca="1">(M206/'Constructed United States'!K206)^(0.3/(1-0.3))</f>
        <v>1.4320458699610465</v>
      </c>
      <c r="Q206">
        <f ca="1">'Original United States'!L206*1000/('Original United States'!C206*1000)</f>
        <v>1288.5356260435844</v>
      </c>
      <c r="R206" s="8">
        <f t="shared" si="10"/>
        <v>295.04649791132806</v>
      </c>
      <c r="S206" s="8">
        <f t="shared" si="11"/>
        <v>267.92374456694557</v>
      </c>
      <c r="T206" s="8">
        <f t="shared" si="12"/>
        <v>100.58533713342845</v>
      </c>
      <c r="U206" s="8">
        <f t="shared" si="13"/>
        <v>109.48246924354454</v>
      </c>
    </row>
    <row r="207" spans="1:21">
      <c r="A207">
        <v>2001</v>
      </c>
      <c r="E207">
        <f ca="1">'Original United States'!B207/'Original United States'!C207/1000</f>
        <v>59910.023309133983</v>
      </c>
      <c r="F207">
        <f t="shared" si="14"/>
        <v>1221.5655809226896</v>
      </c>
      <c r="H207">
        <f ca="1">'Original United States'!E207*1000000/('Original United States'!C207*1000)</f>
        <v>42766.075922747921</v>
      </c>
      <c r="J207">
        <f ca="1">'Constructed United States'!H207</f>
        <v>42766.075922747921</v>
      </c>
      <c r="K207">
        <f ca="1">'Original United States'!I207/('Original United States'!H207/100)*1000000000</f>
        <v>11347175000000.002</v>
      </c>
      <c r="L207">
        <f ca="1">('Original United States'!J207+'Original United States'!K207)*1000000000/('Original United States'!H207/100)</f>
        <v>2188590787270.2927</v>
      </c>
      <c r="M207">
        <f ca="1">(1-0.05)*M206+'Constructed United States'!L206</f>
        <v>26994214023051.152</v>
      </c>
      <c r="N207">
        <f ca="1">'Constructed United States'!K207/(1000*'Original United States'!C207)</f>
        <v>59961.148290436387</v>
      </c>
      <c r="O207">
        <f t="shared" si="9"/>
        <v>32.808758883168053</v>
      </c>
      <c r="P207">
        <f ca="1">(M207/'Constructed United States'!K207)^(0.3/(1-0.3))</f>
        <v>1.4497962489152478</v>
      </c>
      <c r="Q207">
        <f ca="1">'Original United States'!L207*1000/('Original United States'!C207*1000)</f>
        <v>1260.5879972082114</v>
      </c>
      <c r="R207" s="8">
        <f t="shared" si="10"/>
        <v>294.4715771348117</v>
      </c>
      <c r="S207" s="8">
        <f t="shared" si="11"/>
        <v>269.98357450567494</v>
      </c>
      <c r="T207" s="8">
        <f t="shared" si="12"/>
        <v>101.83210435562854</v>
      </c>
      <c r="U207" s="8">
        <f t="shared" si="13"/>
        <v>107.10785471791154</v>
      </c>
    </row>
    <row r="208" spans="1:21">
      <c r="A208">
        <v>2002</v>
      </c>
      <c r="E208">
        <f ca="1">'Original United States'!B208/'Original United States'!C208/1000</f>
        <v>60265.111986779913</v>
      </c>
      <c r="F208">
        <f t="shared" si="14"/>
        <v>1228.805840278781</v>
      </c>
      <c r="H208">
        <f ca="1">'Original United States'!E208*1000000/('Original United States'!C208*1000)</f>
        <v>42934.706451981401</v>
      </c>
      <c r="J208">
        <f ca="1">'Constructed United States'!H208</f>
        <v>42934.706451981401</v>
      </c>
      <c r="K208">
        <f ca="1">'Original United States'!I208/('Original United States'!H208/100)*1000000000</f>
        <v>11552975000000.004</v>
      </c>
      <c r="L208">
        <f ca="1">('Original United States'!J208+'Original United States'!K208)*1000000000/('Original United States'!H208/100)</f>
        <v>2160775310670.6267</v>
      </c>
      <c r="M208">
        <f ca="1">(1-0.05)*M207+'Constructed United States'!L207</f>
        <v>27833094109168.887</v>
      </c>
      <c r="N208">
        <f ca="1">'Constructed United States'!K208/(1000*'Original United States'!C208)</f>
        <v>60316.668152876511</v>
      </c>
      <c r="O208">
        <f t="shared" si="9"/>
        <v>33.3675275183409</v>
      </c>
      <c r="P208">
        <f ca="1">(M208/'Constructed United States'!K208)^(0.3/(1-0.3))</f>
        <v>1.4576644634677991</v>
      </c>
      <c r="Q208">
        <f ca="1">'Original United States'!L208*1000/('Original United States'!C208*1000)</f>
        <v>1240.0972656802273</v>
      </c>
      <c r="R208" s="8">
        <f t="shared" si="10"/>
        <v>296.21754927811355</v>
      </c>
      <c r="S208" s="8">
        <f t="shared" si="11"/>
        <v>274.5816866739172</v>
      </c>
      <c r="T208" s="8">
        <f t="shared" si="12"/>
        <v>102.38475914833293</v>
      </c>
      <c r="U208" s="8">
        <f t="shared" si="13"/>
        <v>105.36682727641309</v>
      </c>
    </row>
    <row r="209" spans="1:22">
      <c r="A209">
        <v>2003</v>
      </c>
      <c r="E209">
        <f ca="1">'Original United States'!B209/'Original United States'!C209/1000</f>
        <v>61147.092677985383</v>
      </c>
      <c r="F209">
        <f t="shared" si="14"/>
        <v>1246.7894295999813</v>
      </c>
      <c r="H209">
        <f ca="1">'Original United States'!E209*1000000/('Original United States'!C209*1000)</f>
        <v>43555.349360135588</v>
      </c>
      <c r="J209">
        <f ca="1">'Constructed United States'!H209</f>
        <v>43555.349360135588</v>
      </c>
      <c r="K209">
        <f ca="1">'Original United States'!I209/('Original United States'!H209/100)*1000000000</f>
        <v>11840700000000.004</v>
      </c>
      <c r="L209">
        <f ca="1">('Original United States'!J209+'Original United States'!K209)*1000000000/('Original United States'!H209/100)</f>
        <v>2216244121995.9307</v>
      </c>
      <c r="M209">
        <f ca="1">(1-0.05)*M208+'Constructed United States'!L208</f>
        <v>28602214714381.066</v>
      </c>
      <c r="N209">
        <f ca="1">'Constructed United States'!K209/(1000*'Original United States'!C209)</f>
        <v>61169.30656890793</v>
      </c>
      <c r="O209">
        <f t="shared" si="9"/>
        <v>34.066947926757081</v>
      </c>
      <c r="P209">
        <f ca="1">(M209/'Constructed United States'!K209)^(0.3/(1-0.3))</f>
        <v>1.4593262943941543</v>
      </c>
      <c r="Q209">
        <f ca="1">'Original United States'!L209*1000/('Original United States'!C209*1000)</f>
        <v>1230.4045340679775</v>
      </c>
      <c r="R209" s="8">
        <f t="shared" si="10"/>
        <v>300.40489035234287</v>
      </c>
      <c r="S209" s="8">
        <f t="shared" si="11"/>
        <v>280.33722356023623</v>
      </c>
      <c r="T209" s="8">
        <f t="shared" si="12"/>
        <v>102.50148433674519</v>
      </c>
      <c r="U209" s="8">
        <f t="shared" si="13"/>
        <v>104.54326899119717</v>
      </c>
    </row>
    <row r="210" spans="1:22">
      <c r="A210">
        <v>2004</v>
      </c>
      <c r="E210">
        <f ca="1">'Original United States'!B210/'Original United States'!C210/1000</f>
        <v>62530.849872466293</v>
      </c>
      <c r="F210">
        <f t="shared" si="14"/>
        <v>1275.0042435453852</v>
      </c>
      <c r="H210">
        <f ca="1">'Original United States'!E210*1000000/('Original United States'!C210*1000)</f>
        <v>44619.344925715915</v>
      </c>
      <c r="J210">
        <f ca="1">'Constructed United States'!H210</f>
        <v>44619.344925715915</v>
      </c>
      <c r="K210">
        <f ca="1">'Original United States'!I210/('Original United States'!H210/100)*1000000000</f>
        <v>12263800000000.004</v>
      </c>
      <c r="L210">
        <f ca="1">('Original United States'!J210+'Original United States'!K210)*1000000000/('Original United States'!H210/100)</f>
        <v>2419097908617.8945</v>
      </c>
      <c r="M210">
        <f ca="1">(1-0.05)*M209+'Constructed United States'!L209</f>
        <v>29388348100657.941</v>
      </c>
      <c r="N210">
        <f ca="1">'Constructed United States'!K210/(1000*'Original United States'!C210)</f>
        <v>62617.138758865709</v>
      </c>
      <c r="O210">
        <f t="shared" si="9"/>
        <v>35.023078229704495</v>
      </c>
      <c r="P210">
        <f ca="1">(M210/'Constructed United States'!K210)^(0.3/(1-0.3))</f>
        <v>1.4543345963390524</v>
      </c>
      <c r="Q210">
        <f ca="1">'Original United States'!L210*1000/('Original United States'!C210*1000)</f>
        <v>1229.3472366752562</v>
      </c>
      <c r="R210" s="8">
        <f t="shared" si="10"/>
        <v>307.51525165393616</v>
      </c>
      <c r="S210" s="8">
        <f t="shared" si="11"/>
        <v>288.20522849764245</v>
      </c>
      <c r="T210" s="8">
        <f t="shared" si="12"/>
        <v>102.15087291970005</v>
      </c>
      <c r="U210" s="8">
        <f t="shared" si="13"/>
        <v>104.45343404450244</v>
      </c>
    </row>
    <row r="211" spans="1:22">
      <c r="A211">
        <v>2005</v>
      </c>
      <c r="E211">
        <f ca="1">'Original United States'!B211/'Original United States'!C211/1000</f>
        <v>63695.296958368672</v>
      </c>
      <c r="F211">
        <f t="shared" si="14"/>
        <v>1298.7473236240605</v>
      </c>
      <c r="H211">
        <f ca="1">'Original United States'!E211*1000000/('Original United States'!C211*1000)</f>
        <v>45463.041723568196</v>
      </c>
      <c r="J211">
        <f ca="1">'Constructed United States'!H211</f>
        <v>45463.041723568196</v>
      </c>
      <c r="K211">
        <f ca="1">'Original United States'!I211/('Original United States'!H211/100)*1000000000</f>
        <v>12638375000000</v>
      </c>
      <c r="L211">
        <f ca="1">('Original United States'!J211+'Original United States'!K211)*1000000000/('Original United States'!H211/100)</f>
        <v>2564225000000</v>
      </c>
      <c r="M211">
        <f ca="1">(1-0.05)*M210+'Constructed United States'!L210</f>
        <v>30338028604242.937</v>
      </c>
      <c r="N211">
        <f ca="1">'Constructed United States'!K211/(1000*'Original United States'!C211)</f>
        <v>63772.878768614646</v>
      </c>
      <c r="O211">
        <f t="shared" si="9"/>
        <v>35.477370874282549</v>
      </c>
      <c r="P211">
        <f ca="1">(M211/'Constructed United States'!K211)^(0.3/(1-0.3))</f>
        <v>1.4554056314866621</v>
      </c>
      <c r="Q211">
        <f ca="1">'Original United States'!L211*1000/('Original United States'!C211*1000)</f>
        <v>1235.0955097681756</v>
      </c>
      <c r="R211" s="8">
        <f t="shared" si="10"/>
        <v>313.1911366750183</v>
      </c>
      <c r="S211" s="8">
        <f t="shared" si="11"/>
        <v>291.94360679142613</v>
      </c>
      <c r="T211" s="8">
        <f t="shared" si="12"/>
        <v>102.22610125816591</v>
      </c>
      <c r="U211" s="8">
        <f t="shared" si="13"/>
        <v>104.94184516746952</v>
      </c>
    </row>
    <row r="212" spans="1:22">
      <c r="A212">
        <v>2006</v>
      </c>
      <c r="E212">
        <f ca="1">'Original United States'!B212/'Original United States'!C212/1000</f>
        <v>64648.390656178541</v>
      </c>
      <c r="F212">
        <f t="shared" si="14"/>
        <v>1318.1809073940296</v>
      </c>
      <c r="H212">
        <f ca="1">'Original United States'!E212*1000000/('Original United States'!C212*1000)</f>
        <v>46162.268533156028</v>
      </c>
      <c r="J212">
        <f ca="1">'Constructed United States'!H212</f>
        <v>46162.268533156028</v>
      </c>
      <c r="K212">
        <f ca="1">'Original United States'!I212/('Original United States'!H212/100)*1000000000</f>
        <v>12958474999999.973</v>
      </c>
      <c r="L212">
        <f ca="1">('Original United States'!J212+'Original United States'!K212)*1000000000/('Original United States'!H212/100)</f>
        <v>2666028087576.2432</v>
      </c>
      <c r="M212">
        <f ca="1">(1-0.05)*M211+'Constructed United States'!L211</f>
        <v>31385352174030.789</v>
      </c>
      <c r="N212">
        <f ca="1">'Constructed United States'!K212/(1000*'Original United States'!C212)</f>
        <v>64648.265934199291</v>
      </c>
      <c r="O212">
        <f t="shared" si="9"/>
        <v>35.506063912652792</v>
      </c>
      <c r="P212">
        <f ca="1">(M212/'Constructed United States'!K212)^(0.3/(1-0.3))</f>
        <v>1.4609845356637945</v>
      </c>
      <c r="Q212">
        <f ca="1">'Original United States'!L212*1000/('Original United States'!C212*1000)</f>
        <v>1246.2602142000214</v>
      </c>
      <c r="R212" s="8">
        <f t="shared" si="10"/>
        <v>317.49019776045111</v>
      </c>
      <c r="S212" s="8">
        <f t="shared" si="11"/>
        <v>292.17972206449127</v>
      </c>
      <c r="T212" s="8">
        <f t="shared" si="12"/>
        <v>102.61795739159214</v>
      </c>
      <c r="U212" s="8">
        <f t="shared" si="13"/>
        <v>105.89047195346379</v>
      </c>
    </row>
    <row r="213" spans="1:22">
      <c r="A213">
        <v>2007</v>
      </c>
      <c r="E213">
        <f ca="1">'Original United States'!B213/'Original United States'!C213/1000</f>
        <v>65220.377083158404</v>
      </c>
      <c r="F213">
        <f t="shared" si="14"/>
        <v>1329.8437126035717</v>
      </c>
      <c r="H213">
        <f ca="1">'Original United States'!E213*1000000/('Original United States'!C213*1000)</f>
        <v>46656.131404125677</v>
      </c>
      <c r="J213">
        <f ca="1">'Constructed United States'!H213</f>
        <v>46656.131404125677</v>
      </c>
      <c r="K213">
        <f ca="1">'Original United States'!I213/('Original United States'!H213/100)*1000000000</f>
        <v>13206374999999.947</v>
      </c>
      <c r="L213">
        <f ca="1">('Original United States'!J213+'Original United States'!K213)*1000000000/('Original United States'!H213/100)</f>
        <v>2590383762409.8398</v>
      </c>
      <c r="M213">
        <f ca="1">(1-0.05)*M212+'Constructed United States'!L212</f>
        <v>32482112652905.492</v>
      </c>
      <c r="N213">
        <f ca="1">'Constructed United States'!K213/(1000*'Original United States'!C213)</f>
        <v>65220.25361957783</v>
      </c>
      <c r="O213">
        <f t="shared" si="9"/>
        <v>35.6018518399448</v>
      </c>
      <c r="P213">
        <f ca="1">(M213/'Constructed United States'!K213)^(0.3/(1-0.3))</f>
        <v>1.4706580490077708</v>
      </c>
      <c r="Q213">
        <f ca="1">'Original United States'!L213*1000/('Original United States'!C213*1000)</f>
        <v>1245.6561902863766</v>
      </c>
      <c r="R213" s="8">
        <f t="shared" si="10"/>
        <v>320.29925196667244</v>
      </c>
      <c r="S213" s="8">
        <f t="shared" si="11"/>
        <v>292.96796178720916</v>
      </c>
      <c r="T213" s="8">
        <f t="shared" si="12"/>
        <v>103.29741439878637</v>
      </c>
      <c r="U213" s="8">
        <f t="shared" si="13"/>
        <v>105.83915010545945</v>
      </c>
    </row>
    <row r="214" spans="1:22">
      <c r="A214">
        <v>2008</v>
      </c>
      <c r="E214">
        <f ca="1">'Original United States'!B214/'Original United States'!C214/1000</f>
        <v>64498.794203473532</v>
      </c>
      <c r="F214">
        <f t="shared" si="14"/>
        <v>1315.1306352098641</v>
      </c>
      <c r="H214">
        <f ca="1">'Original United States'!E214*1000000/('Original United States'!C214*1000)</f>
        <v>46481.118596552027</v>
      </c>
      <c r="I214">
        <f ca="1">'Original United States'!G214/('Original United States'!C214*1000)</f>
        <v>64510.065179186429</v>
      </c>
      <c r="J214">
        <f ca="1">'Constructed United States'!H214</f>
        <v>46481.118596552027</v>
      </c>
      <c r="K214">
        <f ca="1">'Original United States'!I214/('Original United States'!H214/100)*1000000000</f>
        <v>13161925000000.057</v>
      </c>
      <c r="L214">
        <f ca="1">('Original United States'!J214+'Original United States'!K214)*1000000000/('Original United States'!H214/100)</f>
        <v>2380470606188.6328</v>
      </c>
      <c r="M214">
        <f ca="1">(1-0.05)*M213+'Constructed United States'!L213</f>
        <v>33448390782670.055</v>
      </c>
      <c r="N214">
        <f ca="1">'Constructed United States'!K214/(1000*'Original United States'!C214)</f>
        <v>64498.916713890627</v>
      </c>
      <c r="O214">
        <f t="shared" si="9"/>
        <v>35.26365737995399</v>
      </c>
      <c r="P214">
        <f ca="1">(M214/'Constructed United States'!K214)^(0.3/(1-0.3))</f>
        <v>1.4914041596370011</v>
      </c>
      <c r="Q214">
        <f ca="1">'Original United States'!L214*1000/('Original United States'!C214*1000)</f>
        <v>1226.3931531770284</v>
      </c>
      <c r="R214" s="8">
        <f t="shared" si="10"/>
        <v>316.75673781677023</v>
      </c>
      <c r="S214" s="8">
        <f t="shared" si="11"/>
        <v>290.18495650768978</v>
      </c>
      <c r="T214" s="8">
        <f t="shared" si="12"/>
        <v>104.75459854045445</v>
      </c>
      <c r="U214" s="8">
        <f t="shared" si="13"/>
        <v>104.20243566370435</v>
      </c>
    </row>
    <row r="215" spans="1:22">
      <c r="A215">
        <v>2009</v>
      </c>
      <c r="I215">
        <f ca="1">'Original United States'!G215/('Original United States'!C215*1000)</f>
        <v>62333.769859420849</v>
      </c>
      <c r="J215" s="1">
        <f ca="1">'Constructed United States'!I215/'Constructed United States'!I214*J214</f>
        <v>44913.043280271268</v>
      </c>
      <c r="K215">
        <f ca="1">'Original United States'!I215/('Original United States'!H215/100)*1000000000</f>
        <v>12703124999999.98</v>
      </c>
      <c r="L215">
        <f ca="1">('Original United States'!J215+'Original United States'!K215)*1000000000/('Original United States'!H215/100)</f>
        <v>1870255642024.041</v>
      </c>
      <c r="M215">
        <f ca="1">(1-0.05)*M214+'Constructed United States'!L214</f>
        <v>34156441849725.184</v>
      </c>
      <c r="N215">
        <f ca="1">'Constructed United States'!K215/(1000*'Original United States'!C215)</f>
        <v>61799.722938752282</v>
      </c>
      <c r="O215">
        <f t="shared" si="9"/>
        <v>34.973089849063633</v>
      </c>
      <c r="P215">
        <f ca="1">(M215/'Constructed United States'!K215)^(0.3/(1-0.3))</f>
        <v>1.5279108749678028</v>
      </c>
      <c r="Q215">
        <f ca="1">'Original United States'!L215*1000/('Original United States'!C215*1000)</f>
        <v>1156.5236080159254</v>
      </c>
      <c r="R215" s="8">
        <f t="shared" si="10"/>
        <v>303.5008901450833</v>
      </c>
      <c r="S215" s="8">
        <f t="shared" si="11"/>
        <v>287.79387365983126</v>
      </c>
      <c r="T215" s="8">
        <f t="shared" si="12"/>
        <v>107.31879033501106</v>
      </c>
      <c r="U215" s="8">
        <f t="shared" si="13"/>
        <v>98.265859154253505</v>
      </c>
      <c r="V215" s="8">
        <f ca="1">('Original United States'!M215/'Original United States'!M214-1)*100</f>
        <v>-8.6348377471092803</v>
      </c>
    </row>
    <row r="216" spans="1:22">
      <c r="A216">
        <v>2010</v>
      </c>
      <c r="I216">
        <f ca="1">'Original United States'!G216/('Original United States'!C216*1000)</f>
        <v>63587.832662350127</v>
      </c>
      <c r="J216" s="1">
        <f ca="1">'Constructed United States'!I216/'Constructed United States'!I215*J215</f>
        <v>45816.626956842825</v>
      </c>
      <c r="K216">
        <f ca="1">'Original United States'!I216/('Original United States'!H216/100)*1000000000</f>
        <v>13087974999999.994</v>
      </c>
      <c r="L216">
        <f ca="1">('Original United States'!J216+'Original United States'!K216)*1000000000/('Original United States'!H216/100)</f>
        <v>2072634733556.8313</v>
      </c>
      <c r="M216">
        <f ca="1">(1-0.05)*M215+'Constructed United States'!L215</f>
        <v>34318875399262.961</v>
      </c>
      <c r="N216">
        <f ca="1">'Constructed United States'!K216/(1000*'Original United States'!C216)</f>
        <v>63150.559544797055</v>
      </c>
      <c r="O216">
        <f t="shared" si="9"/>
        <v>36.316930118722034</v>
      </c>
      <c r="P216">
        <f ca="1">(M216/'Constructed United States'!K216)^(0.3/(1-0.3))</f>
        <v>1.5115620077935761</v>
      </c>
      <c r="Q216">
        <f ca="1">'Original United States'!L216*1000/('Original United States'!C216*1000)</f>
        <v>1150.3820722302214</v>
      </c>
      <c r="R216" s="8">
        <f t="shared" si="10"/>
        <v>310.13490228752397</v>
      </c>
      <c r="S216" s="8">
        <f t="shared" si="11"/>
        <v>298.85234743078462</v>
      </c>
      <c r="T216" s="8">
        <f t="shared" si="12"/>
        <v>106.17046376882784</v>
      </c>
      <c r="U216" s="8">
        <f t="shared" si="13"/>
        <v>97.744033844051543</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T42"/>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
  <cols>
    <col min="1" max="1" width="14.7109375" bestFit="1" customWidth="1"/>
    <col min="2" max="2" width="46.85546875" bestFit="1" customWidth="1"/>
    <col min="3" max="8" width="27.28515625" bestFit="1" customWidth="1"/>
    <col min="9" max="9" width="46.85546875" bestFit="1" customWidth="1"/>
    <col min="10" max="10" width="27.28515625" bestFit="1" customWidth="1"/>
    <col min="11" max="19" width="20.5703125" bestFit="1" customWidth="1"/>
    <col min="20" max="37" width="27.28515625" bestFit="1" customWidth="1"/>
    <col min="38" max="46" width="42.7109375" bestFit="1" customWidth="1"/>
  </cols>
  <sheetData>
    <row r="1" spans="1:46">
      <c r="A1" t="s">
        <v>109</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row>
    <row r="2" spans="1:46">
      <c r="A2" t="s">
        <v>6</v>
      </c>
      <c r="B2" t="s">
        <v>188</v>
      </c>
      <c r="C2" t="s">
        <v>189</v>
      </c>
      <c r="D2" t="s">
        <v>190</v>
      </c>
      <c r="E2" t="s">
        <v>191</v>
      </c>
      <c r="F2" t="s">
        <v>0</v>
      </c>
      <c r="G2" t="s">
        <v>192</v>
      </c>
      <c r="H2" t="s">
        <v>193</v>
      </c>
      <c r="I2" t="s">
        <v>194</v>
      </c>
      <c r="J2" t="s">
        <v>195</v>
      </c>
      <c r="K2" t="s">
        <v>188</v>
      </c>
      <c r="L2" t="s">
        <v>189</v>
      </c>
      <c r="M2" t="s">
        <v>190</v>
      </c>
      <c r="N2" t="s">
        <v>191</v>
      </c>
      <c r="O2" t="s">
        <v>0</v>
      </c>
      <c r="P2" t="s">
        <v>192</v>
      </c>
      <c r="Q2" t="s">
        <v>193</v>
      </c>
      <c r="R2" t="s">
        <v>194</v>
      </c>
      <c r="S2" t="s">
        <v>195</v>
      </c>
      <c r="T2" t="s">
        <v>188</v>
      </c>
      <c r="U2" t="s">
        <v>189</v>
      </c>
      <c r="V2" t="s">
        <v>190</v>
      </c>
      <c r="W2" t="s">
        <v>191</v>
      </c>
      <c r="X2" t="s">
        <v>0</v>
      </c>
      <c r="Y2" t="s">
        <v>192</v>
      </c>
      <c r="Z2" t="s">
        <v>193</v>
      </c>
      <c r="AA2" t="s">
        <v>194</v>
      </c>
      <c r="AB2" t="s">
        <v>195</v>
      </c>
      <c r="AC2" t="s">
        <v>188</v>
      </c>
      <c r="AD2" t="s">
        <v>189</v>
      </c>
      <c r="AE2" t="s">
        <v>190</v>
      </c>
      <c r="AF2" t="s">
        <v>191</v>
      </c>
      <c r="AG2" t="s">
        <v>0</v>
      </c>
      <c r="AH2" t="s">
        <v>192</v>
      </c>
      <c r="AI2" t="s">
        <v>193</v>
      </c>
      <c r="AJ2" t="s">
        <v>194</v>
      </c>
      <c r="AK2" t="s">
        <v>195</v>
      </c>
      <c r="AL2" t="s">
        <v>188</v>
      </c>
      <c r="AM2" t="s">
        <v>189</v>
      </c>
      <c r="AN2" t="s">
        <v>190</v>
      </c>
      <c r="AO2" t="s">
        <v>191</v>
      </c>
      <c r="AP2" t="s">
        <v>0</v>
      </c>
      <c r="AQ2" t="s">
        <v>192</v>
      </c>
      <c r="AR2" t="s">
        <v>193</v>
      </c>
      <c r="AS2" t="s">
        <v>194</v>
      </c>
      <c r="AT2" t="s">
        <v>195</v>
      </c>
    </row>
    <row r="3" spans="1:46">
      <c r="A3" t="s">
        <v>7</v>
      </c>
      <c r="B3" t="s">
        <v>187</v>
      </c>
      <c r="C3" t="s">
        <v>67</v>
      </c>
      <c r="D3" t="s">
        <v>67</v>
      </c>
      <c r="E3" t="s">
        <v>67</v>
      </c>
      <c r="F3" t="s">
        <v>67</v>
      </c>
      <c r="G3" t="s">
        <v>67</v>
      </c>
      <c r="H3" t="s">
        <v>67</v>
      </c>
      <c r="I3" t="s">
        <v>67</v>
      </c>
      <c r="J3" t="s">
        <v>67</v>
      </c>
      <c r="K3" t="s">
        <v>39</v>
      </c>
      <c r="L3" t="s">
        <v>39</v>
      </c>
      <c r="M3" t="s">
        <v>39</v>
      </c>
      <c r="N3" t="s">
        <v>39</v>
      </c>
      <c r="O3" t="s">
        <v>39</v>
      </c>
      <c r="P3" t="s">
        <v>39</v>
      </c>
      <c r="Q3" t="s">
        <v>39</v>
      </c>
      <c r="R3" t="s">
        <v>39</v>
      </c>
      <c r="S3" t="s">
        <v>39</v>
      </c>
      <c r="T3" t="s">
        <v>46</v>
      </c>
      <c r="U3" t="s">
        <v>46</v>
      </c>
      <c r="V3" t="s">
        <v>46</v>
      </c>
      <c r="W3" t="s">
        <v>46</v>
      </c>
      <c r="X3" t="s">
        <v>46</v>
      </c>
      <c r="Y3" t="s">
        <v>46</v>
      </c>
      <c r="Z3" t="s">
        <v>46</v>
      </c>
      <c r="AA3" t="s">
        <v>46</v>
      </c>
      <c r="AB3" t="s">
        <v>197</v>
      </c>
      <c r="AC3" t="s">
        <v>197</v>
      </c>
      <c r="AD3" t="s">
        <v>197</v>
      </c>
      <c r="AE3" t="s">
        <v>197</v>
      </c>
      <c r="AF3" t="s">
        <v>197</v>
      </c>
      <c r="AG3" t="s">
        <v>197</v>
      </c>
      <c r="AH3" t="s">
        <v>197</v>
      </c>
      <c r="AI3" t="s">
        <v>197</v>
      </c>
      <c r="AJ3" t="s">
        <v>197</v>
      </c>
      <c r="AK3" t="s">
        <v>197</v>
      </c>
      <c r="AL3" t="s">
        <v>198</v>
      </c>
      <c r="AM3" t="s">
        <v>198</v>
      </c>
      <c r="AN3" t="s">
        <v>198</v>
      </c>
      <c r="AO3" t="s">
        <v>198</v>
      </c>
      <c r="AP3" t="s">
        <v>198</v>
      </c>
      <c r="AQ3" t="s">
        <v>198</v>
      </c>
      <c r="AR3" t="s">
        <v>198</v>
      </c>
      <c r="AS3" t="s">
        <v>198</v>
      </c>
      <c r="AT3" t="s">
        <v>198</v>
      </c>
    </row>
    <row r="4" spans="1:46">
      <c r="A4" t="s">
        <v>8</v>
      </c>
      <c r="B4" t="s">
        <v>4</v>
      </c>
      <c r="C4" t="s">
        <v>4</v>
      </c>
      <c r="D4" t="s">
        <v>4</v>
      </c>
      <c r="E4" t="s">
        <v>4</v>
      </c>
      <c r="F4" t="s">
        <v>4</v>
      </c>
      <c r="G4" t="s">
        <v>4</v>
      </c>
      <c r="H4" t="s">
        <v>4</v>
      </c>
      <c r="I4" t="s">
        <v>4</v>
      </c>
      <c r="J4" t="s">
        <v>4</v>
      </c>
      <c r="K4" t="s">
        <v>4</v>
      </c>
      <c r="L4" t="s">
        <v>4</v>
      </c>
      <c r="M4" t="s">
        <v>4</v>
      </c>
      <c r="N4" t="s">
        <v>4</v>
      </c>
      <c r="O4" t="s">
        <v>4</v>
      </c>
      <c r="P4" t="s">
        <v>4</v>
      </c>
      <c r="Q4" t="s">
        <v>4</v>
      </c>
      <c r="R4" t="s">
        <v>4</v>
      </c>
      <c r="S4" t="s">
        <v>4</v>
      </c>
    </row>
    <row r="5" spans="1:46">
      <c r="A5" t="s">
        <v>9</v>
      </c>
      <c r="B5" t="s">
        <v>68</v>
      </c>
      <c r="C5" t="s">
        <v>68</v>
      </c>
      <c r="D5" t="s">
        <v>68</v>
      </c>
      <c r="E5" t="s">
        <v>68</v>
      </c>
      <c r="F5" t="s">
        <v>68</v>
      </c>
      <c r="G5" t="s">
        <v>68</v>
      </c>
      <c r="H5" t="s">
        <v>68</v>
      </c>
      <c r="I5" t="s">
        <v>68</v>
      </c>
      <c r="J5" t="s">
        <v>68</v>
      </c>
      <c r="K5" t="s">
        <v>196</v>
      </c>
      <c r="L5" t="s">
        <v>196</v>
      </c>
      <c r="M5" t="s">
        <v>196</v>
      </c>
      <c r="N5" t="s">
        <v>196</v>
      </c>
      <c r="O5" t="s">
        <v>196</v>
      </c>
      <c r="P5" t="s">
        <v>196</v>
      </c>
      <c r="Q5" t="s">
        <v>196</v>
      </c>
      <c r="R5" t="s">
        <v>196</v>
      </c>
      <c r="S5" t="s">
        <v>196</v>
      </c>
    </row>
    <row r="6" spans="1:46">
      <c r="A6">
        <v>1980</v>
      </c>
      <c r="B6">
        <v>10075.425535846671</v>
      </c>
      <c r="C6">
        <v>7566.517959269001</v>
      </c>
      <c r="D6">
        <v>5366.7232048992955</v>
      </c>
      <c r="E6">
        <v>5296.8621914699188</v>
      </c>
      <c r="F6">
        <v>10238.487615537924</v>
      </c>
      <c r="G6">
        <v>6083.2485462305185</v>
      </c>
      <c r="H6">
        <v>7808.5907860077705</v>
      </c>
      <c r="I6">
        <v>11594.136976278769</v>
      </c>
      <c r="J6">
        <v>25531.081530818221</v>
      </c>
      <c r="K6">
        <v>61.48706553330414</v>
      </c>
      <c r="L6">
        <v>58.000925037184544</v>
      </c>
      <c r="M6">
        <v>61.369776426253338</v>
      </c>
      <c r="N6">
        <v>55.31518510241488</v>
      </c>
      <c r="O6">
        <v>51.781594128254227</v>
      </c>
      <c r="P6">
        <v>54.526497394085872</v>
      </c>
      <c r="Q6">
        <v>62.650380847591322</v>
      </c>
      <c r="R6">
        <v>56.150237495687918</v>
      </c>
      <c r="S6">
        <v>66.126131776331874</v>
      </c>
      <c r="T6">
        <f>B6/(K6/100)</f>
        <v>16386.252049041712</v>
      </c>
      <c r="U6">
        <f t="shared" ref="U6:AB21" si="0">C6/(L6/100)</f>
        <v>13045.512557632635</v>
      </c>
      <c r="V6">
        <f t="shared" si="0"/>
        <v>8744.8961319720038</v>
      </c>
      <c r="W6">
        <f t="shared" si="0"/>
        <v>9575.7831808081137</v>
      </c>
      <c r="X6">
        <f t="shared" si="0"/>
        <v>19772.445765533845</v>
      </c>
      <c r="Y6">
        <f t="shared" si="0"/>
        <v>11156.499751422376</v>
      </c>
      <c r="Z6">
        <f t="shared" si="0"/>
        <v>12463.756293842198</v>
      </c>
      <c r="AA6">
        <f t="shared" si="0"/>
        <v>20648.420190865883</v>
      </c>
      <c r="AB6">
        <f t="shared" si="0"/>
        <v>38609.670405605677</v>
      </c>
      <c r="AC6">
        <f>LN(B6/(K6/100))</f>
        <v>9.7041979725584202</v>
      </c>
      <c r="AD6">
        <f>LN(C6/(L6/100))</f>
        <v>9.4761994883000984</v>
      </c>
      <c r="AE6">
        <f>LN(D6/(M6/100))</f>
        <v>9.0762255099632974</v>
      </c>
      <c r="AF6">
        <f t="shared" ref="AF6:AK21" si="1">LN(E6/(N6/100))</f>
        <v>9.166992605044145</v>
      </c>
      <c r="AG6">
        <f t="shared" si="1"/>
        <v>9.8920446194657412</v>
      </c>
      <c r="AH6">
        <f t="shared" si="1"/>
        <v>9.31977754439359</v>
      </c>
      <c r="AI6">
        <f t="shared" si="1"/>
        <v>9.43058021511467</v>
      </c>
      <c r="AJ6">
        <f t="shared" si="1"/>
        <v>9.9353940913883019</v>
      </c>
      <c r="AK6">
        <f t="shared" si="1"/>
        <v>10.561258052718497</v>
      </c>
      <c r="AL6">
        <v>6.3580327271788306E-2</v>
      </c>
      <c r="AM6">
        <v>6.4993288832036797E-2</v>
      </c>
      <c r="AN6">
        <v>0.103223316910283</v>
      </c>
      <c r="AO6">
        <v>3.77201476864144E-2</v>
      </c>
      <c r="AP6">
        <v>-2.24698799586509E-2</v>
      </c>
      <c r="AQ6">
        <v>-2.0838969636086401E-2</v>
      </c>
      <c r="AR6">
        <v>8.7082010091767997E-2</v>
      </c>
      <c r="AS6">
        <v>6.2003840926962497E-2</v>
      </c>
      <c r="AT6">
        <v>2.1402492841845699E-2</v>
      </c>
    </row>
    <row r="7" spans="1:46">
      <c r="A7">
        <v>1981</v>
      </c>
      <c r="B7">
        <v>9358.9508099956001</v>
      </c>
      <c r="C7">
        <v>7067.0689597395531</v>
      </c>
      <c r="D7">
        <v>5536.9451451328923</v>
      </c>
      <c r="E7">
        <v>5296.3737360154337</v>
      </c>
      <c r="F7">
        <v>10892.459059784956</v>
      </c>
      <c r="G7">
        <v>6360.6714999224905</v>
      </c>
      <c r="H7">
        <v>7878.4158835453645</v>
      </c>
      <c r="I7">
        <v>11155.917152170063</v>
      </c>
      <c r="J7">
        <v>25924.537845889463</v>
      </c>
      <c r="K7">
        <v>61.217320677349498</v>
      </c>
      <c r="L7">
        <v>58.260141679927415</v>
      </c>
      <c r="M7">
        <v>61.909872738478136</v>
      </c>
      <c r="N7">
        <v>55.859771342750122</v>
      </c>
      <c r="O7">
        <v>52.19049952651077</v>
      </c>
      <c r="P7">
        <v>54.843048674448134</v>
      </c>
      <c r="Q7">
        <v>62.593220500738944</v>
      </c>
      <c r="R7">
        <v>56.532109826414199</v>
      </c>
      <c r="S7">
        <v>66.281868396911875</v>
      </c>
      <c r="T7">
        <f t="shared" ref="T7:T36" si="2">B7/(K7/100)</f>
        <v>15288.076489532523</v>
      </c>
      <c r="U7">
        <f t="shared" si="0"/>
        <v>12130.195286109983</v>
      </c>
      <c r="V7">
        <f t="shared" si="0"/>
        <v>8943.5576269430421</v>
      </c>
      <c r="W7">
        <f t="shared" si="0"/>
        <v>9481.5528397304024</v>
      </c>
      <c r="X7">
        <f t="shared" si="0"/>
        <v>20870.578282647028</v>
      </c>
      <c r="Y7">
        <f t="shared" si="0"/>
        <v>11597.95389508677</v>
      </c>
      <c r="Z7">
        <f t="shared" si="0"/>
        <v>12586.692009963532</v>
      </c>
      <c r="AA7">
        <f t="shared" si="0"/>
        <v>19733.771101812912</v>
      </c>
      <c r="AB7">
        <f t="shared" si="0"/>
        <v>39112.56347006854</v>
      </c>
      <c r="AC7">
        <f t="shared" ref="AC7:AC36" si="3">LN(B7/(K7/100))</f>
        <v>9.6348284891475533</v>
      </c>
      <c r="AD7">
        <f t="shared" ref="AD7:AD36" si="4">LN(C7/(L7/100))</f>
        <v>9.4034531012404869</v>
      </c>
      <c r="AE7">
        <f t="shared" ref="AE7:AE36" si="5">LN(D7/(M7/100))</f>
        <v>9.0986887338567239</v>
      </c>
      <c r="AF7">
        <f t="shared" si="1"/>
        <v>9.1571033834943663</v>
      </c>
      <c r="AG7">
        <f t="shared" si="1"/>
        <v>9.9460957084869346</v>
      </c>
      <c r="AH7">
        <f t="shared" si="1"/>
        <v>9.3585839731816112</v>
      </c>
      <c r="AI7">
        <f t="shared" si="1"/>
        <v>9.4403953450927585</v>
      </c>
      <c r="AJ7">
        <f t="shared" si="1"/>
        <v>9.8900867161714139</v>
      </c>
      <c r="AK7">
        <f t="shared" si="1"/>
        <v>10.574199010732448</v>
      </c>
      <c r="AL7">
        <v>1.14358601887741E-2</v>
      </c>
      <c r="AM7">
        <v>-4.1904415942699601E-3</v>
      </c>
      <c r="AN7">
        <v>0.11557993905755699</v>
      </c>
      <c r="AO7">
        <v>2.3622115935271599E-2</v>
      </c>
      <c r="AP7">
        <v>5.1061461553734602E-2</v>
      </c>
      <c r="AQ7">
        <v>4.7084742957288497E-2</v>
      </c>
      <c r="AR7">
        <v>0.10942229737037899</v>
      </c>
      <c r="AS7">
        <v>3.9687227111720298E-2</v>
      </c>
      <c r="AT7">
        <v>1.0657573283747701E-2</v>
      </c>
    </row>
    <row r="8" spans="1:46">
      <c r="A8">
        <v>1982</v>
      </c>
      <c r="B8">
        <v>8760.2107207999416</v>
      </c>
      <c r="C8">
        <v>6944.9572898098204</v>
      </c>
      <c r="D8">
        <v>4888.3218513326437</v>
      </c>
      <c r="E8">
        <v>5228.9296783521013</v>
      </c>
      <c r="F8">
        <v>10602.366149067373</v>
      </c>
      <c r="G8">
        <v>6171.9268799325191</v>
      </c>
      <c r="H8">
        <v>7063.3923631480093</v>
      </c>
      <c r="I8">
        <v>10599.852592516421</v>
      </c>
      <c r="J8">
        <v>25170.073903532939</v>
      </c>
      <c r="K8">
        <v>61.008239009194831</v>
      </c>
      <c r="L8">
        <v>58.466801831767242</v>
      </c>
      <c r="M8">
        <v>62.34833256804707</v>
      </c>
      <c r="N8">
        <v>56.413628470137347</v>
      </c>
      <c r="O8">
        <v>52.62130377204867</v>
      </c>
      <c r="P8">
        <v>55.178719618799633</v>
      </c>
      <c r="Q8">
        <v>62.514412727695699</v>
      </c>
      <c r="R8">
        <v>56.86969763079982</v>
      </c>
      <c r="S8">
        <v>66.368221365309012</v>
      </c>
      <c r="T8">
        <f t="shared" si="2"/>
        <v>14359.061764558801</v>
      </c>
      <c r="U8">
        <f t="shared" si="0"/>
        <v>11878.462772417903</v>
      </c>
      <c r="V8">
        <f t="shared" si="0"/>
        <v>7840.3409521778649</v>
      </c>
      <c r="W8">
        <f t="shared" si="0"/>
        <v>9268.912176283864</v>
      </c>
      <c r="X8">
        <f t="shared" si="0"/>
        <v>20148.429227439872</v>
      </c>
      <c r="Y8">
        <f t="shared" si="0"/>
        <v>11185.339062905179</v>
      </c>
      <c r="Z8">
        <f t="shared" si="0"/>
        <v>11298.822231467148</v>
      </c>
      <c r="AA8">
        <f t="shared" si="0"/>
        <v>18638.841130000474</v>
      </c>
      <c r="AB8">
        <f t="shared" si="0"/>
        <v>37924.888426631027</v>
      </c>
      <c r="AC8">
        <f t="shared" si="3"/>
        <v>9.5721365037377897</v>
      </c>
      <c r="AD8">
        <f t="shared" si="4"/>
        <v>9.3824821882830989</v>
      </c>
      <c r="AE8">
        <f t="shared" si="5"/>
        <v>8.9670376011970401</v>
      </c>
      <c r="AF8">
        <f t="shared" si="1"/>
        <v>9.1344213028372945</v>
      </c>
      <c r="AG8">
        <f t="shared" si="1"/>
        <v>9.9108816103630524</v>
      </c>
      <c r="AH8">
        <f t="shared" si="1"/>
        <v>9.3223591875376499</v>
      </c>
      <c r="AI8">
        <f t="shared" si="1"/>
        <v>9.3324537719645964</v>
      </c>
      <c r="AJ8">
        <f t="shared" si="1"/>
        <v>9.8330029151695637</v>
      </c>
      <c r="AK8">
        <f t="shared" si="1"/>
        <v>10.54336286226464</v>
      </c>
      <c r="AL8">
        <v>-3.4666911166978003E-2</v>
      </c>
      <c r="AM8">
        <v>-2.2248630908908499E-2</v>
      </c>
      <c r="AN8">
        <v>-2.72100289642783E-2</v>
      </c>
      <c r="AO8">
        <v>-3.64597529275379E-3</v>
      </c>
      <c r="AP8">
        <v>3.55523148657007E-2</v>
      </c>
      <c r="AQ8">
        <v>4.0185631247007698E-2</v>
      </c>
      <c r="AR8">
        <v>1.3135061548060999E-2</v>
      </c>
      <c r="AS8">
        <v>4.97414888719483E-3</v>
      </c>
      <c r="AT8">
        <v>-4.4078481202777901E-2</v>
      </c>
    </row>
    <row r="9" spans="1:46">
      <c r="A9">
        <v>1983</v>
      </c>
      <c r="B9">
        <v>8961.5796964607725</v>
      </c>
      <c r="C9">
        <v>6556.7513391167868</v>
      </c>
      <c r="D9">
        <v>4628.0760772391841</v>
      </c>
      <c r="E9">
        <v>5196.1983946719411</v>
      </c>
      <c r="F9">
        <v>9958.4574727229028</v>
      </c>
      <c r="G9">
        <v>5316.8700600625152</v>
      </c>
      <c r="H9">
        <v>6296.8044103569737</v>
      </c>
      <c r="I9">
        <v>9907.8141799077403</v>
      </c>
      <c r="J9">
        <v>26067.187932537247</v>
      </c>
      <c r="K9">
        <v>60.847050491386959</v>
      </c>
      <c r="L9">
        <v>58.642842971466976</v>
      </c>
      <c r="M9">
        <v>62.701467129206812</v>
      </c>
      <c r="N9">
        <v>56.949227490784168</v>
      </c>
      <c r="O9">
        <v>53.084060524093033</v>
      </c>
      <c r="P9">
        <v>55.524139787541117</v>
      </c>
      <c r="Q9">
        <v>62.42836740083807</v>
      </c>
      <c r="R9">
        <v>57.161696821788297</v>
      </c>
      <c r="S9">
        <v>66.3954756784224</v>
      </c>
      <c r="T9">
        <f t="shared" si="2"/>
        <v>14728.042894584192</v>
      </c>
      <c r="U9">
        <f t="shared" si="0"/>
        <v>11180.821063376843</v>
      </c>
      <c r="V9">
        <f t="shared" si="0"/>
        <v>7381.1288461596323</v>
      </c>
      <c r="W9">
        <f t="shared" si="0"/>
        <v>9124.2649349595085</v>
      </c>
      <c r="X9">
        <f t="shared" si="0"/>
        <v>18759.788483405675</v>
      </c>
      <c r="Y9">
        <f t="shared" si="0"/>
        <v>9575.7810574051437</v>
      </c>
      <c r="Z9">
        <f t="shared" si="0"/>
        <v>10086.447351612855</v>
      </c>
      <c r="AA9">
        <f t="shared" si="0"/>
        <v>17332.960235237773</v>
      </c>
      <c r="AB9">
        <f t="shared" si="0"/>
        <v>39260.488257950259</v>
      </c>
      <c r="AC9">
        <f t="shared" si="3"/>
        <v>9.5975086353600716</v>
      </c>
      <c r="AD9">
        <f t="shared" si="4"/>
        <v>9.3219551843860771</v>
      </c>
      <c r="AE9">
        <f t="shared" si="5"/>
        <v>8.9066818660815343</v>
      </c>
      <c r="AF9">
        <f t="shared" si="1"/>
        <v>9.1186926201330269</v>
      </c>
      <c r="AG9">
        <f t="shared" si="1"/>
        <v>9.8394709476248874</v>
      </c>
      <c r="AH9">
        <f t="shared" si="1"/>
        <v>9.1669923832969342</v>
      </c>
      <c r="AI9">
        <f t="shared" si="1"/>
        <v>9.2189479553723732</v>
      </c>
      <c r="AJ9">
        <f t="shared" si="1"/>
        <v>9.7603651837736631</v>
      </c>
      <c r="AK9">
        <f t="shared" si="1"/>
        <v>10.577973904277577</v>
      </c>
      <c r="AL9">
        <v>5.90846832991154E-3</v>
      </c>
      <c r="AM9">
        <v>-8.1120872584264703E-2</v>
      </c>
      <c r="AN9">
        <v>-0.101924864714906</v>
      </c>
      <c r="AO9">
        <v>-2.49512936338885E-2</v>
      </c>
      <c r="AP9">
        <v>-1.6214612838718199E-2</v>
      </c>
      <c r="AQ9">
        <v>-8.5909568500165207E-2</v>
      </c>
      <c r="AR9">
        <v>-9.15522814498093E-2</v>
      </c>
      <c r="AS9">
        <v>-4.6929808427009299E-2</v>
      </c>
      <c r="AT9">
        <v>-3.3901971278991597E-2</v>
      </c>
    </row>
    <row r="10" spans="1:46">
      <c r="A10">
        <v>1984</v>
      </c>
      <c r="B10">
        <v>9021.3897527222707</v>
      </c>
      <c r="C10">
        <v>6751.0730892033653</v>
      </c>
      <c r="D10">
        <v>4915.785442021428</v>
      </c>
      <c r="E10">
        <v>5255.2638384230304</v>
      </c>
      <c r="F10">
        <v>10117.627713949525</v>
      </c>
      <c r="G10">
        <v>5465.2902642642248</v>
      </c>
      <c r="H10">
        <v>6184.9159412622339</v>
      </c>
      <c r="I10">
        <v>9772.1857073454285</v>
      </c>
      <c r="J10">
        <v>27701.897598584557</v>
      </c>
      <c r="K10">
        <v>60.713117166257923</v>
      </c>
      <c r="L10">
        <v>58.817084144045737</v>
      </c>
      <c r="M10">
        <v>62.996148029213487</v>
      </c>
      <c r="N10">
        <v>57.432902628253657</v>
      </c>
      <c r="O10">
        <v>53.590855290491</v>
      </c>
      <c r="P10">
        <v>55.86777123680352</v>
      </c>
      <c r="Q10">
        <v>62.355523018706464</v>
      </c>
      <c r="R10">
        <v>57.407013433330874</v>
      </c>
      <c r="S10">
        <v>66.378150534623558</v>
      </c>
      <c r="T10">
        <f t="shared" si="2"/>
        <v>14859.04557991633</v>
      </c>
      <c r="U10">
        <f t="shared" si="0"/>
        <v>11478.081899928391</v>
      </c>
      <c r="V10">
        <f t="shared" si="0"/>
        <v>7803.3111480749731</v>
      </c>
      <c r="W10">
        <f t="shared" si="0"/>
        <v>9150.2668295189833</v>
      </c>
      <c r="X10">
        <f t="shared" si="0"/>
        <v>18879.392125963637</v>
      </c>
      <c r="Y10">
        <f t="shared" si="0"/>
        <v>9782.5457204992344</v>
      </c>
      <c r="Z10">
        <f t="shared" si="0"/>
        <v>9918.7941049051551</v>
      </c>
      <c r="AA10">
        <f t="shared" si="0"/>
        <v>17022.633861094811</v>
      </c>
      <c r="AB10">
        <f t="shared" si="0"/>
        <v>41733.458036217729</v>
      </c>
      <c r="AC10">
        <f t="shared" si="3"/>
        <v>9.6063640887471902</v>
      </c>
      <c r="AD10">
        <f t="shared" si="4"/>
        <v>9.3481945740260528</v>
      </c>
      <c r="AE10">
        <f t="shared" si="5"/>
        <v>8.9623034287638905</v>
      </c>
      <c r="AF10">
        <f t="shared" si="1"/>
        <v>9.121538319540436</v>
      </c>
      <c r="AG10">
        <f t="shared" si="1"/>
        <v>9.8458262424631382</v>
      </c>
      <c r="AH10">
        <f t="shared" si="1"/>
        <v>9.1883550277766091</v>
      </c>
      <c r="AI10">
        <f t="shared" si="1"/>
        <v>9.20218663088413</v>
      </c>
      <c r="AJ10">
        <f t="shared" si="1"/>
        <v>9.7422991411003146</v>
      </c>
      <c r="AK10">
        <f t="shared" si="1"/>
        <v>10.639058437063845</v>
      </c>
      <c r="AL10">
        <v>2.8177712916482599E-2</v>
      </c>
      <c r="AM10">
        <v>-5.4870223783639802E-2</v>
      </c>
      <c r="AN10">
        <v>-6.5798600464372498E-2</v>
      </c>
      <c r="AO10">
        <v>-2.9249815971434501E-2</v>
      </c>
      <c r="AP10">
        <v>9.0817594758689797E-3</v>
      </c>
      <c r="AQ10">
        <v>-3.5993700329930399E-2</v>
      </c>
      <c r="AR10">
        <v>-0.10442738831335099</v>
      </c>
      <c r="AS10">
        <v>-4.6965679000166502E-2</v>
      </c>
      <c r="AT10">
        <v>2.3335972058688998E-3</v>
      </c>
    </row>
    <row r="11" spans="1:46">
      <c r="A11">
        <v>1985</v>
      </c>
      <c r="B11">
        <v>8212.1358274955091</v>
      </c>
      <c r="C11">
        <v>7134.1744526099719</v>
      </c>
      <c r="D11">
        <v>5179.1854314516668</v>
      </c>
      <c r="E11">
        <v>5303.0438009837135</v>
      </c>
      <c r="F11">
        <v>10175.365802473352</v>
      </c>
      <c r="G11">
        <v>5491.4320218199864</v>
      </c>
      <c r="H11">
        <v>6235.4161854880176</v>
      </c>
      <c r="I11">
        <v>9529.2389025228586</v>
      </c>
      <c r="J11">
        <v>28586.43937029337</v>
      </c>
      <c r="K11">
        <v>60.593324029855452</v>
      </c>
      <c r="L11">
        <v>59.010493636384645</v>
      </c>
      <c r="M11">
        <v>63.251636935796597</v>
      </c>
      <c r="N11">
        <v>57.844784505089585</v>
      </c>
      <c r="O11">
        <v>54.145372649985056</v>
      </c>
      <c r="P11">
        <v>56.202135743213375</v>
      </c>
      <c r="Q11">
        <v>62.309990215114695</v>
      </c>
      <c r="R11">
        <v>57.608149572038826</v>
      </c>
      <c r="S11">
        <v>66.328563990891951</v>
      </c>
      <c r="T11">
        <f t="shared" si="2"/>
        <v>13552.87229901637</v>
      </c>
      <c r="U11">
        <f t="shared" si="0"/>
        <v>12089.670858491494</v>
      </c>
      <c r="V11">
        <f t="shared" si="0"/>
        <v>8188.2235501806617</v>
      </c>
      <c r="W11">
        <f t="shared" si="0"/>
        <v>9167.7129517478188</v>
      </c>
      <c r="X11">
        <f t="shared" si="0"/>
        <v>18792.678495816319</v>
      </c>
      <c r="Y11">
        <f t="shared" si="0"/>
        <v>9770.8600379712407</v>
      </c>
      <c r="Z11">
        <f t="shared" si="0"/>
        <v>10007.089014075109</v>
      </c>
      <c r="AA11">
        <f t="shared" si="0"/>
        <v>16541.477157856934</v>
      </c>
      <c r="AB11">
        <f t="shared" si="0"/>
        <v>43098.233476332724</v>
      </c>
      <c r="AC11">
        <f t="shared" si="3"/>
        <v>9.5143537816309163</v>
      </c>
      <c r="AD11">
        <f t="shared" si="4"/>
        <v>9.4001067189612861</v>
      </c>
      <c r="AE11">
        <f t="shared" si="5"/>
        <v>9.0104522485800338</v>
      </c>
      <c r="AF11">
        <f t="shared" si="1"/>
        <v>9.1234431286637285</v>
      </c>
      <c r="AG11">
        <f t="shared" si="1"/>
        <v>9.8412226312540252</v>
      </c>
      <c r="AH11">
        <f t="shared" si="1"/>
        <v>9.1871597696140608</v>
      </c>
      <c r="AI11">
        <f t="shared" si="1"/>
        <v>9.2110490222317782</v>
      </c>
      <c r="AJ11">
        <f t="shared" si="1"/>
        <v>9.7136262728037828</v>
      </c>
      <c r="AK11">
        <f t="shared" si="1"/>
        <v>10.671237288623853</v>
      </c>
      <c r="AL11">
        <v>-5.26708388535084E-2</v>
      </c>
      <c r="AM11">
        <v>-4.1646569444910896E-3</v>
      </c>
      <c r="AN11">
        <v>-4.31779608355694E-2</v>
      </c>
      <c r="AO11">
        <v>-3.6384266252358799E-2</v>
      </c>
      <c r="AP11">
        <v>2.2237277973235998E-2</v>
      </c>
      <c r="AQ11">
        <v>-9.1593356029857596E-3</v>
      </c>
      <c r="AR11">
        <v>-9.7791907918168205E-2</v>
      </c>
      <c r="AS11">
        <v>-6.0909329917279799E-2</v>
      </c>
      <c r="AT11">
        <v>9.7082381153619206E-3</v>
      </c>
    </row>
    <row r="12" spans="1:46">
      <c r="A12">
        <v>1986</v>
      </c>
      <c r="B12">
        <v>8727.5805812321505</v>
      </c>
      <c r="C12">
        <v>7548.7903088270687</v>
      </c>
      <c r="D12">
        <v>5378.651991566062</v>
      </c>
      <c r="E12">
        <v>5495.8903983499322</v>
      </c>
      <c r="F12">
        <v>9596.1203342752706</v>
      </c>
      <c r="G12">
        <v>5905.9109048457403</v>
      </c>
      <c r="H12">
        <v>6741.7915273165163</v>
      </c>
      <c r="I12">
        <v>9887.4380000001875</v>
      </c>
      <c r="J12">
        <v>29294.599247941602</v>
      </c>
      <c r="K12">
        <v>60.482501352358739</v>
      </c>
      <c r="L12">
        <v>59.225949124469309</v>
      </c>
      <c r="M12">
        <v>63.476979265860798</v>
      </c>
      <c r="N12">
        <v>58.178929403330656</v>
      </c>
      <c r="O12">
        <v>54.74895445282543</v>
      </c>
      <c r="P12">
        <v>56.523439480224738</v>
      </c>
      <c r="Q12">
        <v>62.29445597563258</v>
      </c>
      <c r="R12">
        <v>57.763143268349893</v>
      </c>
      <c r="S12">
        <v>66.252471166803048</v>
      </c>
      <c r="T12">
        <f t="shared" si="2"/>
        <v>14429.926650002522</v>
      </c>
      <c r="U12">
        <f t="shared" si="0"/>
        <v>12745.74813982723</v>
      </c>
      <c r="V12">
        <f t="shared" si="0"/>
        <v>8473.3899655789228</v>
      </c>
      <c r="W12">
        <f t="shared" si="0"/>
        <v>9446.530650726103</v>
      </c>
      <c r="X12">
        <f t="shared" si="0"/>
        <v>17527.495146128847</v>
      </c>
      <c r="Y12">
        <f t="shared" si="0"/>
        <v>10448.604966638628</v>
      </c>
      <c r="Z12">
        <f t="shared" si="0"/>
        <v>10822.458309859339</v>
      </c>
      <c r="AA12">
        <f t="shared" si="0"/>
        <v>17117.209072342506</v>
      </c>
      <c r="AB12">
        <f t="shared" si="0"/>
        <v>44216.613708169374</v>
      </c>
      <c r="AC12">
        <f t="shared" si="3"/>
        <v>9.5770595685950894</v>
      </c>
      <c r="AD12">
        <f t="shared" si="4"/>
        <v>9.4529530157407731</v>
      </c>
      <c r="AE12">
        <f t="shared" si="5"/>
        <v>9.0446859396382386</v>
      </c>
      <c r="AF12">
        <f t="shared" si="1"/>
        <v>9.1534028261729166</v>
      </c>
      <c r="AG12">
        <f t="shared" si="1"/>
        <v>9.771526078152192</v>
      </c>
      <c r="AH12">
        <f t="shared" si="1"/>
        <v>9.2542237524661282</v>
      </c>
      <c r="AI12">
        <f t="shared" si="1"/>
        <v>9.2893787271358672</v>
      </c>
      <c r="AJ12">
        <f t="shared" si="1"/>
        <v>9.7478396149309674</v>
      </c>
      <c r="AK12">
        <f t="shared" si="1"/>
        <v>10.696855873192634</v>
      </c>
      <c r="AL12">
        <v>1.8200313444507898E-2</v>
      </c>
      <c r="AM12">
        <v>4.72315937335583E-2</v>
      </c>
      <c r="AN12">
        <v>-4.0744029446743803E-2</v>
      </c>
      <c r="AO12">
        <v>-1.73938172639065E-2</v>
      </c>
      <c r="AP12">
        <v>-3.1452204777613298E-2</v>
      </c>
      <c r="AQ12">
        <v>8.5965387323268402E-2</v>
      </c>
      <c r="AR12">
        <v>-2.7938838256742898E-2</v>
      </c>
      <c r="AS12">
        <v>-1.53954234733469E-2</v>
      </c>
      <c r="AT12">
        <v>1.10032393409796E-2</v>
      </c>
    </row>
    <row r="13" spans="1:46">
      <c r="A13">
        <v>1987</v>
      </c>
      <c r="B13">
        <v>8849.7681980059297</v>
      </c>
      <c r="C13">
        <v>7669.2897681821569</v>
      </c>
      <c r="D13">
        <v>5637.9525744841922</v>
      </c>
      <c r="E13">
        <v>5672.5636779983943</v>
      </c>
      <c r="F13">
        <v>9574.9602142196291</v>
      </c>
      <c r="G13">
        <v>6238.3997328395535</v>
      </c>
      <c r="H13">
        <v>7235.2849059906393</v>
      </c>
      <c r="I13">
        <v>9985.573349849732</v>
      </c>
      <c r="J13">
        <v>29953.072575512007</v>
      </c>
      <c r="K13">
        <v>60.389516402407438</v>
      </c>
      <c r="L13">
        <v>59.46142403281722</v>
      </c>
      <c r="M13">
        <v>63.667528800981508</v>
      </c>
      <c r="N13">
        <v>58.449812718500283</v>
      </c>
      <c r="O13">
        <v>55.38773655542586</v>
      </c>
      <c r="P13">
        <v>56.83456574615834</v>
      </c>
      <c r="Q13">
        <v>62.30301857521674</v>
      </c>
      <c r="R13">
        <v>57.882404202934815</v>
      </c>
      <c r="S13">
        <v>66.153693784709489</v>
      </c>
      <c r="T13">
        <f t="shared" si="2"/>
        <v>14654.477672970954</v>
      </c>
      <c r="U13">
        <f t="shared" si="0"/>
        <v>12897.924819206173</v>
      </c>
      <c r="V13">
        <f t="shared" si="0"/>
        <v>8855.3029788667973</v>
      </c>
      <c r="W13">
        <f t="shared" si="0"/>
        <v>9705.0160029048966</v>
      </c>
      <c r="X13">
        <f t="shared" si="0"/>
        <v>17287.148400870432</v>
      </c>
      <c r="Y13">
        <f t="shared" si="0"/>
        <v>10976.418401263549</v>
      </c>
      <c r="Z13">
        <f t="shared" si="0"/>
        <v>11613.056753029834</v>
      </c>
      <c r="AA13">
        <f t="shared" si="0"/>
        <v>17251.483395265455</v>
      </c>
      <c r="AB13">
        <f t="shared" si="0"/>
        <v>45278.004691606875</v>
      </c>
      <c r="AC13">
        <f t="shared" si="3"/>
        <v>9.5925012109520527</v>
      </c>
      <c r="AD13">
        <f t="shared" si="4"/>
        <v>9.4648217106811199</v>
      </c>
      <c r="AE13">
        <f t="shared" si="5"/>
        <v>9.088771765200967</v>
      </c>
      <c r="AF13">
        <f t="shared" si="1"/>
        <v>9.1803981445357952</v>
      </c>
      <c r="AG13">
        <f t="shared" si="1"/>
        <v>9.7577186374217426</v>
      </c>
      <c r="AH13">
        <f t="shared" si="1"/>
        <v>9.3035044688877786</v>
      </c>
      <c r="AI13">
        <f t="shared" si="1"/>
        <v>9.3598853262595494</v>
      </c>
      <c r="AJ13">
        <f t="shared" si="1"/>
        <v>9.7556534126906715</v>
      </c>
      <c r="AK13">
        <f t="shared" si="1"/>
        <v>10.720576645908048</v>
      </c>
      <c r="AL13">
        <v>3.8593284623644301E-2</v>
      </c>
      <c r="AM13">
        <v>5.8422789620321297E-2</v>
      </c>
      <c r="AN13">
        <v>-3.4536461307800102E-2</v>
      </c>
      <c r="AO13">
        <v>-2.9688441308266499E-3</v>
      </c>
      <c r="AP13">
        <v>-3.1797117987407503E-2</v>
      </c>
      <c r="AQ13">
        <v>0.16398427544745101</v>
      </c>
      <c r="AR13">
        <v>2.8682722757613601E-2</v>
      </c>
      <c r="AS13">
        <v>7.7168233578817102E-4</v>
      </c>
      <c r="AT13">
        <v>1.1219856393053E-2</v>
      </c>
    </row>
    <row r="14" spans="1:46">
      <c r="A14">
        <v>1988</v>
      </c>
      <c r="B14">
        <v>8498.6489629862008</v>
      </c>
      <c r="C14">
        <v>7519.3425652572841</v>
      </c>
      <c r="D14">
        <v>5948.2470474822176</v>
      </c>
      <c r="E14">
        <v>5784.0359191273701</v>
      </c>
      <c r="F14">
        <v>9496.6032371181391</v>
      </c>
      <c r="G14">
        <v>5573.1011354525117</v>
      </c>
      <c r="H14">
        <v>7296.4610625047226</v>
      </c>
      <c r="I14">
        <v>10310.653197747384</v>
      </c>
      <c r="J14">
        <v>30899.512886230474</v>
      </c>
      <c r="K14">
        <v>60.331102680722751</v>
      </c>
      <c r="L14">
        <v>59.725382875890446</v>
      </c>
      <c r="M14">
        <v>63.813877336383364</v>
      </c>
      <c r="N14">
        <v>58.683472349246259</v>
      </c>
      <c r="O14">
        <v>56.032478719225246</v>
      </c>
      <c r="P14">
        <v>57.142664129625651</v>
      </c>
      <c r="Q14">
        <v>62.330370866746378</v>
      </c>
      <c r="R14">
        <v>57.994257641892233</v>
      </c>
      <c r="S14">
        <v>66.040510596802349</v>
      </c>
      <c r="T14">
        <f t="shared" si="2"/>
        <v>14086.679316905185</v>
      </c>
      <c r="U14">
        <f t="shared" si="0"/>
        <v>12589.860798184425</v>
      </c>
      <c r="V14">
        <f t="shared" si="0"/>
        <v>9321.2437415879067</v>
      </c>
      <c r="W14">
        <f t="shared" si="0"/>
        <v>9856.3286860472581</v>
      </c>
      <c r="X14">
        <f t="shared" si="0"/>
        <v>16948.390387483912</v>
      </c>
      <c r="Y14">
        <f t="shared" si="0"/>
        <v>9752.9599299223664</v>
      </c>
      <c r="Z14">
        <f t="shared" si="0"/>
        <v>11706.108853585256</v>
      </c>
      <c r="AA14">
        <f t="shared" si="0"/>
        <v>17778.748477848381</v>
      </c>
      <c r="AB14">
        <f t="shared" si="0"/>
        <v>46788.724991666881</v>
      </c>
      <c r="AC14">
        <f t="shared" si="3"/>
        <v>9.5529849005307721</v>
      </c>
      <c r="AD14">
        <f t="shared" si="4"/>
        <v>9.4406470704390983</v>
      </c>
      <c r="AE14">
        <f t="shared" si="5"/>
        <v>9.1400513474443859</v>
      </c>
      <c r="AF14">
        <f t="shared" si="1"/>
        <v>9.1958690340450886</v>
      </c>
      <c r="AG14">
        <f t="shared" si="1"/>
        <v>9.7379281459090539</v>
      </c>
      <c r="AH14">
        <f t="shared" si="1"/>
        <v>9.185326100476173</v>
      </c>
      <c r="AI14">
        <f t="shared" si="1"/>
        <v>9.3678661087644706</v>
      </c>
      <c r="AJ14">
        <f t="shared" si="1"/>
        <v>9.7857591172680873</v>
      </c>
      <c r="AK14">
        <f t="shared" si="1"/>
        <v>10.753397533898621</v>
      </c>
      <c r="AL14">
        <v>4.14618362555075E-4</v>
      </c>
      <c r="AM14">
        <v>3.4886896148275802E-2</v>
      </c>
      <c r="AN14">
        <v>-2.6613111134176699E-2</v>
      </c>
      <c r="AO14">
        <v>-1.1665698052070201E-3</v>
      </c>
      <c r="AP14">
        <v>-4.11475848191021E-2</v>
      </c>
      <c r="AQ14">
        <v>7.5008165894944398E-2</v>
      </c>
      <c r="AR14">
        <v>1.8490775594164802E-2</v>
      </c>
      <c r="AS14">
        <v>3.69187877490234E-2</v>
      </c>
      <c r="AT14">
        <v>2.15847423885034E-2</v>
      </c>
    </row>
    <row r="15" spans="1:46">
      <c r="A15">
        <v>1989</v>
      </c>
      <c r="B15">
        <v>7749.6991560677361</v>
      </c>
      <c r="C15">
        <v>7627.6962267830959</v>
      </c>
      <c r="D15">
        <v>6463.3712937233258</v>
      </c>
      <c r="E15">
        <v>5863.3310186534445</v>
      </c>
      <c r="F15">
        <v>9697.0292435766532</v>
      </c>
      <c r="G15">
        <v>4817.7991093711862</v>
      </c>
      <c r="H15">
        <v>7329.3637088384121</v>
      </c>
      <c r="I15">
        <v>9204.583903186478</v>
      </c>
      <c r="J15">
        <v>31700.152749290992</v>
      </c>
      <c r="K15">
        <v>60.329374064631281</v>
      </c>
      <c r="L15">
        <v>60.026295565905464</v>
      </c>
      <c r="M15">
        <v>63.902318655316229</v>
      </c>
      <c r="N15">
        <v>58.914104122724574</v>
      </c>
      <c r="O15">
        <v>56.647998474834893</v>
      </c>
      <c r="P15">
        <v>57.457663795524873</v>
      </c>
      <c r="Q15">
        <v>62.368272861011597</v>
      </c>
      <c r="R15">
        <v>58.132965854291129</v>
      </c>
      <c r="S15">
        <v>65.921585431443745</v>
      </c>
      <c r="T15">
        <f t="shared" si="2"/>
        <v>12845.648204082856</v>
      </c>
      <c r="U15">
        <f t="shared" si="0"/>
        <v>12707.257968981809</v>
      </c>
      <c r="V15">
        <f t="shared" si="0"/>
        <v>10114.455045968225</v>
      </c>
      <c r="W15">
        <f t="shared" si="0"/>
        <v>9952.3384187247921</v>
      </c>
      <c r="X15">
        <f t="shared" si="0"/>
        <v>17118.043893262049</v>
      </c>
      <c r="Y15">
        <f t="shared" si="0"/>
        <v>8384.9547494940507</v>
      </c>
      <c r="Z15">
        <f t="shared" si="0"/>
        <v>11751.75032531682</v>
      </c>
      <c r="AA15">
        <f t="shared" si="0"/>
        <v>15833.673317576027</v>
      </c>
      <c r="AB15">
        <f t="shared" si="0"/>
        <v>48087.667403354695</v>
      </c>
      <c r="AC15">
        <f t="shared" si="3"/>
        <v>9.4607603718038575</v>
      </c>
      <c r="AD15">
        <f t="shared" si="4"/>
        <v>9.4499286028270095</v>
      </c>
      <c r="AE15">
        <f t="shared" si="5"/>
        <v>9.2217208723193718</v>
      </c>
      <c r="AF15">
        <f t="shared" si="1"/>
        <v>9.2055628194977448</v>
      </c>
      <c r="AG15">
        <f t="shared" si="1"/>
        <v>9.7478883845965836</v>
      </c>
      <c r="AH15">
        <f t="shared" si="1"/>
        <v>9.0341942776409638</v>
      </c>
      <c r="AI15">
        <f t="shared" si="1"/>
        <v>9.3717574723350427</v>
      </c>
      <c r="AJ15">
        <f t="shared" si="1"/>
        <v>9.6698941738131001</v>
      </c>
      <c r="AK15">
        <f t="shared" si="1"/>
        <v>10.780781028278399</v>
      </c>
      <c r="AL15">
        <v>-9.4871534506326696E-2</v>
      </c>
      <c r="AM15">
        <v>4.6082894853697098E-2</v>
      </c>
      <c r="AN15">
        <v>7.1680939717797499E-3</v>
      </c>
      <c r="AO15">
        <v>-5.7071507978463396E-3</v>
      </c>
      <c r="AP15">
        <v>-2.3929815255778301E-2</v>
      </c>
      <c r="AQ15">
        <v>-4.8310492963333097E-2</v>
      </c>
      <c r="AR15">
        <v>7.5559949459780295E-4</v>
      </c>
      <c r="AS15">
        <v>-7.4589026818102894E-2</v>
      </c>
      <c r="AT15">
        <v>2.7676971880312699E-2</v>
      </c>
    </row>
    <row r="16" spans="1:46">
      <c r="A16">
        <v>1990</v>
      </c>
      <c r="B16">
        <v>7458.2937690869039</v>
      </c>
      <c r="C16">
        <v>7174.7578713893281</v>
      </c>
      <c r="D16">
        <v>6584.5874716734288</v>
      </c>
      <c r="E16">
        <v>6096.6643579882939</v>
      </c>
      <c r="F16">
        <v>9990.2918629557189</v>
      </c>
      <c r="G16">
        <v>4476.8953304010493</v>
      </c>
      <c r="H16">
        <v>7301.4770214663122</v>
      </c>
      <c r="I16">
        <v>9573.9571329475039</v>
      </c>
      <c r="J16">
        <v>31926.144633348929</v>
      </c>
      <c r="K16">
        <v>60.396786490422485</v>
      </c>
      <c r="L16">
        <v>60.368782252127318</v>
      </c>
      <c r="M16">
        <v>63.92867328120392</v>
      </c>
      <c r="N16">
        <v>59.165259402816972</v>
      </c>
      <c r="O16">
        <v>57.212132686832774</v>
      </c>
      <c r="P16">
        <v>57.785610750612271</v>
      </c>
      <c r="Q16">
        <v>62.409805726504139</v>
      </c>
      <c r="R16">
        <v>58.320649085349849</v>
      </c>
      <c r="S16">
        <v>65.805038375107173</v>
      </c>
      <c r="T16">
        <f t="shared" si="2"/>
        <v>12348.825496319436</v>
      </c>
      <c r="U16">
        <f t="shared" si="0"/>
        <v>11884.880899906671</v>
      </c>
      <c r="V16">
        <f t="shared" si="0"/>
        <v>10299.896953452662</v>
      </c>
      <c r="W16">
        <f t="shared" si="0"/>
        <v>10304.466539190091</v>
      </c>
      <c r="X16">
        <f t="shared" si="0"/>
        <v>17461.841385358737</v>
      </c>
      <c r="Y16">
        <f t="shared" si="0"/>
        <v>7747.422363886003</v>
      </c>
      <c r="Z16">
        <f t="shared" si="0"/>
        <v>11699.246514983986</v>
      </c>
      <c r="AA16">
        <f t="shared" si="0"/>
        <v>16416.067521704732</v>
      </c>
      <c r="AB16">
        <f t="shared" si="0"/>
        <v>48516.261705313431</v>
      </c>
      <c r="AC16">
        <f t="shared" si="3"/>
        <v>9.4213162360210916</v>
      </c>
      <c r="AD16">
        <f t="shared" si="4"/>
        <v>9.3830223587013126</v>
      </c>
      <c r="AE16">
        <f t="shared" si="5"/>
        <v>9.2398891696485226</v>
      </c>
      <c r="AF16">
        <f t="shared" si="1"/>
        <v>9.2403327248026503</v>
      </c>
      <c r="AG16">
        <f t="shared" si="1"/>
        <v>9.7677732869117193</v>
      </c>
      <c r="AH16">
        <f t="shared" si="1"/>
        <v>8.9551154688160839</v>
      </c>
      <c r="AI16">
        <f t="shared" si="1"/>
        <v>9.3672797182833314</v>
      </c>
      <c r="AJ16">
        <f t="shared" si="1"/>
        <v>9.7060158611263123</v>
      </c>
      <c r="AK16">
        <f t="shared" si="1"/>
        <v>10.789654313620535</v>
      </c>
      <c r="AL16">
        <v>-0.14256629033419599</v>
      </c>
      <c r="AM16">
        <v>-1.8022562688614099E-2</v>
      </c>
      <c r="AN16">
        <v>-2.5871997980946301E-2</v>
      </c>
      <c r="AO16">
        <v>1.4806821078504799E-2</v>
      </c>
      <c r="AP16">
        <v>2.8160956767742101E-4</v>
      </c>
      <c r="AQ16">
        <v>-0.103568501415422</v>
      </c>
      <c r="AR16">
        <v>-2.81535270553466E-2</v>
      </c>
      <c r="AS16">
        <v>-3.5536038827544303E-2</v>
      </c>
      <c r="AT16">
        <v>1.6324411997590701E-2</v>
      </c>
    </row>
    <row r="17" spans="1:46">
      <c r="A17">
        <v>1991</v>
      </c>
      <c r="B17">
        <v>8288.6836741400402</v>
      </c>
      <c r="C17">
        <v>7163.7293648411223</v>
      </c>
      <c r="D17">
        <v>6981.5332207595038</v>
      </c>
      <c r="E17">
        <v>6116.3801920073183</v>
      </c>
      <c r="F17">
        <v>10216.137715021474</v>
      </c>
      <c r="G17">
        <v>4483.605781603851</v>
      </c>
      <c r="H17">
        <v>7506.7017848641854</v>
      </c>
      <c r="I17">
        <v>10272.984877056912</v>
      </c>
      <c r="J17">
        <v>31419.750895207009</v>
      </c>
      <c r="K17">
        <v>60.539246584987161</v>
      </c>
      <c r="L17">
        <v>60.752722607498669</v>
      </c>
      <c r="M17">
        <v>63.891627508542491</v>
      </c>
      <c r="N17">
        <v>59.441910879093818</v>
      </c>
      <c r="O17">
        <v>57.716345851979867</v>
      </c>
      <c r="P17">
        <v>58.127893660564986</v>
      </c>
      <c r="Q17">
        <v>62.456501521488626</v>
      </c>
      <c r="R17">
        <v>58.563404933207238</v>
      </c>
      <c r="S17">
        <v>65.692828975230668</v>
      </c>
      <c r="T17">
        <f t="shared" si="2"/>
        <v>13691.421915044961</v>
      </c>
      <c r="U17">
        <f t="shared" si="0"/>
        <v>11791.61864254773</v>
      </c>
      <c r="V17">
        <f t="shared" si="0"/>
        <v>10927.148819031183</v>
      </c>
      <c r="W17">
        <f t="shared" si="0"/>
        <v>10289.676259648135</v>
      </c>
      <c r="X17">
        <f t="shared" si="0"/>
        <v>17700.596883284885</v>
      </c>
      <c r="Y17">
        <f t="shared" si="0"/>
        <v>7713.3463802862861</v>
      </c>
      <c r="Z17">
        <f t="shared" si="0"/>
        <v>12019.08784833465</v>
      </c>
      <c r="AA17">
        <f t="shared" si="0"/>
        <v>17541.645484536733</v>
      </c>
      <c r="AB17">
        <f t="shared" si="0"/>
        <v>47828.281085373499</v>
      </c>
      <c r="AC17">
        <f t="shared" si="3"/>
        <v>9.5245247781222542</v>
      </c>
      <c r="AD17">
        <f t="shared" si="4"/>
        <v>9.3751442735523352</v>
      </c>
      <c r="AE17">
        <f t="shared" si="5"/>
        <v>9.2990056888640353</v>
      </c>
      <c r="AF17">
        <f t="shared" si="1"/>
        <v>9.238896366685756</v>
      </c>
      <c r="AG17">
        <f t="shared" si="1"/>
        <v>9.7813536402128243</v>
      </c>
      <c r="AH17">
        <f t="shared" si="1"/>
        <v>8.9507074035586314</v>
      </c>
      <c r="AI17">
        <f t="shared" si="1"/>
        <v>9.3942513190478554</v>
      </c>
      <c r="AJ17">
        <f t="shared" si="1"/>
        <v>9.7723330747834964</v>
      </c>
      <c r="AK17">
        <f t="shared" si="1"/>
        <v>10.775372398026748</v>
      </c>
      <c r="AL17">
        <v>-5.2638377127186303E-2</v>
      </c>
      <c r="AM17">
        <v>-2.3063766852402499E-2</v>
      </c>
      <c r="AN17">
        <v>-2.0143601923079402E-2</v>
      </c>
      <c r="AO17">
        <v>-3.0578448091489501E-4</v>
      </c>
      <c r="AP17">
        <v>1.5748261668923302E-2</v>
      </c>
      <c r="AQ17">
        <v>-9.0268289819736197E-2</v>
      </c>
      <c r="AR17">
        <v>-2.7776712564874E-2</v>
      </c>
      <c r="AS17">
        <v>3.3290984526923098E-2</v>
      </c>
      <c r="AT17">
        <v>-1.74939698493599E-2</v>
      </c>
    </row>
    <row r="18" spans="1:46">
      <c r="A18">
        <v>1992</v>
      </c>
      <c r="B18">
        <v>9154.9137192216331</v>
      </c>
      <c r="C18">
        <v>7017.9536485290682</v>
      </c>
      <c r="D18">
        <v>7695.99234231849</v>
      </c>
      <c r="E18">
        <v>6303.6467265268693</v>
      </c>
      <c r="F18">
        <v>10393.367006616641</v>
      </c>
      <c r="G18">
        <v>4379.0242856015229</v>
      </c>
      <c r="H18">
        <v>8043.7436250422479</v>
      </c>
      <c r="I18">
        <v>10651.917137134891</v>
      </c>
      <c r="J18">
        <v>32042.305689980247</v>
      </c>
      <c r="K18">
        <v>60.744192095515245</v>
      </c>
      <c r="L18">
        <v>61.173722282884725</v>
      </c>
      <c r="M18">
        <v>63.810257257935589</v>
      </c>
      <c r="N18">
        <v>59.737791790074787</v>
      </c>
      <c r="O18">
        <v>58.170007636935459</v>
      </c>
      <c r="P18">
        <v>58.480154964647468</v>
      </c>
      <c r="Q18">
        <v>62.508235944674752</v>
      </c>
      <c r="R18">
        <v>58.85286102657529</v>
      </c>
      <c r="S18">
        <v>65.590527491610729</v>
      </c>
      <c r="T18">
        <f t="shared" si="2"/>
        <v>15071.257684728582</v>
      </c>
      <c r="U18">
        <f t="shared" si="0"/>
        <v>11472.170380733169</v>
      </c>
      <c r="V18">
        <f t="shared" si="0"/>
        <v>12060.744891232043</v>
      </c>
      <c r="W18">
        <f t="shared" si="0"/>
        <v>10552.192402220995</v>
      </c>
      <c r="X18">
        <f t="shared" si="0"/>
        <v>17867.226477751567</v>
      </c>
      <c r="Y18">
        <f t="shared" si="0"/>
        <v>7488.0517814098457</v>
      </c>
      <c r="Z18">
        <f t="shared" si="0"/>
        <v>12868.29407913809</v>
      </c>
      <c r="AA18">
        <f t="shared" si="0"/>
        <v>18099.23417712007</v>
      </c>
      <c r="AB18">
        <f t="shared" si="0"/>
        <v>48852.032321402774</v>
      </c>
      <c r="AC18">
        <f t="shared" si="3"/>
        <v>9.6205447443246364</v>
      </c>
      <c r="AD18">
        <f t="shared" si="4"/>
        <v>9.3476794146061337</v>
      </c>
      <c r="AE18">
        <f t="shared" si="5"/>
        <v>9.3977112338158957</v>
      </c>
      <c r="AF18">
        <f t="shared" si="1"/>
        <v>9.2640889279516347</v>
      </c>
      <c r="AG18">
        <f t="shared" si="1"/>
        <v>9.7907233906098998</v>
      </c>
      <c r="AH18">
        <f t="shared" si="1"/>
        <v>8.9210639333859003</v>
      </c>
      <c r="AI18">
        <f t="shared" si="1"/>
        <v>9.4625217416210994</v>
      </c>
      <c r="AJ18">
        <f t="shared" si="1"/>
        <v>9.8036249057024456</v>
      </c>
      <c r="AK18">
        <f t="shared" si="1"/>
        <v>10.796551259909585</v>
      </c>
      <c r="AL18">
        <v>2.66556010119086E-2</v>
      </c>
      <c r="AM18">
        <v>-4.8325651384521599E-2</v>
      </c>
      <c r="AN18">
        <v>2.4393144194466001E-2</v>
      </c>
      <c r="AO18">
        <v>1.22434020083446E-2</v>
      </c>
      <c r="AP18">
        <v>2.50520559699581E-2</v>
      </c>
      <c r="AQ18">
        <v>-0.10940048452052099</v>
      </c>
      <c r="AR18">
        <v>1.2658464727366E-2</v>
      </c>
      <c r="AS18">
        <v>6.8030829439797103E-2</v>
      </c>
      <c r="AT18">
        <v>-1.5701520370203802E-2</v>
      </c>
    </row>
    <row r="19" spans="1:46">
      <c r="A19">
        <v>1993</v>
      </c>
      <c r="B19">
        <v>9569.5731115889866</v>
      </c>
      <c r="C19">
        <v>7232.8819026545098</v>
      </c>
      <c r="D19">
        <v>8085.2803897866424</v>
      </c>
      <c r="E19">
        <v>6333.6321797503979</v>
      </c>
      <c r="F19">
        <v>10407.455317216756</v>
      </c>
      <c r="G19">
        <v>4502.458308125998</v>
      </c>
      <c r="H19">
        <v>8197.2673109528405</v>
      </c>
      <c r="I19">
        <v>10447.609937421103</v>
      </c>
      <c r="J19">
        <v>32530.903865921664</v>
      </c>
      <c r="K19">
        <v>60.983615636427182</v>
      </c>
      <c r="L19">
        <v>61.625514278120342</v>
      </c>
      <c r="M19">
        <v>63.72420472109691</v>
      </c>
      <c r="N19">
        <v>60.050386069945141</v>
      </c>
      <c r="O19">
        <v>58.591376503537184</v>
      </c>
      <c r="P19">
        <v>58.835639334797243</v>
      </c>
      <c r="Q19">
        <v>62.555051381289204</v>
      </c>
      <c r="R19">
        <v>59.177845174413889</v>
      </c>
      <c r="S19">
        <v>65.513236656165347</v>
      </c>
      <c r="T19">
        <f t="shared" si="2"/>
        <v>15692.039594111602</v>
      </c>
      <c r="U19">
        <f t="shared" si="0"/>
        <v>11736.830089582698</v>
      </c>
      <c r="V19">
        <f t="shared" si="0"/>
        <v>12687.926707243601</v>
      </c>
      <c r="W19">
        <f t="shared" si="0"/>
        <v>10547.196436627646</v>
      </c>
      <c r="X19">
        <f t="shared" si="0"/>
        <v>17762.776603462207</v>
      </c>
      <c r="Y19">
        <f t="shared" si="0"/>
        <v>7652.603692305087</v>
      </c>
      <c r="Z19">
        <f t="shared" si="0"/>
        <v>13104.085329557764</v>
      </c>
      <c r="AA19">
        <f t="shared" si="0"/>
        <v>17654.596761049736</v>
      </c>
      <c r="AB19">
        <f t="shared" si="0"/>
        <v>49655.467393031373</v>
      </c>
      <c r="AC19">
        <f t="shared" si="3"/>
        <v>9.6609088305299053</v>
      </c>
      <c r="AD19">
        <f t="shared" si="4"/>
        <v>9.3704870475177628</v>
      </c>
      <c r="AE19">
        <f t="shared" si="5"/>
        <v>9.4484061673166142</v>
      </c>
      <c r="AF19">
        <f t="shared" si="1"/>
        <v>9.2636153629849076</v>
      </c>
      <c r="AG19">
        <f t="shared" si="1"/>
        <v>9.7848603446113263</v>
      </c>
      <c r="AH19">
        <f t="shared" si="1"/>
        <v>8.9428012208493062</v>
      </c>
      <c r="AI19">
        <f t="shared" si="1"/>
        <v>9.4806793177900381</v>
      </c>
      <c r="AJ19">
        <f t="shared" si="1"/>
        <v>9.7787514681724375</v>
      </c>
      <c r="AK19">
        <f t="shared" si="1"/>
        <v>10.812863782102168</v>
      </c>
      <c r="AL19">
        <v>4.8959374751566601E-2</v>
      </c>
      <c r="AM19">
        <v>-2.43883133633052E-2</v>
      </c>
      <c r="AN19">
        <v>2.1739095439993899E-2</v>
      </c>
      <c r="AO19">
        <v>6.15579875541172E-4</v>
      </c>
      <c r="AP19">
        <v>1.7501282776079201E-2</v>
      </c>
      <c r="AQ19">
        <v>-8.4530713963836504E-2</v>
      </c>
      <c r="AR19">
        <v>2.94105770837128E-3</v>
      </c>
      <c r="AS19">
        <v>4.8570396260311503E-2</v>
      </c>
      <c r="AT19">
        <v>-1.8989716576117002E-2</v>
      </c>
    </row>
    <row r="20" spans="1:46">
      <c r="A20">
        <v>1994</v>
      </c>
      <c r="B20">
        <v>9999.0993037908629</v>
      </c>
      <c r="C20">
        <v>7503.3893597697588</v>
      </c>
      <c r="D20">
        <v>8398.7727692769677</v>
      </c>
      <c r="E20">
        <v>6581.2102691123264</v>
      </c>
      <c r="F20">
        <v>10681.851966176218</v>
      </c>
      <c r="G20">
        <v>4987.647782857277</v>
      </c>
      <c r="H20">
        <v>8730.0937197653311</v>
      </c>
      <c r="I20">
        <v>9983.7581488885444</v>
      </c>
      <c r="J20">
        <v>33456.594945390898</v>
      </c>
      <c r="K20">
        <v>61.220675488734102</v>
      </c>
      <c r="L20">
        <v>62.099218765821185</v>
      </c>
      <c r="M20">
        <v>63.682309165335191</v>
      </c>
      <c r="N20">
        <v>60.374191081856686</v>
      </c>
      <c r="O20">
        <v>59.005676077242711</v>
      </c>
      <c r="P20">
        <v>59.185417419459085</v>
      </c>
      <c r="Q20">
        <v>62.584518337264683</v>
      </c>
      <c r="R20">
        <v>59.522202439823033</v>
      </c>
      <c r="S20">
        <v>65.478793235844279</v>
      </c>
      <c r="T20">
        <f t="shared" si="2"/>
        <v>16332.87974032712</v>
      </c>
      <c r="U20">
        <f t="shared" si="0"/>
        <v>12082.90459830962</v>
      </c>
      <c r="V20">
        <f t="shared" si="0"/>
        <v>13188.549346525193</v>
      </c>
      <c r="W20">
        <f t="shared" si="0"/>
        <v>10900.701361264408</v>
      </c>
      <c r="X20">
        <f t="shared" si="0"/>
        <v>18103.092238436348</v>
      </c>
      <c r="Y20">
        <f t="shared" si="0"/>
        <v>8427.1565536301005</v>
      </c>
      <c r="Z20">
        <f t="shared" si="0"/>
        <v>13949.286423711555</v>
      </c>
      <c r="AA20">
        <f t="shared" si="0"/>
        <v>16773.166549040463</v>
      </c>
      <c r="AB20">
        <f t="shared" si="0"/>
        <v>51095.313905504525</v>
      </c>
      <c r="AC20">
        <f t="shared" si="3"/>
        <v>9.7009355170386513</v>
      </c>
      <c r="AD20">
        <f t="shared" si="4"/>
        <v>9.3995468894660235</v>
      </c>
      <c r="AE20">
        <f t="shared" si="5"/>
        <v>9.4871042583532823</v>
      </c>
      <c r="AF20">
        <f t="shared" si="1"/>
        <v>9.2965824112173081</v>
      </c>
      <c r="AG20">
        <f t="shared" si="1"/>
        <v>9.803838044564662</v>
      </c>
      <c r="AH20">
        <f t="shared" si="1"/>
        <v>9.0392146932229203</v>
      </c>
      <c r="AI20">
        <f t="shared" si="1"/>
        <v>9.543183633519071</v>
      </c>
      <c r="AJ20">
        <f t="shared" si="1"/>
        <v>9.7275356592370894</v>
      </c>
      <c r="AK20">
        <f t="shared" si="1"/>
        <v>10.841448067593433</v>
      </c>
      <c r="AL20">
        <v>7.1435899750136797E-2</v>
      </c>
      <c r="AM20">
        <v>4.7718566467551699E-3</v>
      </c>
      <c r="AN20">
        <v>9.2645834398670194E-3</v>
      </c>
      <c r="AO20">
        <v>2.4251298429842201E-2</v>
      </c>
      <c r="AP20">
        <v>3.32494498328781E-2</v>
      </c>
      <c r="AQ20">
        <v>8.5486582494560502E-3</v>
      </c>
      <c r="AR20">
        <v>3.8604790617858598E-2</v>
      </c>
      <c r="AS20">
        <v>5.0790610432898103E-3</v>
      </c>
      <c r="AT20">
        <v>-1.0427800274591399E-2</v>
      </c>
    </row>
    <row r="21" spans="1:46">
      <c r="A21">
        <v>1995</v>
      </c>
      <c r="B21">
        <v>9593.4171057081985</v>
      </c>
      <c r="C21">
        <v>7716.2201891089335</v>
      </c>
      <c r="D21">
        <v>9140.1337416657516</v>
      </c>
      <c r="E21">
        <v>6799.1186185449105</v>
      </c>
      <c r="F21">
        <v>9845.968068952885</v>
      </c>
      <c r="G21">
        <v>5320.9441066806457</v>
      </c>
      <c r="H21">
        <v>8542.1692127171373</v>
      </c>
      <c r="I21">
        <v>10161.705457385133</v>
      </c>
      <c r="J21">
        <v>33903.289049727093</v>
      </c>
      <c r="K21">
        <v>61.430654743802663</v>
      </c>
      <c r="L21">
        <v>62.585666558264641</v>
      </c>
      <c r="M21">
        <v>63.717433100689135</v>
      </c>
      <c r="N21">
        <v>60.705002123673864</v>
      </c>
      <c r="O21">
        <v>59.429104035905553</v>
      </c>
      <c r="P21">
        <v>59.523372547541634</v>
      </c>
      <c r="Q21">
        <v>62.589358258559834</v>
      </c>
      <c r="R21">
        <v>59.874456481758095</v>
      </c>
      <c r="S21">
        <v>65.4983577748729</v>
      </c>
      <c r="T21">
        <f t="shared" si="2"/>
        <v>15616.661006980421</v>
      </c>
      <c r="U21">
        <f t="shared" si="0"/>
        <v>12329.053301566189</v>
      </c>
      <c r="V21">
        <f t="shared" si="0"/>
        <v>14344.792777860501</v>
      </c>
      <c r="W21">
        <f t="shared" si="0"/>
        <v>11200.260902212169</v>
      </c>
      <c r="X21">
        <f t="shared" si="0"/>
        <v>16567.586250339904</v>
      </c>
      <c r="Y21">
        <f t="shared" si="0"/>
        <v>8939.2517240698671</v>
      </c>
      <c r="Z21">
        <f t="shared" si="0"/>
        <v>13647.957816453398</v>
      </c>
      <c r="AA21">
        <f t="shared" si="0"/>
        <v>16971.687184302195</v>
      </c>
      <c r="AB21">
        <f t="shared" si="0"/>
        <v>51762.044425995358</v>
      </c>
      <c r="AC21">
        <f t="shared" si="3"/>
        <v>9.6560936365851866</v>
      </c>
      <c r="AD21">
        <f t="shared" si="4"/>
        <v>9.419713813126803</v>
      </c>
      <c r="AE21">
        <f t="shared" si="5"/>
        <v>9.5711422827106034</v>
      </c>
      <c r="AF21">
        <f t="shared" si="1"/>
        <v>9.3236923518522374</v>
      </c>
      <c r="AG21">
        <f t="shared" si="1"/>
        <v>9.7152034299449017</v>
      </c>
      <c r="AH21">
        <f t="shared" si="1"/>
        <v>9.098207164896067</v>
      </c>
      <c r="AI21">
        <f t="shared" si="1"/>
        <v>9.5213451789041024</v>
      </c>
      <c r="AJ21">
        <f t="shared" si="1"/>
        <v>9.7393017748715529</v>
      </c>
      <c r="AK21">
        <f t="shared" si="1"/>
        <v>10.854412426578586</v>
      </c>
      <c r="AL21">
        <v>1.0908894918451E-2</v>
      </c>
      <c r="AM21">
        <v>2.42975102147884E-2</v>
      </c>
      <c r="AN21">
        <v>4.5445554866036603E-2</v>
      </c>
      <c r="AO21">
        <v>4.41804921816615E-2</v>
      </c>
      <c r="AP21" s="1">
        <v>-6.0251551941808798E-2</v>
      </c>
      <c r="AQ21">
        <v>5.9497966658133401E-2</v>
      </c>
      <c r="AR21">
        <v>-7.9951208815423093E-3</v>
      </c>
      <c r="AS21">
        <v>2.6741893880947401E-2</v>
      </c>
      <c r="AT21">
        <v>-1.79249261073515E-2</v>
      </c>
    </row>
    <row r="22" spans="1:46">
      <c r="A22">
        <v>1996</v>
      </c>
      <c r="B22">
        <v>9999.6913458621893</v>
      </c>
      <c r="C22">
        <v>7762.4855048548288</v>
      </c>
      <c r="D22">
        <v>9669.2014936003416</v>
      </c>
      <c r="E22">
        <v>6815.6331445582764</v>
      </c>
      <c r="F22">
        <v>10177.14873061767</v>
      </c>
      <c r="G22">
        <v>5360.1155436567178</v>
      </c>
      <c r="H22">
        <v>8984.7869249585947</v>
      </c>
      <c r="I22">
        <v>9934.7315173781626</v>
      </c>
      <c r="J22">
        <v>34779.542239028699</v>
      </c>
      <c r="K22">
        <v>61.603494873907216</v>
      </c>
      <c r="L22">
        <v>63.085215401525808</v>
      </c>
      <c r="M22">
        <v>63.836938441171483</v>
      </c>
      <c r="N22">
        <v>61.042874364569222</v>
      </c>
      <c r="O22">
        <v>59.866578550925652</v>
      </c>
      <c r="P22">
        <v>59.848067549763876</v>
      </c>
      <c r="Q22">
        <v>62.565871262572074</v>
      </c>
      <c r="R22">
        <v>60.230168581634366</v>
      </c>
      <c r="S22">
        <v>65.573544337277724</v>
      </c>
      <c r="T22">
        <f t="shared" si="2"/>
        <v>16232.344230355768</v>
      </c>
      <c r="U22">
        <f t="shared" ref="U22:U36" si="6">C22/(L22/100)</f>
        <v>12304.761829611003</v>
      </c>
      <c r="V22">
        <f t="shared" ref="V22:V36" si="7">D22/(M22/100)</f>
        <v>15146.718701917278</v>
      </c>
      <c r="W22">
        <f t="shared" ref="W22:W36" si="8">E22/(N22/100)</f>
        <v>11165.321449073566</v>
      </c>
      <c r="X22">
        <f t="shared" ref="X22:X36" si="9">F22/(O22/100)</f>
        <v>16999.716664884152</v>
      </c>
      <c r="Y22">
        <f t="shared" ref="Y22:Y36" si="10">G22/(P22/100)</f>
        <v>8956.2048752865139</v>
      </c>
      <c r="Z22">
        <f t="shared" ref="Z22:Z36" si="11">H22/(Q22/100)</f>
        <v>14360.523946436979</v>
      </c>
      <c r="AA22">
        <f t="shared" ref="AA22:AA36" si="12">I22/(R22/100)</f>
        <v>16494.610178473751</v>
      </c>
      <c r="AB22">
        <f t="shared" ref="AB22:AB36" si="13">J22/(S22/100)</f>
        <v>53038.984838367156</v>
      </c>
      <c r="AC22">
        <f t="shared" si="3"/>
        <v>9.694761088178014</v>
      </c>
      <c r="AD22">
        <f t="shared" si="4"/>
        <v>9.4177416070596962</v>
      </c>
      <c r="AE22">
        <f t="shared" si="5"/>
        <v>9.625539200146898</v>
      </c>
      <c r="AF22">
        <f t="shared" ref="AF22:AF36" si="14">LN(E22/(N22/100))</f>
        <v>9.3205679546411435</v>
      </c>
      <c r="AG22">
        <f t="shared" ref="AG22:AG36" si="15">LN(F22/(O22/100))</f>
        <v>9.7409519561279403</v>
      </c>
      <c r="AH22">
        <f t="shared" ref="AH22:AH36" si="16">LN(G22/(P22/100))</f>
        <v>9.1001018532147615</v>
      </c>
      <c r="AI22">
        <f t="shared" ref="AI22:AI36" si="17">LN(H22/(Q22/100))</f>
        <v>9.5722383284572796</v>
      </c>
      <c r="AJ22">
        <f t="shared" ref="AJ22:AJ36" si="18">LN(I22/(R22/100))</f>
        <v>9.710788950674953</v>
      </c>
      <c r="AK22">
        <f t="shared" ref="AK22:AK36" si="19">LN(J22/(S22/100))</f>
        <v>10.87878248512845</v>
      </c>
      <c r="AL22">
        <v>3.6396782169847E-2</v>
      </c>
      <c r="AM22">
        <v>2.1182492343474E-2</v>
      </c>
      <c r="AN22">
        <v>5.6347492556072999E-2</v>
      </c>
      <c r="AO22">
        <v>3.6111071657121102E-2</v>
      </c>
      <c r="AP22">
        <v>-4.14338091284812E-2</v>
      </c>
      <c r="AQ22">
        <v>5.0312459218503101E-2</v>
      </c>
      <c r="AR22">
        <v>2.0874376966627702E-2</v>
      </c>
      <c r="AS22">
        <v>1.0108013255088401E-2</v>
      </c>
      <c r="AT22">
        <v>-1.43686407133643E-2</v>
      </c>
    </row>
    <row r="23" spans="1:46">
      <c r="A23">
        <v>1997</v>
      </c>
      <c r="B23">
        <v>10681.272736652687</v>
      </c>
      <c r="C23">
        <v>7902.9624746741083</v>
      </c>
      <c r="D23">
        <v>10162.549798242748</v>
      </c>
      <c r="E23">
        <v>6925.8087824737549</v>
      </c>
      <c r="F23">
        <v>10686.473334151244</v>
      </c>
      <c r="G23">
        <v>5630.8137870762639</v>
      </c>
      <c r="H23">
        <v>9690.9796987897134</v>
      </c>
      <c r="I23">
        <v>10357.316549539079</v>
      </c>
      <c r="J23">
        <v>35911.786611677308</v>
      </c>
      <c r="K23">
        <v>61.748561784905135</v>
      </c>
      <c r="L23">
        <v>63.591817469937673</v>
      </c>
      <c r="M23">
        <v>64.030649513074081</v>
      </c>
      <c r="N23">
        <v>61.388710508399491</v>
      </c>
      <c r="O23">
        <v>60.309593705855768</v>
      </c>
      <c r="P23">
        <v>60.161643610483885</v>
      </c>
      <c r="Q23">
        <v>62.520298669165882</v>
      </c>
      <c r="R23">
        <v>60.591716357714212</v>
      </c>
      <c r="S23">
        <v>65.697077487030924</v>
      </c>
      <c r="T23">
        <f t="shared" si="2"/>
        <v>17298.010557492529</v>
      </c>
      <c r="U23">
        <f t="shared" si="6"/>
        <v>12427.640519018263</v>
      </c>
      <c r="V23">
        <f t="shared" si="7"/>
        <v>15871.383275860275</v>
      </c>
      <c r="W23">
        <f t="shared" si="8"/>
        <v>11281.893242449087</v>
      </c>
      <c r="X23">
        <f t="shared" si="9"/>
        <v>17719.358857351479</v>
      </c>
      <c r="Y23">
        <f t="shared" si="10"/>
        <v>9359.4746571967444</v>
      </c>
      <c r="Z23">
        <f t="shared" si="11"/>
        <v>15500.533274914065</v>
      </c>
      <c r="AA23">
        <f t="shared" si="12"/>
        <v>17093.618025924166</v>
      </c>
      <c r="AB23">
        <f t="shared" si="13"/>
        <v>54662.685138112203</v>
      </c>
      <c r="AC23">
        <f t="shared" si="3"/>
        <v>9.7583467771965129</v>
      </c>
      <c r="AD23">
        <f t="shared" si="4"/>
        <v>9.4276783450075587</v>
      </c>
      <c r="AE23">
        <f t="shared" si="5"/>
        <v>9.6722729726621424</v>
      </c>
      <c r="AF23">
        <f t="shared" si="14"/>
        <v>9.3309543516110338</v>
      </c>
      <c r="AG23">
        <f t="shared" si="15"/>
        <v>9.782413041639451</v>
      </c>
      <c r="AH23">
        <f t="shared" si="16"/>
        <v>9.1441444415286242</v>
      </c>
      <c r="AI23">
        <f t="shared" si="17"/>
        <v>9.64862970714867</v>
      </c>
      <c r="AJ23">
        <f t="shared" si="18"/>
        <v>9.7464604579705174</v>
      </c>
      <c r="AK23">
        <f t="shared" si="19"/>
        <v>10.908936582646374</v>
      </c>
      <c r="AL23">
        <v>8.9839904468483694E-2</v>
      </c>
      <c r="AM23">
        <v>2.9471959933340799E-2</v>
      </c>
      <c r="AN23">
        <v>6.4540429798878293E-2</v>
      </c>
      <c r="AO23">
        <v>4.3431505460526799E-2</v>
      </c>
      <c r="AP23">
        <v>-8.7929297882087792E-3</v>
      </c>
      <c r="AQ23">
        <v>8.1314873220282594E-2</v>
      </c>
      <c r="AR23">
        <v>7.8718540127649603E-2</v>
      </c>
      <c r="AS23">
        <v>5.91832547087012E-2</v>
      </c>
      <c r="AT23">
        <v>-5.1145414705207103E-3</v>
      </c>
    </row>
    <row r="24" spans="1:46">
      <c r="A24">
        <v>1998</v>
      </c>
      <c r="B24">
        <v>10963.67840925067</v>
      </c>
      <c r="C24">
        <v>7787.394783592883</v>
      </c>
      <c r="D24">
        <v>10351.986246304063</v>
      </c>
      <c r="E24">
        <v>6844.9441503749686</v>
      </c>
      <c r="F24">
        <v>11030.446002627983</v>
      </c>
      <c r="G24">
        <v>5501.9204852823605</v>
      </c>
      <c r="H24">
        <v>10074.465913004229</v>
      </c>
      <c r="I24">
        <v>10186.344129467079</v>
      </c>
      <c r="J24">
        <v>37057.646441650882</v>
      </c>
      <c r="K24">
        <v>61.88435357639225</v>
      </c>
      <c r="L24">
        <v>64.083338386172315</v>
      </c>
      <c r="M24">
        <v>64.290255761556963</v>
      </c>
      <c r="N24">
        <v>61.740088177927589</v>
      </c>
      <c r="O24">
        <v>60.745024313174802</v>
      </c>
      <c r="P24">
        <v>60.466331038424471</v>
      </c>
      <c r="Q24">
        <v>62.467130257183335</v>
      </c>
      <c r="R24">
        <v>60.962305998244496</v>
      </c>
      <c r="S24">
        <v>65.859154660529398</v>
      </c>
      <c r="T24">
        <f t="shared" si="2"/>
        <v>17716.398048364059</v>
      </c>
      <c r="U24">
        <f t="shared" si="6"/>
        <v>12151.98049868329</v>
      </c>
      <c r="V24">
        <f t="shared" si="7"/>
        <v>16101.952191165714</v>
      </c>
      <c r="W24">
        <f t="shared" si="8"/>
        <v>11086.709385073525</v>
      </c>
      <c r="X24">
        <f t="shared" si="9"/>
        <v>18158.600029131314</v>
      </c>
      <c r="Y24">
        <f t="shared" si="10"/>
        <v>9099.1472292010931</v>
      </c>
      <c r="Z24">
        <f t="shared" si="11"/>
        <v>16127.627236158696</v>
      </c>
      <c r="AA24">
        <f t="shared" si="12"/>
        <v>16709.250023712048</v>
      </c>
      <c r="AB24">
        <f t="shared" si="13"/>
        <v>56268.026264024025</v>
      </c>
      <c r="AC24">
        <f t="shared" si="3"/>
        <v>9.7822459330884932</v>
      </c>
      <c r="AD24">
        <f t="shared" si="4"/>
        <v>9.4052474394918395</v>
      </c>
      <c r="AE24">
        <f t="shared" si="5"/>
        <v>9.6866957977315415</v>
      </c>
      <c r="AF24">
        <f t="shared" si="14"/>
        <v>9.3135023172048967</v>
      </c>
      <c r="AG24">
        <f t="shared" si="15"/>
        <v>9.8068995582767613</v>
      </c>
      <c r="AH24">
        <f t="shared" si="16"/>
        <v>9.1159359770369814</v>
      </c>
      <c r="AI24">
        <f t="shared" si="17"/>
        <v>9.6882890577666068</v>
      </c>
      <c r="AJ24">
        <f t="shared" si="18"/>
        <v>9.7237177386978395</v>
      </c>
      <c r="AK24">
        <f t="shared" si="19"/>
        <v>10.937881735644096</v>
      </c>
      <c r="AL24">
        <v>0.10680095895683001</v>
      </c>
      <c r="AM24">
        <v>4.6745829614867097E-3</v>
      </c>
      <c r="AN24">
        <v>4.5405156957818001E-2</v>
      </c>
      <c r="AO24">
        <v>2.4074793479618599E-2</v>
      </c>
      <c r="AP24">
        <v>5.5732671092307796E-3</v>
      </c>
      <c r="AQ24">
        <v>3.8680181361009099E-2</v>
      </c>
      <c r="AR24">
        <v>0.10383699679713999</v>
      </c>
      <c r="AS24">
        <v>5.0810545652233002E-2</v>
      </c>
      <c r="AT24">
        <v>3.2541706504307698E-3</v>
      </c>
    </row>
    <row r="25" spans="1:46">
      <c r="A25">
        <v>1999</v>
      </c>
      <c r="B25">
        <v>10474.704385166338</v>
      </c>
      <c r="C25">
        <v>7692.209306158752</v>
      </c>
      <c r="D25">
        <v>10143.458075783021</v>
      </c>
      <c r="E25">
        <v>6445.9093042242175</v>
      </c>
      <c r="F25">
        <v>11281.857708365869</v>
      </c>
      <c r="G25">
        <v>5465.1702583593942</v>
      </c>
      <c r="H25">
        <v>9833.9163331809759</v>
      </c>
      <c r="I25">
        <v>9395.9759422217121</v>
      </c>
      <c r="J25">
        <v>38418.506315724073</v>
      </c>
      <c r="K25">
        <v>62.03754689009989</v>
      </c>
      <c r="L25">
        <v>64.533295426265269</v>
      </c>
      <c r="M25">
        <v>64.601237772262039</v>
      </c>
      <c r="N25">
        <v>62.094100152836162</v>
      </c>
      <c r="O25">
        <v>61.155293633247375</v>
      </c>
      <c r="P25">
        <v>60.765720097655361</v>
      </c>
      <c r="Q25">
        <v>62.42600437215966</v>
      </c>
      <c r="R25">
        <v>61.346985449178796</v>
      </c>
      <c r="S25">
        <v>66.046270385291407</v>
      </c>
      <c r="T25">
        <f t="shared" si="2"/>
        <v>16884.459348017706</v>
      </c>
      <c r="U25">
        <f t="shared" si="6"/>
        <v>11919.752827356771</v>
      </c>
      <c r="V25">
        <f t="shared" si="7"/>
        <v>15701.646633368899</v>
      </c>
      <c r="W25">
        <f t="shared" si="8"/>
        <v>10380.872399082184</v>
      </c>
      <c r="X25">
        <f t="shared" si="9"/>
        <v>18447.884129252929</v>
      </c>
      <c r="Y25">
        <f t="shared" si="10"/>
        <v>8993.8377255736123</v>
      </c>
      <c r="Z25">
        <f t="shared" si="11"/>
        <v>15752.91648421862</v>
      </c>
      <c r="AA25">
        <f t="shared" si="12"/>
        <v>15316.116796000591</v>
      </c>
      <c r="AB25">
        <f t="shared" si="13"/>
        <v>58169.077665708624</v>
      </c>
      <c r="AC25">
        <f t="shared" si="3"/>
        <v>9.7341489126456544</v>
      </c>
      <c r="AD25">
        <f t="shared" si="4"/>
        <v>9.3859522044443455</v>
      </c>
      <c r="AE25">
        <f t="shared" si="5"/>
        <v>9.6615208669430608</v>
      </c>
      <c r="AF25">
        <f t="shared" si="14"/>
        <v>9.2477201993425524</v>
      </c>
      <c r="AG25">
        <f t="shared" si="15"/>
        <v>9.8227049615509614</v>
      </c>
      <c r="AH25">
        <f t="shared" si="16"/>
        <v>9.1042949246477161</v>
      </c>
      <c r="AI25">
        <f t="shared" si="17"/>
        <v>9.6647808007124461</v>
      </c>
      <c r="AJ25">
        <f t="shared" si="18"/>
        <v>9.6366609383189967</v>
      </c>
      <c r="AK25">
        <f t="shared" si="19"/>
        <v>10.97110918093775</v>
      </c>
      <c r="AL25">
        <v>5.4239371732665E-2</v>
      </c>
      <c r="AM25">
        <v>-1.8215785194321699E-2</v>
      </c>
      <c r="AN25">
        <v>-8.9619439017489793E-3</v>
      </c>
      <c r="AO25">
        <v>-4.3602804452469002E-2</v>
      </c>
      <c r="AP25">
        <v>1.06354798919384E-2</v>
      </c>
      <c r="AQ25">
        <v>1.09876296060154E-2</v>
      </c>
      <c r="AR25">
        <v>6.95368677694361E-2</v>
      </c>
      <c r="AS25">
        <v>-2.2060318050959499E-2</v>
      </c>
      <c r="AT25">
        <v>1.6689610093447299E-2</v>
      </c>
    </row>
    <row r="26" spans="1:46">
      <c r="A26">
        <v>2000</v>
      </c>
      <c r="B26">
        <v>10282.405686527765</v>
      </c>
      <c r="C26">
        <v>7909.1058079216737</v>
      </c>
      <c r="D26">
        <v>10469.403090477039</v>
      </c>
      <c r="E26">
        <v>6618.8680192216116</v>
      </c>
      <c r="F26">
        <v>11852.71958891002</v>
      </c>
      <c r="G26">
        <v>5543.0335515148072</v>
      </c>
      <c r="H26">
        <v>9608.9851844611458</v>
      </c>
      <c r="I26">
        <v>9564.4715830568148</v>
      </c>
      <c r="J26">
        <v>39577.633507299863</v>
      </c>
      <c r="K26">
        <v>62.225675114983595</v>
      </c>
      <c r="L26">
        <v>64.925261710899932</v>
      </c>
      <c r="M26">
        <v>64.950758180056567</v>
      </c>
      <c r="N26">
        <v>62.448290755048141</v>
      </c>
      <c r="O26">
        <v>61.529839747048186</v>
      </c>
      <c r="P26">
        <v>61.062609236518583</v>
      </c>
      <c r="Q26">
        <v>62.411413331340817</v>
      </c>
      <c r="R26">
        <v>61.747105671097259</v>
      </c>
      <c r="S26">
        <v>66.24632796088558</v>
      </c>
      <c r="T26">
        <f t="shared" si="2"/>
        <v>16524.377867379408</v>
      </c>
      <c r="U26">
        <f t="shared" si="6"/>
        <v>12181.862035673334</v>
      </c>
      <c r="V26">
        <f t="shared" si="7"/>
        <v>16118.985187907658</v>
      </c>
      <c r="W26">
        <f t="shared" si="8"/>
        <v>10598.957856483143</v>
      </c>
      <c r="X26">
        <f t="shared" si="9"/>
        <v>19263.368209046308</v>
      </c>
      <c r="Y26">
        <f t="shared" si="10"/>
        <v>9077.6231491264007</v>
      </c>
      <c r="Z26">
        <f t="shared" si="11"/>
        <v>15396.198662330007</v>
      </c>
      <c r="AA26">
        <f t="shared" si="12"/>
        <v>15489.748837788484</v>
      </c>
      <c r="AB26">
        <f t="shared" si="13"/>
        <v>59743.135545064542</v>
      </c>
      <c r="AC26">
        <f t="shared" si="3"/>
        <v>9.7125920160462478</v>
      </c>
      <c r="AD26">
        <f t="shared" si="4"/>
        <v>9.4077034060715317</v>
      </c>
      <c r="AE26">
        <f t="shared" si="5"/>
        <v>9.6877530604752149</v>
      </c>
      <c r="AF26">
        <f t="shared" si="14"/>
        <v>9.2685109598407625</v>
      </c>
      <c r="AG26">
        <f t="shared" si="15"/>
        <v>9.8659605511134174</v>
      </c>
      <c r="AH26">
        <f t="shared" si="16"/>
        <v>9.1135676696108323</v>
      </c>
      <c r="AI26">
        <f t="shared" si="17"/>
        <v>9.6418759178232456</v>
      </c>
      <c r="AJ26">
        <f t="shared" si="18"/>
        <v>9.6479337188048611</v>
      </c>
      <c r="AK26">
        <f t="shared" si="19"/>
        <v>10.997809576918753</v>
      </c>
      <c r="AL26">
        <v>2.88925013042007E-2</v>
      </c>
      <c r="AM26">
        <v>-1.84458598594084E-3</v>
      </c>
      <c r="AN26">
        <v>-8.6268542840350904E-3</v>
      </c>
      <c r="AO26">
        <v>-2.6091163437406799E-2</v>
      </c>
      <c r="AP26">
        <v>4.3146513216918002E-2</v>
      </c>
      <c r="AQ26">
        <v>1.9575791070263202E-3</v>
      </c>
      <c r="AR26">
        <v>3.8293465870905798E-2</v>
      </c>
      <c r="AS26">
        <v>1.5558740059518101E-3</v>
      </c>
      <c r="AT26">
        <v>2.48108195959773E-2</v>
      </c>
    </row>
    <row r="27" spans="1:46">
      <c r="A27">
        <v>2001</v>
      </c>
      <c r="B27">
        <v>9731.2055232949697</v>
      </c>
      <c r="C27">
        <v>7901.6772448831598</v>
      </c>
      <c r="D27">
        <v>10695.074315643516</v>
      </c>
      <c r="E27">
        <v>6620.326723580145</v>
      </c>
      <c r="F27">
        <v>11674.118574746894</v>
      </c>
      <c r="G27">
        <v>5477.3473108708913</v>
      </c>
      <c r="H27">
        <v>9218.6320661843838</v>
      </c>
      <c r="I27">
        <v>9707.8219212645072</v>
      </c>
      <c r="J27">
        <v>39601.939080400574</v>
      </c>
      <c r="K27">
        <v>62.451578481584193</v>
      </c>
      <c r="L27">
        <v>65.252324665880082</v>
      </c>
      <c r="M27">
        <v>65.335913749882309</v>
      </c>
      <c r="N27">
        <v>62.800328311422646</v>
      </c>
      <c r="O27">
        <v>61.865860778628004</v>
      </c>
      <c r="P27">
        <v>61.35787982364527</v>
      </c>
      <c r="Q27">
        <v>62.425672444440437</v>
      </c>
      <c r="R27">
        <v>62.162514451430859</v>
      </c>
      <c r="S27">
        <v>66.456828007549831</v>
      </c>
      <c r="T27">
        <f t="shared" si="2"/>
        <v>15582.00090357127</v>
      </c>
      <c r="U27">
        <f t="shared" si="6"/>
        <v>12109.418760700313</v>
      </c>
      <c r="V27">
        <f t="shared" si="7"/>
        <v>16369.365180360366</v>
      </c>
      <c r="W27">
        <f t="shared" si="8"/>
        <v>10541.866422656878</v>
      </c>
      <c r="X27">
        <f t="shared" si="9"/>
        <v>18870.049535914321</v>
      </c>
      <c r="Y27">
        <f t="shared" si="10"/>
        <v>8926.8849031516002</v>
      </c>
      <c r="Z27">
        <f t="shared" si="11"/>
        <v>14767.373270010141</v>
      </c>
      <c r="AA27">
        <f t="shared" si="12"/>
        <v>15616.842412076932</v>
      </c>
      <c r="AB27">
        <f t="shared" si="13"/>
        <v>59590.474399262021</v>
      </c>
      <c r="AC27">
        <f t="shared" si="3"/>
        <v>9.6538717388789461</v>
      </c>
      <c r="AD27">
        <f t="shared" si="4"/>
        <v>9.4017388387561471</v>
      </c>
      <c r="AE27">
        <f t="shared" si="5"/>
        <v>9.7031668901606025</v>
      </c>
      <c r="AF27">
        <f t="shared" si="14"/>
        <v>9.2631098863670207</v>
      </c>
      <c r="AG27">
        <f t="shared" si="15"/>
        <v>9.845331263473847</v>
      </c>
      <c r="AH27">
        <f t="shared" si="16"/>
        <v>9.0968227779800355</v>
      </c>
      <c r="AI27">
        <f t="shared" si="17"/>
        <v>9.600175517462505</v>
      </c>
      <c r="AJ27">
        <f t="shared" si="18"/>
        <v>9.6561052526433713</v>
      </c>
      <c r="AK27">
        <f t="shared" si="19"/>
        <v>10.995251014764245</v>
      </c>
      <c r="AL27">
        <v>-3.5284489537683997E-2</v>
      </c>
      <c r="AM27">
        <v>-1.5348075013276801E-2</v>
      </c>
      <c r="AN27">
        <v>-1.6796303254238899E-2</v>
      </c>
      <c r="AO27">
        <v>-3.7111806532337303E-2</v>
      </c>
      <c r="AP27">
        <v>1.2286457942252599E-2</v>
      </c>
      <c r="AQ27">
        <v>-3.6077303280308101E-2</v>
      </c>
      <c r="AR27">
        <v>-1.1283138749782E-2</v>
      </c>
      <c r="AS27">
        <v>1.8790442410312001E-2</v>
      </c>
      <c r="AT27">
        <v>5.1473357945201999E-3</v>
      </c>
    </row>
    <row r="28" spans="1:46">
      <c r="A28">
        <v>2002</v>
      </c>
      <c r="B28">
        <v>8589.2463544472448</v>
      </c>
      <c r="C28">
        <v>8002.5973920433335</v>
      </c>
      <c r="D28">
        <v>10804.181188517836</v>
      </c>
      <c r="E28">
        <v>6677.7798959713664</v>
      </c>
      <c r="F28">
        <v>11621.007147833388</v>
      </c>
      <c r="G28">
        <v>5676.3610128159917</v>
      </c>
      <c r="H28">
        <v>8505.4090734031306</v>
      </c>
      <c r="I28">
        <v>8688.5002088401689</v>
      </c>
      <c r="J28">
        <v>39944.198143586538</v>
      </c>
      <c r="K28">
        <v>62.705252824827916</v>
      </c>
      <c r="L28">
        <v>65.52351486822478</v>
      </c>
      <c r="M28">
        <v>65.752981170093463</v>
      </c>
      <c r="N28">
        <v>63.148822040026353</v>
      </c>
      <c r="O28">
        <v>62.171015465845514</v>
      </c>
      <c r="P28">
        <v>61.651178710614744</v>
      </c>
      <c r="Q28">
        <v>62.466214387528638</v>
      </c>
      <c r="R28">
        <v>62.585461610608107</v>
      </c>
      <c r="S28">
        <v>66.672076754070957</v>
      </c>
      <c r="T28">
        <f t="shared" si="2"/>
        <v>13697.809940168783</v>
      </c>
      <c r="U28">
        <f t="shared" si="6"/>
        <v>12213.321291047137</v>
      </c>
      <c r="V28">
        <f t="shared" si="7"/>
        <v>16431.469716284013</v>
      </c>
      <c r="W28">
        <f t="shared" si="8"/>
        <v>10574.670564303973</v>
      </c>
      <c r="X28">
        <f t="shared" si="9"/>
        <v>18692.001507064888</v>
      </c>
      <c r="Y28">
        <f t="shared" si="10"/>
        <v>9207.2222000171896</v>
      </c>
      <c r="Z28">
        <f t="shared" si="11"/>
        <v>13616.014923902982</v>
      </c>
      <c r="AA28">
        <f t="shared" si="12"/>
        <v>13882.61744060938</v>
      </c>
      <c r="AB28">
        <f t="shared" si="13"/>
        <v>59911.435323855534</v>
      </c>
      <c r="AC28">
        <f t="shared" si="3"/>
        <v>9.5249912406556625</v>
      </c>
      <c r="AD28">
        <f t="shared" si="4"/>
        <v>9.4102825441244224</v>
      </c>
      <c r="AE28">
        <f t="shared" si="5"/>
        <v>9.7069536602432738</v>
      </c>
      <c r="AF28">
        <f t="shared" si="14"/>
        <v>9.2662168511175551</v>
      </c>
      <c r="AG28">
        <f t="shared" si="15"/>
        <v>9.8358509844465107</v>
      </c>
      <c r="AH28">
        <f t="shared" si="16"/>
        <v>9.1277434768097283</v>
      </c>
      <c r="AI28">
        <f t="shared" si="17"/>
        <v>9.5190019468688849</v>
      </c>
      <c r="AJ28">
        <f t="shared" si="18"/>
        <v>9.5383927926952783</v>
      </c>
      <c r="AK28">
        <f t="shared" si="19"/>
        <v>11.000622672792243</v>
      </c>
      <c r="AL28">
        <v>-0.173918701015152</v>
      </c>
      <c r="AM28">
        <v>-1.6857815016383199E-2</v>
      </c>
      <c r="AN28">
        <v>-3.5173961334720602E-2</v>
      </c>
      <c r="AO28">
        <v>-4.2660757160028602E-2</v>
      </c>
      <c r="AP28">
        <v>-6.8271122061389598E-3</v>
      </c>
      <c r="AQ28">
        <v>-3.0189264491399501E-2</v>
      </c>
      <c r="AR28">
        <v>-0.10224456960266801</v>
      </c>
      <c r="AS28">
        <v>-9.45927689906014E-2</v>
      </c>
      <c r="AT28">
        <v>-5.0982828703727296E-3</v>
      </c>
    </row>
    <row r="29" spans="1:46">
      <c r="A29">
        <v>2003</v>
      </c>
      <c r="B29">
        <v>9263.6796887834553</v>
      </c>
      <c r="C29">
        <v>7990.103470563603</v>
      </c>
      <c r="D29">
        <v>11103.698625350537</v>
      </c>
      <c r="E29">
        <v>6830.7406140910398</v>
      </c>
      <c r="F29">
        <v>11634.284738655713</v>
      </c>
      <c r="G29">
        <v>5831.2926593025131</v>
      </c>
      <c r="H29">
        <v>8586.8451452832633</v>
      </c>
      <c r="I29">
        <v>7872.9552661988182</v>
      </c>
      <c r="J29">
        <v>40588.166422272756</v>
      </c>
      <c r="K29">
        <v>62.97546917793818</v>
      </c>
      <c r="L29">
        <v>65.758531211989151</v>
      </c>
      <c r="M29">
        <v>66.186737658406685</v>
      </c>
      <c r="N29">
        <v>63.493195243649637</v>
      </c>
      <c r="O29">
        <v>62.45778196302345</v>
      </c>
      <c r="P29">
        <v>61.94278465158569</v>
      </c>
      <c r="Q29">
        <v>62.535903726705264</v>
      </c>
      <c r="R29">
        <v>63.000823308717223</v>
      </c>
      <c r="S29">
        <v>66.873404957468935</v>
      </c>
      <c r="T29">
        <f t="shared" si="2"/>
        <v>14709.981219208994</v>
      </c>
      <c r="U29">
        <f t="shared" si="6"/>
        <v>12150.672047107466</v>
      </c>
      <c r="V29">
        <f t="shared" si="7"/>
        <v>16776.319574258705</v>
      </c>
      <c r="W29">
        <f t="shared" si="8"/>
        <v>10758.224700896946</v>
      </c>
      <c r="X29">
        <f t="shared" si="9"/>
        <v>18627.438203847036</v>
      </c>
      <c r="Y29">
        <f t="shared" si="10"/>
        <v>9413.9982438668685</v>
      </c>
      <c r="Z29">
        <f t="shared" si="11"/>
        <v>13731.064290378754</v>
      </c>
      <c r="AA29">
        <f t="shared" si="12"/>
        <v>12496.591080436661</v>
      </c>
      <c r="AB29">
        <f t="shared" si="13"/>
        <v>60694.032923980129</v>
      </c>
      <c r="AC29">
        <f t="shared" si="3"/>
        <v>9.5962815368583652</v>
      </c>
      <c r="AD29">
        <f t="shared" si="4"/>
        <v>9.4051397597581463</v>
      </c>
      <c r="AE29">
        <f t="shared" si="5"/>
        <v>9.7277236218911796</v>
      </c>
      <c r="AF29">
        <f t="shared" si="14"/>
        <v>9.2834258294803647</v>
      </c>
      <c r="AG29">
        <f t="shared" si="15"/>
        <v>9.8323909449534241</v>
      </c>
      <c r="AH29">
        <f t="shared" si="16"/>
        <v>9.14995303541623</v>
      </c>
      <c r="AI29">
        <f t="shared" si="17"/>
        <v>9.5274160114445579</v>
      </c>
      <c r="AJ29">
        <f t="shared" si="18"/>
        <v>9.4332111725322196</v>
      </c>
      <c r="AK29">
        <f t="shared" si="19"/>
        <v>11.013600667832863</v>
      </c>
      <c r="AL29">
        <v>-0.118956532454984</v>
      </c>
      <c r="AM29">
        <v>-3.4770689985172999E-2</v>
      </c>
      <c r="AN29">
        <v>-3.5876587015291499E-2</v>
      </c>
      <c r="AO29">
        <v>-3.74688206779226E-2</v>
      </c>
      <c r="AP29">
        <v>-1.9362143081759001E-2</v>
      </c>
      <c r="AQ29">
        <v>-3.7149738428858797E-2</v>
      </c>
      <c r="AR29">
        <v>-0.107791164810289</v>
      </c>
      <c r="AS29">
        <v>-0.20182023977360999</v>
      </c>
      <c r="AT29">
        <v>-6.2880413160932899E-3</v>
      </c>
    </row>
    <row r="30" spans="1:46">
      <c r="A30">
        <v>2004</v>
      </c>
      <c r="B30">
        <v>10010.708493050321</v>
      </c>
      <c r="C30">
        <v>8343.6095931990476</v>
      </c>
      <c r="D30">
        <v>11648.640705687258</v>
      </c>
      <c r="E30">
        <v>7083.9965850476983</v>
      </c>
      <c r="F30">
        <v>11959.303854110782</v>
      </c>
      <c r="G30">
        <v>6048.3150792560627</v>
      </c>
      <c r="H30">
        <v>9021.4808493329292</v>
      </c>
      <c r="I30">
        <v>9151.1852858141428</v>
      </c>
      <c r="J30">
        <v>41652.846321804238</v>
      </c>
      <c r="K30">
        <v>63.246211729094604</v>
      </c>
      <c r="L30">
        <v>65.984625213201753</v>
      </c>
      <c r="M30">
        <v>66.618985648955885</v>
      </c>
      <c r="N30">
        <v>63.833161514427303</v>
      </c>
      <c r="O30">
        <v>62.742529272182367</v>
      </c>
      <c r="P30">
        <v>62.232591084520031</v>
      </c>
      <c r="Q30">
        <v>62.636694304851815</v>
      </c>
      <c r="R30">
        <v>63.390058921008098</v>
      </c>
      <c r="S30">
        <v>67.038337439384904</v>
      </c>
      <c r="T30">
        <f t="shared" si="2"/>
        <v>15828.15510900423</v>
      </c>
      <c r="U30">
        <f t="shared" si="6"/>
        <v>12644.778334710789</v>
      </c>
      <c r="V30">
        <f t="shared" si="7"/>
        <v>17485.466931407453</v>
      </c>
      <c r="W30">
        <f t="shared" si="8"/>
        <v>11097.67465214237</v>
      </c>
      <c r="X30">
        <f t="shared" si="9"/>
        <v>19060.920866339824</v>
      </c>
      <c r="Y30">
        <f t="shared" si="10"/>
        <v>9718.8867984649023</v>
      </c>
      <c r="Z30">
        <f t="shared" si="11"/>
        <v>14402.868716898633</v>
      </c>
      <c r="AA30">
        <f t="shared" si="12"/>
        <v>14436.309796174284</v>
      </c>
      <c r="AB30">
        <f t="shared" si="13"/>
        <v>62132.87487844719</v>
      </c>
      <c r="AC30">
        <f t="shared" si="3"/>
        <v>9.6695456021163988</v>
      </c>
      <c r="AD30">
        <f t="shared" si="4"/>
        <v>9.4449996290738465</v>
      </c>
      <c r="AE30">
        <f t="shared" si="5"/>
        <v>9.7691253538253537</v>
      </c>
      <c r="AF30">
        <f t="shared" si="14"/>
        <v>9.3144908745561779</v>
      </c>
      <c r="AG30">
        <f t="shared" si="15"/>
        <v>9.8553954901197951</v>
      </c>
      <c r="AH30">
        <f t="shared" si="16"/>
        <v>9.1818263639888755</v>
      </c>
      <c r="AI30">
        <f t="shared" si="17"/>
        <v>9.5751826821744235</v>
      </c>
      <c r="AJ30">
        <f t="shared" si="18"/>
        <v>9.5775018255056974</v>
      </c>
      <c r="AK30">
        <f t="shared" si="19"/>
        <v>11.037030513972532</v>
      </c>
      <c r="AL30">
        <v>-6.9133236173803098E-2</v>
      </c>
      <c r="AM30">
        <v>-1.04311027593997E-2</v>
      </c>
      <c r="AN30">
        <v>-1.56308731724106E-2</v>
      </c>
      <c r="AO30">
        <v>-2.1680113871862999E-2</v>
      </c>
      <c r="AP30">
        <v>-4.8451964160474096E-3</v>
      </c>
      <c r="AQ30">
        <v>-3.8676622350378102E-2</v>
      </c>
      <c r="AR30">
        <v>-7.9396646799160905E-2</v>
      </c>
      <c r="AS30">
        <v>-6.6645922825628701E-2</v>
      </c>
      <c r="AT30">
        <v>4.4364283686615397E-3</v>
      </c>
    </row>
    <row r="31" spans="1:46">
      <c r="A31">
        <v>2005</v>
      </c>
      <c r="B31">
        <v>10833.405609776917</v>
      </c>
      <c r="C31">
        <v>8509.426302526892</v>
      </c>
      <c r="D31">
        <v>12168.376248600711</v>
      </c>
      <c r="E31">
        <v>7304.555743941839</v>
      </c>
      <c r="F31">
        <v>12191.063819347144</v>
      </c>
      <c r="G31">
        <v>6386.9552587104172</v>
      </c>
      <c r="H31">
        <v>9682.7910689830933</v>
      </c>
      <c r="I31">
        <v>9924.4621088899567</v>
      </c>
      <c r="J31">
        <v>42534.479785496682</v>
      </c>
      <c r="K31">
        <v>63.505158866170909</v>
      </c>
      <c r="L31">
        <v>66.221167522257119</v>
      </c>
      <c r="M31">
        <v>67.03475447937231</v>
      </c>
      <c r="N31">
        <v>64.167499873026728</v>
      </c>
      <c r="O31">
        <v>63.035908847581325</v>
      </c>
      <c r="P31">
        <v>62.520597345984498</v>
      </c>
      <c r="Q31">
        <v>62.76854167412835</v>
      </c>
      <c r="R31">
        <v>63.740549941978216</v>
      </c>
      <c r="S31">
        <v>67.150434012100035</v>
      </c>
      <c r="T31">
        <f t="shared" si="2"/>
        <v>17059.095360436699</v>
      </c>
      <c r="U31">
        <f t="shared" si="6"/>
        <v>12850.00947720659</v>
      </c>
      <c r="V31">
        <f t="shared" si="7"/>
        <v>18152.33954850259</v>
      </c>
      <c r="W31">
        <f t="shared" si="8"/>
        <v>11383.575421195992</v>
      </c>
      <c r="X31">
        <f t="shared" si="9"/>
        <v>19339.871578316925</v>
      </c>
      <c r="Y31">
        <f t="shared" si="10"/>
        <v>10215.761732674218</v>
      </c>
      <c r="Z31">
        <f t="shared" si="11"/>
        <v>15426.184535643117</v>
      </c>
      <c r="AA31">
        <f t="shared" si="12"/>
        <v>15570.091751520815</v>
      </c>
      <c r="AB31">
        <f t="shared" si="13"/>
        <v>63342.077249764712</v>
      </c>
      <c r="AC31">
        <f t="shared" si="3"/>
        <v>9.7444387927016329</v>
      </c>
      <c r="AD31">
        <f t="shared" si="4"/>
        <v>9.4610998278488978</v>
      </c>
      <c r="AE31">
        <f t="shared" si="5"/>
        <v>9.8065547321299533</v>
      </c>
      <c r="AF31">
        <f t="shared" si="14"/>
        <v>9.3399268429740303</v>
      </c>
      <c r="AG31">
        <f t="shared" si="15"/>
        <v>9.8699241287741177</v>
      </c>
      <c r="AH31">
        <f t="shared" si="16"/>
        <v>9.231687074483677</v>
      </c>
      <c r="AI31">
        <f t="shared" si="17"/>
        <v>9.6438216390597002</v>
      </c>
      <c r="AJ31">
        <f t="shared" si="18"/>
        <v>9.6531071576508101</v>
      </c>
      <c r="AK31">
        <f t="shared" si="19"/>
        <v>11.056305114783246</v>
      </c>
      <c r="AL31">
        <v>-2.4142117163679099E-2</v>
      </c>
      <c r="AM31">
        <v>-1.2287214278956101E-2</v>
      </c>
      <c r="AN31">
        <v>9.4255118760599998E-4</v>
      </c>
      <c r="AO31">
        <v>-1.4303266320915499E-2</v>
      </c>
      <c r="AP31">
        <v>2.0059534903804602E-3</v>
      </c>
      <c r="AQ31">
        <v>-2.61676181293726E-2</v>
      </c>
      <c r="AR31">
        <v>-3.57021203476897E-2</v>
      </c>
      <c r="AS31">
        <v>-5.9045956358421102E-3</v>
      </c>
      <c r="AT31">
        <v>1.25437945083853E-2</v>
      </c>
    </row>
    <row r="32" spans="1:46">
      <c r="A32">
        <v>2006</v>
      </c>
      <c r="B32">
        <v>11647.38449995593</v>
      </c>
      <c r="C32">
        <v>8753.2306435247938</v>
      </c>
      <c r="D32">
        <v>12597.87974269709</v>
      </c>
      <c r="E32">
        <v>7676.7775600155646</v>
      </c>
      <c r="F32">
        <v>12658.26226819954</v>
      </c>
      <c r="G32">
        <v>6805.373976088571</v>
      </c>
      <c r="H32">
        <v>10074.957076240875</v>
      </c>
      <c r="I32">
        <v>10721.077644085522</v>
      </c>
      <c r="J32">
        <v>43256.539834776791</v>
      </c>
      <c r="K32">
        <v>63.749311126330291</v>
      </c>
      <c r="L32">
        <v>66.471822999760562</v>
      </c>
      <c r="M32">
        <v>67.428672781142495</v>
      </c>
      <c r="N32">
        <v>64.49572275039273</v>
      </c>
      <c r="O32">
        <v>63.340298216748373</v>
      </c>
      <c r="P32">
        <v>62.805856388917583</v>
      </c>
      <c r="Q32">
        <v>62.933049071782264</v>
      </c>
      <c r="R32">
        <v>64.04910765611784</v>
      </c>
      <c r="S32">
        <v>67.205334354923096</v>
      </c>
      <c r="T32">
        <f t="shared" si="2"/>
        <v>18270.60448837576</v>
      </c>
      <c r="U32">
        <f t="shared" si="6"/>
        <v>13168.332458034622</v>
      </c>
      <c r="V32">
        <f t="shared" si="7"/>
        <v>18683.268145565944</v>
      </c>
      <c r="W32">
        <f t="shared" si="8"/>
        <v>11902.770032868295</v>
      </c>
      <c r="X32">
        <f t="shared" si="9"/>
        <v>19984.532161315994</v>
      </c>
      <c r="Y32">
        <f t="shared" si="10"/>
        <v>10835.572297505389</v>
      </c>
      <c r="Z32">
        <f t="shared" si="11"/>
        <v>16009.008342737765</v>
      </c>
      <c r="AA32">
        <f t="shared" si="12"/>
        <v>16738.839987666037</v>
      </c>
      <c r="AB32">
        <f t="shared" si="13"/>
        <v>64364.741653291174</v>
      </c>
      <c r="AC32">
        <f t="shared" si="3"/>
        <v>9.8130487352163769</v>
      </c>
      <c r="AD32">
        <f t="shared" si="4"/>
        <v>9.485570170018752</v>
      </c>
      <c r="AE32">
        <f t="shared" si="5"/>
        <v>9.8353836507395407</v>
      </c>
      <c r="AF32">
        <f t="shared" si="14"/>
        <v>9.3845264278828058</v>
      </c>
      <c r="AG32">
        <f t="shared" si="15"/>
        <v>9.9027138613800982</v>
      </c>
      <c r="AH32">
        <f t="shared" si="16"/>
        <v>9.2905897319115525</v>
      </c>
      <c r="AI32">
        <f t="shared" si="17"/>
        <v>9.6809068642059337</v>
      </c>
      <c r="AJ32">
        <f t="shared" si="18"/>
        <v>9.7254870458040497</v>
      </c>
      <c r="AK32">
        <f t="shared" si="19"/>
        <v>11.072321272309422</v>
      </c>
      <c r="AL32">
        <v>9.4471199450492094E-3</v>
      </c>
      <c r="AM32">
        <v>-7.7907384561406402E-3</v>
      </c>
      <c r="AN32">
        <v>9.3553847901741705E-3</v>
      </c>
      <c r="AO32">
        <v>1.01477345345788E-2</v>
      </c>
      <c r="AP32">
        <v>2.8199473301068399E-2</v>
      </c>
      <c r="AQ32">
        <v>-7.9027044157360393E-3</v>
      </c>
      <c r="AR32">
        <v>-2.85004207662958E-2</v>
      </c>
      <c r="AS32">
        <v>4.7852894534836203E-2</v>
      </c>
      <c r="AT32">
        <v>1.89622411438553E-2</v>
      </c>
    </row>
    <row r="33" spans="1:46">
      <c r="A33">
        <v>2007</v>
      </c>
      <c r="B33">
        <v>12544.620121852664</v>
      </c>
      <c r="C33">
        <v>9196.4169376778609</v>
      </c>
      <c r="D33">
        <v>13047.034755950741</v>
      </c>
      <c r="E33">
        <v>8085.1829444386804</v>
      </c>
      <c r="F33">
        <v>12905.144381175502</v>
      </c>
      <c r="G33">
        <v>7332.5757806041547</v>
      </c>
      <c r="H33">
        <v>10783.17560365248</v>
      </c>
      <c r="I33">
        <v>11404.351325761023</v>
      </c>
      <c r="J33">
        <v>43659.725453888786</v>
      </c>
      <c r="K33">
        <v>63.979404932429119</v>
      </c>
      <c r="L33">
        <v>66.731478179580407</v>
      </c>
      <c r="M33">
        <v>67.796471586589647</v>
      </c>
      <c r="N33">
        <v>64.814599243011529</v>
      </c>
      <c r="O33">
        <v>63.650688836128879</v>
      </c>
      <c r="P33">
        <v>63.088717460460153</v>
      </c>
      <c r="Q33">
        <v>63.126036755211402</v>
      </c>
      <c r="R33">
        <v>64.319383018281854</v>
      </c>
      <c r="S33">
        <v>67.204762950465337</v>
      </c>
      <c r="T33">
        <f t="shared" si="2"/>
        <v>19607.278522051707</v>
      </c>
      <c r="U33">
        <f t="shared" si="6"/>
        <v>13781.227673287074</v>
      </c>
      <c r="V33">
        <f t="shared" si="7"/>
        <v>19244.415602494992</v>
      </c>
      <c r="W33">
        <f t="shared" si="8"/>
        <v>12474.323746297707</v>
      </c>
      <c r="X33">
        <f t="shared" si="9"/>
        <v>20274.948499615279</v>
      </c>
      <c r="Y33">
        <f t="shared" si="10"/>
        <v>11622.642012337197</v>
      </c>
      <c r="Z33">
        <f t="shared" si="11"/>
        <v>17081.977830268697</v>
      </c>
      <c r="AA33">
        <f t="shared" si="12"/>
        <v>17730.815798589829</v>
      </c>
      <c r="AB33">
        <f t="shared" si="13"/>
        <v>64965.224988694761</v>
      </c>
      <c r="AC33">
        <f t="shared" si="3"/>
        <v>9.8836561294499905</v>
      </c>
      <c r="AD33">
        <f t="shared" si="4"/>
        <v>9.5310626315490019</v>
      </c>
      <c r="AE33">
        <f t="shared" si="5"/>
        <v>9.8649761990575104</v>
      </c>
      <c r="AF33">
        <f t="shared" si="14"/>
        <v>9.431427710436763</v>
      </c>
      <c r="AG33">
        <f t="shared" si="15"/>
        <v>9.9171413388874292</v>
      </c>
      <c r="AH33">
        <f t="shared" si="16"/>
        <v>9.3607103722328056</v>
      </c>
      <c r="AI33">
        <f t="shared" si="17"/>
        <v>9.7457792586635872</v>
      </c>
      <c r="AJ33">
        <f t="shared" si="18"/>
        <v>9.7830594103385309</v>
      </c>
      <c r="AK33">
        <f t="shared" si="19"/>
        <v>11.08160740554019</v>
      </c>
      <c r="AL33">
        <v>4.1499267693684103E-2</v>
      </c>
      <c r="AM33">
        <v>1.6251646939537099E-2</v>
      </c>
      <c r="AN33">
        <v>1.9102093848836401E-2</v>
      </c>
      <c r="AO33">
        <v>3.5647318917494203E-2</v>
      </c>
      <c r="AP33">
        <v>3.73631241446475E-2</v>
      </c>
      <c r="AQ33">
        <v>1.9221283321925901E-2</v>
      </c>
      <c r="AR33">
        <v>2.5395578380802402E-3</v>
      </c>
      <c r="AS33">
        <v>8.5092789381839395E-2</v>
      </c>
      <c r="AT33">
        <v>2.0126134370785899E-2</v>
      </c>
    </row>
    <row r="34" spans="1:46">
      <c r="A34">
        <v>2008</v>
      </c>
      <c r="B34">
        <v>13275.684448042573</v>
      </c>
      <c r="C34">
        <v>9583.2141091275607</v>
      </c>
      <c r="D34">
        <v>13394.134240193194</v>
      </c>
      <c r="E34">
        <v>8250.3933004710179</v>
      </c>
      <c r="F34">
        <v>12932.290231031526</v>
      </c>
      <c r="G34">
        <v>7967.3295743090739</v>
      </c>
      <c r="H34">
        <v>11674.500095429228</v>
      </c>
      <c r="I34">
        <v>11756.323427648516</v>
      </c>
      <c r="J34">
        <v>43249.938406187408</v>
      </c>
      <c r="K34">
        <v>64.19152798865899</v>
      </c>
      <c r="L34">
        <v>66.999305921726148</v>
      </c>
      <c r="M34">
        <v>68.126563691625975</v>
      </c>
      <c r="N34">
        <v>65.117090180037096</v>
      </c>
      <c r="O34">
        <v>63.961031233550337</v>
      </c>
      <c r="P34">
        <v>63.371571646711708</v>
      </c>
      <c r="Q34">
        <v>63.333858343492331</v>
      </c>
      <c r="R34">
        <v>64.554797797821323</v>
      </c>
      <c r="S34">
        <v>67.147067720087605</v>
      </c>
      <c r="T34">
        <f t="shared" si="2"/>
        <v>20681.365382653064</v>
      </c>
      <c r="U34">
        <f t="shared" si="6"/>
        <v>14303.452815352182</v>
      </c>
      <c r="V34">
        <f t="shared" si="7"/>
        <v>19660.663204475677</v>
      </c>
      <c r="W34">
        <f t="shared" si="8"/>
        <v>12670.089031405054</v>
      </c>
      <c r="X34">
        <f t="shared" si="9"/>
        <v>20219.014580627929</v>
      </c>
      <c r="Y34">
        <f t="shared" si="10"/>
        <v>12572.403314732199</v>
      </c>
      <c r="Z34">
        <f t="shared" si="11"/>
        <v>18433.268398259213</v>
      </c>
      <c r="AA34">
        <f t="shared" si="12"/>
        <v>18211.386029692258</v>
      </c>
      <c r="AB34">
        <f t="shared" si="13"/>
        <v>64410.762635951753</v>
      </c>
      <c r="AC34">
        <f t="shared" si="3"/>
        <v>9.9369883507490986</v>
      </c>
      <c r="AD34">
        <f t="shared" si="4"/>
        <v>9.5682562427213167</v>
      </c>
      <c r="AE34">
        <f t="shared" si="5"/>
        <v>9.8863751268288151</v>
      </c>
      <c r="AF34">
        <f t="shared" si="14"/>
        <v>9.4469993002364347</v>
      </c>
      <c r="AG34">
        <f t="shared" si="15"/>
        <v>9.9143787565020087</v>
      </c>
      <c r="AH34">
        <f t="shared" si="16"/>
        <v>9.4392594777983909</v>
      </c>
      <c r="AI34">
        <f t="shared" si="17"/>
        <v>9.8219123761376963</v>
      </c>
      <c r="AJ34">
        <f t="shared" si="18"/>
        <v>9.8098022834820622</v>
      </c>
      <c r="AK34">
        <f t="shared" si="19"/>
        <v>11.073036019805443</v>
      </c>
      <c r="AL34">
        <v>5.42313224240853E-2</v>
      </c>
      <c r="AM34">
        <v>3.1138223523132801E-2</v>
      </c>
      <c r="AN34">
        <v>2.1262253729240399E-2</v>
      </c>
      <c r="AO34">
        <v>2.9298970705353301E-2</v>
      </c>
      <c r="AP34">
        <v>3.0638213416750701E-2</v>
      </c>
      <c r="AQ34">
        <v>5.34209866591695E-2</v>
      </c>
      <c r="AR34">
        <v>4.21665755661653E-2</v>
      </c>
      <c r="AS34">
        <v>9.1362914655254798E-2</v>
      </c>
      <c r="AT34">
        <v>4.6242878734439304E-3</v>
      </c>
    </row>
    <row r="35" spans="1:46">
      <c r="A35">
        <v>2009</v>
      </c>
      <c r="B35">
        <v>13272.203501625019</v>
      </c>
      <c r="C35">
        <v>9437.51065130403</v>
      </c>
      <c r="D35">
        <v>13044.48226147561</v>
      </c>
      <c r="E35">
        <v>8251.3304519513131</v>
      </c>
      <c r="F35">
        <v>11993.685195736472</v>
      </c>
      <c r="G35">
        <v>7951.6645518221385</v>
      </c>
      <c r="H35">
        <v>11936.887756445069</v>
      </c>
      <c r="I35">
        <v>11189.993292814357</v>
      </c>
      <c r="J35">
        <v>41734.879016829051</v>
      </c>
      <c r="K35">
        <v>64.382142798038728</v>
      </c>
      <c r="L35">
        <v>67.271980784262979</v>
      </c>
      <c r="M35">
        <v>68.406532468988516</v>
      </c>
      <c r="N35">
        <v>65.394745079110834</v>
      </c>
      <c r="O35">
        <v>64.262855471212319</v>
      </c>
      <c r="P35">
        <v>63.657276558548389</v>
      </c>
      <c r="Q35">
        <v>63.538167858216163</v>
      </c>
      <c r="R35">
        <v>64.761163024544871</v>
      </c>
      <c r="S35">
        <v>67.032540857384404</v>
      </c>
      <c r="T35">
        <f t="shared" si="2"/>
        <v>20614.727818641863</v>
      </c>
      <c r="U35">
        <f t="shared" si="6"/>
        <v>14028.887720088896</v>
      </c>
      <c r="V35">
        <f t="shared" si="7"/>
        <v>19069.059329076808</v>
      </c>
      <c r="W35">
        <f t="shared" si="8"/>
        <v>12617.727069612893</v>
      </c>
      <c r="X35">
        <f t="shared" si="9"/>
        <v>18663.4800271352</v>
      </c>
      <c r="Y35">
        <f t="shared" si="10"/>
        <v>12491.367808531117</v>
      </c>
      <c r="Z35">
        <f t="shared" si="11"/>
        <v>18786.95618526794</v>
      </c>
      <c r="AA35">
        <f t="shared" si="12"/>
        <v>17278.864013873997</v>
      </c>
      <c r="AB35">
        <f t="shared" si="13"/>
        <v>62260.625187433092</v>
      </c>
      <c r="AC35">
        <f t="shared" si="3"/>
        <v>9.9337610419804392</v>
      </c>
      <c r="AD35">
        <f t="shared" si="4"/>
        <v>9.5488738912715974</v>
      </c>
      <c r="AE35">
        <f t="shared" si="5"/>
        <v>9.8558223701139021</v>
      </c>
      <c r="AF35">
        <f t="shared" si="14"/>
        <v>9.4428580144553287</v>
      </c>
      <c r="AG35">
        <f t="shared" si="15"/>
        <v>9.8343239536440397</v>
      </c>
      <c r="AH35">
        <f t="shared" si="16"/>
        <v>9.432793109415913</v>
      </c>
      <c r="AI35">
        <f t="shared" si="17"/>
        <v>9.840918088081045</v>
      </c>
      <c r="AJ35">
        <f t="shared" si="18"/>
        <v>9.7572393002592346</v>
      </c>
      <c r="AK35">
        <f t="shared" si="19"/>
        <v>11.039084485503697</v>
      </c>
      <c r="AL35" s="1">
        <v>9.4335528011591004E-3</v>
      </c>
      <c r="AM35" s="1">
        <v>-1.0951384559708901E-2</v>
      </c>
      <c r="AN35" s="1">
        <v>-2.8076397141477499E-2</v>
      </c>
      <c r="AO35" s="1">
        <v>3.0979055865003602E-3</v>
      </c>
      <c r="AP35" s="1">
        <v>-5.2481937728442701E-2</v>
      </c>
      <c r="AQ35" s="1">
        <v>2.0664093383242501E-3</v>
      </c>
      <c r="AR35" s="1">
        <v>2.3242317940299601E-2</v>
      </c>
      <c r="AS35" s="1">
        <v>1.8905770211354402E-2</v>
      </c>
      <c r="AT35" s="1">
        <v>-3.5550846007612998E-2</v>
      </c>
    </row>
    <row r="36" spans="1:46">
      <c r="A36">
        <v>2010</v>
      </c>
      <c r="B36">
        <v>14362.615813200309</v>
      </c>
      <c r="C36">
        <v>10055.891605733108</v>
      </c>
      <c r="D36">
        <v>13595.899754228771</v>
      </c>
      <c r="E36">
        <v>8487.5972605939151</v>
      </c>
      <c r="F36">
        <v>12498.338144270665</v>
      </c>
      <c r="G36">
        <v>8558.3591133688769</v>
      </c>
      <c r="H36">
        <v>12902.74144678998</v>
      </c>
      <c r="I36">
        <v>10805.451349839748</v>
      </c>
      <c r="J36">
        <v>42642.178308909002</v>
      </c>
      <c r="K36">
        <v>64.548723885969977</v>
      </c>
      <c r="L36">
        <v>67.546076622982724</v>
      </c>
      <c r="M36">
        <v>68.62800116491546</v>
      </c>
      <c r="N36">
        <v>65.641886533318043</v>
      </c>
      <c r="O36">
        <v>64.550254059036163</v>
      </c>
      <c r="P36">
        <v>63.946889503115109</v>
      </c>
      <c r="Q36">
        <v>63.725923819441199</v>
      </c>
      <c r="R36">
        <v>64.94329837445369</v>
      </c>
      <c r="S36">
        <v>66.863502876766034</v>
      </c>
      <c r="T36">
        <f t="shared" si="2"/>
        <v>22250.812949568015</v>
      </c>
      <c r="U36">
        <f t="shared" si="6"/>
        <v>14887.454769373779</v>
      </c>
      <c r="V36">
        <f t="shared" si="7"/>
        <v>19811.009388948038</v>
      </c>
      <c r="W36">
        <f t="shared" si="8"/>
        <v>12930.154370694147</v>
      </c>
      <c r="X36">
        <f t="shared" si="9"/>
        <v>19362.182731054745</v>
      </c>
      <c r="Y36">
        <f t="shared" si="10"/>
        <v>13383.54246761598</v>
      </c>
      <c r="Z36">
        <f t="shared" si="11"/>
        <v>20247.24111234253</v>
      </c>
      <c r="AA36">
        <f t="shared" si="12"/>
        <v>16638.285427908319</v>
      </c>
      <c r="AB36">
        <f t="shared" si="13"/>
        <v>63774.969115066298</v>
      </c>
      <c r="AC36">
        <f t="shared" si="3"/>
        <v>10.010133823986161</v>
      </c>
      <c r="AD36">
        <f t="shared" si="4"/>
        <v>9.6082741754976499</v>
      </c>
      <c r="AE36">
        <f t="shared" si="5"/>
        <v>9.8939930919002173</v>
      </c>
      <c r="AF36">
        <f t="shared" si="14"/>
        <v>9.4673174106500984</v>
      </c>
      <c r="AG36">
        <f t="shared" si="15"/>
        <v>9.8710770988480618</v>
      </c>
      <c r="AH36">
        <f t="shared" si="16"/>
        <v>9.5017810570566343</v>
      </c>
      <c r="AI36">
        <f t="shared" si="17"/>
        <v>9.9157738218871856</v>
      </c>
      <c r="AJ36">
        <f t="shared" si="18"/>
        <v>9.7194616698780951</v>
      </c>
      <c r="AK36">
        <f t="shared" si="19"/>
        <v>11.063116058730261</v>
      </c>
      <c r="AL36">
        <v>4.3797891265580098E-2</v>
      </c>
      <c r="AM36">
        <v>2.54867756014363E-2</v>
      </c>
      <c r="AN36">
        <v>-8.6055138734604207E-3</v>
      </c>
      <c r="AO36">
        <v>5.4430925422224198E-3</v>
      </c>
      <c r="AP36">
        <v>-1.8608060270928199E-2</v>
      </c>
      <c r="AQ36">
        <v>2.5907078235126901E-2</v>
      </c>
      <c r="AR36">
        <v>5.9572358727160997E-2</v>
      </c>
      <c r="AS36">
        <v>-3.8382199240146499E-2</v>
      </c>
      <c r="AT36">
        <v>-1.7567207810566601E-2</v>
      </c>
    </row>
    <row r="38" spans="1:46">
      <c r="T38" s="11" t="s">
        <v>199</v>
      </c>
      <c r="AL38" s="11" t="s">
        <v>201</v>
      </c>
    </row>
    <row r="39" spans="1:46">
      <c r="T39" s="10">
        <f t="shared" ref="T39:AB39" si="20">(T35/T34-1)*100</f>
        <v>-0.3222106605548225</v>
      </c>
      <c r="U39" s="10">
        <f t="shared" si="20"/>
        <v>-1.9195721397325061</v>
      </c>
      <c r="V39" s="10">
        <f t="shared" si="20"/>
        <v>-3.0090738508973147</v>
      </c>
      <c r="W39" s="10">
        <f t="shared" si="20"/>
        <v>-0.41327224822471642</v>
      </c>
      <c r="X39" s="10">
        <f t="shared" si="20"/>
        <v>-7.6934241641187784</v>
      </c>
      <c r="Y39" s="10">
        <f t="shared" si="20"/>
        <v>-0.64455064137280971</v>
      </c>
      <c r="Z39" s="10">
        <f t="shared" si="20"/>
        <v>1.9187470141872831</v>
      </c>
      <c r="AA39" s="10">
        <f t="shared" si="20"/>
        <v>-5.1205438965373329</v>
      </c>
      <c r="AB39" s="10">
        <f t="shared" si="20"/>
        <v>-3.3381648664388419</v>
      </c>
      <c r="AL39" s="10">
        <f>AL35*100</f>
        <v>0.94335528011591008</v>
      </c>
      <c r="AM39" s="10">
        <f t="shared" ref="AM39:AT39" si="21">AM35*100</f>
        <v>-1.0951384559708901</v>
      </c>
      <c r="AN39" s="10">
        <f t="shared" si="21"/>
        <v>-2.8076397141477498</v>
      </c>
      <c r="AO39" s="10">
        <f t="shared" si="21"/>
        <v>0.30979055865003602</v>
      </c>
      <c r="AP39" s="10">
        <f t="shared" si="21"/>
        <v>-5.24819377284427</v>
      </c>
      <c r="AQ39" s="10">
        <f t="shared" si="21"/>
        <v>0.20664093383242502</v>
      </c>
      <c r="AR39" s="10">
        <f t="shared" si="21"/>
        <v>2.3242317940299602</v>
      </c>
      <c r="AS39" s="10">
        <f t="shared" si="21"/>
        <v>1.8905770211354402</v>
      </c>
      <c r="AT39" s="10">
        <f t="shared" si="21"/>
        <v>-3.5550846007612997</v>
      </c>
    </row>
    <row r="41" spans="1:46">
      <c r="T41" s="11" t="s">
        <v>200</v>
      </c>
      <c r="AL41" s="11" t="s">
        <v>202</v>
      </c>
    </row>
    <row r="42" spans="1:46">
      <c r="X42" s="10">
        <f>(X21/X20-1)*100</f>
        <v>-8.4820094151443861</v>
      </c>
      <c r="AP42" s="10">
        <f>AP21*100</f>
        <v>-6.0251551941808801</v>
      </c>
    </row>
  </sheetData>
  <phoneticPr fontId="0"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Original Mexico</vt:lpstr>
      <vt:lpstr>Constructed Mexico</vt:lpstr>
      <vt:lpstr>Original Mexico-Historical</vt:lpstr>
      <vt:lpstr>Constructed Mexico-Historical</vt:lpstr>
      <vt:lpstr>Original China</vt:lpstr>
      <vt:lpstr>Constructed China</vt:lpstr>
      <vt:lpstr>Original United States</vt:lpstr>
      <vt:lpstr>Constructed United States</vt:lpstr>
      <vt:lpstr>Table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Asturias, Jose</dc:creator>
  <cp:lastModifiedBy>tkehoe</cp:lastModifiedBy>
  <dcterms:created xsi:type="dcterms:W3CDTF">2011-12-05T17:15:36Z</dcterms:created>
  <dcterms:modified xsi:type="dcterms:W3CDTF">2011-12-22T10:59:48Z</dcterms:modified>
</cp:coreProperties>
</file>