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2835" tabRatio="646" activeTab="6"/>
  </bookViews>
  <sheets>
    <sheet name="Orig. (A)" sheetId="1" r:id="rId1"/>
    <sheet name="Orig. (Q)" sheetId="2" r:id="rId2"/>
    <sheet name="Orig. (M)" sheetId="3" r:id="rId3"/>
    <sheet name="Cons. (A)" sheetId="4" r:id="rId4"/>
    <sheet name="Cons. (Q)" sheetId="5" r:id="rId5"/>
    <sheet name="Cons. (M)" sheetId="6" r:id="rId6"/>
    <sheet name="IO Matrix" sheetId="7" r:id="rId7"/>
    <sheet name="IO Matrix (no tariffs)" sheetId="8" r:id="rId8"/>
    <sheet name="1988 Data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<sst xmlns="http://schemas.openxmlformats.org/spreadsheetml/2006/main" count="1412" uniqueCount="362">
  <si>
    <t>Net Errors and Omissions</t>
  </si>
  <si>
    <t>IFS</t>
  </si>
  <si>
    <t>Mil USD</t>
  </si>
  <si>
    <t>Financial Account, n.i.e.</t>
  </si>
  <si>
    <t>Direct Inv. in Rep. Econ., n.i.e.</t>
  </si>
  <si>
    <t>Mil PESOS</t>
  </si>
  <si>
    <t>GDP</t>
  </si>
  <si>
    <t>GDP DEF</t>
  </si>
  <si>
    <t>2000=100</t>
  </si>
  <si>
    <t>GROSS FIXED CAP. FORM</t>
  </si>
  <si>
    <t>CHANGES IN INVENT.</t>
  </si>
  <si>
    <t>EXPORTS</t>
  </si>
  <si>
    <t>OECD</t>
  </si>
  <si>
    <t>IMPORTS</t>
  </si>
  <si>
    <t>Mil 2000 PESOS</t>
  </si>
  <si>
    <t>Mexico</t>
  </si>
  <si>
    <t>EXCHANGE RATE</t>
  </si>
  <si>
    <t>Pesos/USD</t>
  </si>
  <si>
    <t>U.S.</t>
  </si>
  <si>
    <t>percent/year</t>
  </si>
  <si>
    <t>3 MNTH T-BILL RATE</t>
  </si>
  <si>
    <t>Spread Dates</t>
  </si>
  <si>
    <t>Stripped Spreads</t>
  </si>
  <si>
    <t>basis points</t>
  </si>
  <si>
    <t>Gross Output Total</t>
  </si>
  <si>
    <t>INEGI</t>
  </si>
  <si>
    <t>Pesos</t>
  </si>
  <si>
    <t>Gross Output Ag, Fish, Forst.</t>
  </si>
  <si>
    <t>Gross Output, Mining</t>
  </si>
  <si>
    <t>Gross Output, Manuf.</t>
  </si>
  <si>
    <t>Pesos, 1993 Prices</t>
  </si>
  <si>
    <t>BEA</t>
  </si>
  <si>
    <t>bil. USD</t>
  </si>
  <si>
    <t>Value Added, Ag, Fish, Forst.</t>
  </si>
  <si>
    <t>Value Added, Mining</t>
  </si>
  <si>
    <t>Value Added, Manuf.</t>
  </si>
  <si>
    <t>Value Added, Total</t>
  </si>
  <si>
    <t>Employees, Total</t>
  </si>
  <si>
    <t>1000 persons</t>
  </si>
  <si>
    <t>ILO (Ins. Records)</t>
  </si>
  <si>
    <t>Employees, ISIC.r3 A</t>
  </si>
  <si>
    <t>Employees, ISIC.r3 B</t>
  </si>
  <si>
    <t>Employees, ISIC.r3 C</t>
  </si>
  <si>
    <t>Employees, ISIC.r3 D</t>
  </si>
  <si>
    <t>ILO (Lab. Survey)</t>
  </si>
  <si>
    <t>Employees, ISIC.r2 2-9</t>
  </si>
  <si>
    <t>Employees, ISIC.r2 2</t>
  </si>
  <si>
    <t>Employees, ISIC.r2 3</t>
  </si>
  <si>
    <t>Population, 15-64</t>
  </si>
  <si>
    <t>WDI</t>
  </si>
  <si>
    <t>Population, Total</t>
  </si>
  <si>
    <t>1000s</t>
  </si>
  <si>
    <t>% of pop</t>
  </si>
  <si>
    <t>Exchange Rate, Period Avg.</t>
  </si>
  <si>
    <t>Bil. Pesos</t>
  </si>
  <si>
    <t>non-FDI flows</t>
  </si>
  <si>
    <t>% GDP</t>
  </si>
  <si>
    <t>Consumption of Fixed Capital</t>
  </si>
  <si>
    <t>UN National Accounts</t>
  </si>
  <si>
    <t>JP Morgan</t>
  </si>
  <si>
    <t>Nominal Rate</t>
  </si>
  <si>
    <t>Trade Balance</t>
  </si>
  <si>
    <t>GO Def.</t>
  </si>
  <si>
    <t>GO Def. Traded</t>
  </si>
  <si>
    <t>US</t>
  </si>
  <si>
    <t>1993=1</t>
  </si>
  <si>
    <t>traded good value added</t>
  </si>
  <si>
    <t>non traded good value added</t>
  </si>
  <si>
    <t>1994=100</t>
  </si>
  <si>
    <t>Mexico-US</t>
  </si>
  <si>
    <t>Mexico- US</t>
  </si>
  <si>
    <t>OA.1</t>
  </si>
  <si>
    <t>OA.2</t>
  </si>
  <si>
    <t>OA.3</t>
  </si>
  <si>
    <t>OA.4</t>
  </si>
  <si>
    <t>OA.5</t>
  </si>
  <si>
    <t>OA.6</t>
  </si>
  <si>
    <t>OA.7</t>
  </si>
  <si>
    <t>OA.8</t>
  </si>
  <si>
    <t>OA.9</t>
  </si>
  <si>
    <t>OA.10</t>
  </si>
  <si>
    <t>OA.11</t>
  </si>
  <si>
    <t>OA.12</t>
  </si>
  <si>
    <t>OA.13</t>
  </si>
  <si>
    <t>OA.14</t>
  </si>
  <si>
    <t>OA.15</t>
  </si>
  <si>
    <t>OA.16</t>
  </si>
  <si>
    <t>OA.17</t>
  </si>
  <si>
    <t>OA.18</t>
  </si>
  <si>
    <t>OA.19</t>
  </si>
  <si>
    <t>OA.20</t>
  </si>
  <si>
    <t>OA.21</t>
  </si>
  <si>
    <t>OA.22</t>
  </si>
  <si>
    <t>OA.23</t>
  </si>
  <si>
    <t>OA.24</t>
  </si>
  <si>
    <t>OA.25</t>
  </si>
  <si>
    <t>OA.26</t>
  </si>
  <si>
    <t>OA.27</t>
  </si>
  <si>
    <t>OA.28</t>
  </si>
  <si>
    <t>OA.29</t>
  </si>
  <si>
    <t>OA.30</t>
  </si>
  <si>
    <t>OA.31</t>
  </si>
  <si>
    <t>OA.32</t>
  </si>
  <si>
    <t>OA.33</t>
  </si>
  <si>
    <t>OA.34</t>
  </si>
  <si>
    <t>OA.35</t>
  </si>
  <si>
    <t>OA.36</t>
  </si>
  <si>
    <t>OA.37</t>
  </si>
  <si>
    <t>OA.38</t>
  </si>
  <si>
    <t>OA.39</t>
  </si>
  <si>
    <t>OA.40</t>
  </si>
  <si>
    <t>OA.41</t>
  </si>
  <si>
    <t>OA.42</t>
  </si>
  <si>
    <t>OA.43</t>
  </si>
  <si>
    <t>Pesos, 2000 prices</t>
  </si>
  <si>
    <t>Real GDP</t>
  </si>
  <si>
    <t>Real Investment</t>
  </si>
  <si>
    <t>Real Capital</t>
  </si>
  <si>
    <t>OQ.1</t>
  </si>
  <si>
    <t>OQ.2</t>
  </si>
  <si>
    <t>OQ.3</t>
  </si>
  <si>
    <t>OQ.4</t>
  </si>
  <si>
    <t>OQ.5</t>
  </si>
  <si>
    <t>CQ.1</t>
  </si>
  <si>
    <t>OM.1</t>
  </si>
  <si>
    <t>OM.2</t>
  </si>
  <si>
    <t>CM.1</t>
  </si>
  <si>
    <t>CM.2</t>
  </si>
  <si>
    <t>Employment, Total</t>
  </si>
  <si>
    <t>CDE</t>
  </si>
  <si>
    <t>Hours worked in manufacturing</t>
  </si>
  <si>
    <t>ILO</t>
  </si>
  <si>
    <t>OA.44</t>
  </si>
  <si>
    <t>OA.45</t>
  </si>
  <si>
    <t>Hours worked</t>
  </si>
  <si>
    <t>BKKS</t>
  </si>
  <si>
    <t>hours/year</t>
  </si>
  <si>
    <t>hours/week/emp</t>
  </si>
  <si>
    <t>total hours worked</t>
  </si>
  <si>
    <t>total hours per week</t>
  </si>
  <si>
    <t>CA.1</t>
  </si>
  <si>
    <t>CA.2</t>
  </si>
  <si>
    <t>CA.3</t>
  </si>
  <si>
    <t>CA.4</t>
  </si>
  <si>
    <t>CA.5</t>
  </si>
  <si>
    <t>CA.6</t>
  </si>
  <si>
    <t>CA.7</t>
  </si>
  <si>
    <t>CA.8</t>
  </si>
  <si>
    <t>CA.9</t>
  </si>
  <si>
    <t>CA.10</t>
  </si>
  <si>
    <t>CA.11</t>
  </si>
  <si>
    <t>CA.12</t>
  </si>
  <si>
    <t>CA.13</t>
  </si>
  <si>
    <t>log(rer)</t>
  </si>
  <si>
    <t>log(rern)</t>
  </si>
  <si>
    <t>CA.14</t>
  </si>
  <si>
    <t>CA.15</t>
  </si>
  <si>
    <t>Employment, total</t>
  </si>
  <si>
    <t>Employment, traded goods</t>
  </si>
  <si>
    <t>CA.16</t>
  </si>
  <si>
    <t>Traded Employment</t>
  </si>
  <si>
    <t>share of total</t>
  </si>
  <si>
    <t>Yellow cells stil need to be updated</t>
  </si>
  <si>
    <t>Columns in green have been recalculated</t>
  </si>
  <si>
    <t>Projected Population</t>
  </si>
  <si>
    <t>UN WPP</t>
  </si>
  <si>
    <t>OA.46</t>
  </si>
  <si>
    <t>Projected Population 15-64</t>
  </si>
  <si>
    <t>OA.47</t>
  </si>
  <si>
    <t>OA.48</t>
  </si>
  <si>
    <t>OA.49</t>
  </si>
  <si>
    <t>Population</t>
  </si>
  <si>
    <t>Population 15-64</t>
  </si>
  <si>
    <t>CA.17</t>
  </si>
  <si>
    <t>CA.18</t>
  </si>
  <si>
    <t>CA.19</t>
  </si>
  <si>
    <t>CA.20</t>
  </si>
  <si>
    <t>CA.21</t>
  </si>
  <si>
    <t>CA.22</t>
  </si>
  <si>
    <t>CA.23</t>
  </si>
  <si>
    <t>CA.24</t>
  </si>
  <si>
    <t>1988=100</t>
  </si>
  <si>
    <t>Unidad de Medida: Miles de pesos a precios corrientes.</t>
  </si>
  <si>
    <t>1 Utilización total (2+3+6+7+8)</t>
  </si>
  <si>
    <t>2 Consumo intermedio</t>
  </si>
  <si>
    <t>4 Consumo efectivo individual</t>
  </si>
  <si>
    <t>5 Consumo efectivo colectivo</t>
  </si>
  <si>
    <t>6 Formación bruta de capital fijo</t>
  </si>
  <si>
    <t>7 Variación de existencias</t>
  </si>
  <si>
    <t>8 Exportación de bienes y servicios (9+13)</t>
  </si>
  <si>
    <t>9 Exportación de bienes (10+11+12)</t>
  </si>
  <si>
    <t>Periodo</t>
  </si>
  <si>
    <t>9 Importación de bienes y servicios CIF (10+11)</t>
  </si>
  <si>
    <t>10 Importación de bienes FOB</t>
  </si>
  <si>
    <t>C+I+G+X-M</t>
  </si>
  <si>
    <t>Remuneración de asalariados</t>
  </si>
  <si>
    <t>Total</t>
  </si>
  <si>
    <t>1 Agropecuario, silvicultura y pesca</t>
  </si>
  <si>
    <t>2 Minería</t>
  </si>
  <si>
    <t>3 Industria manufacturera</t>
  </si>
  <si>
    <t>traded</t>
  </si>
  <si>
    <t>nontraded</t>
  </si>
  <si>
    <t>Excedente bruto de operación</t>
  </si>
  <si>
    <t>Otros impuestos a la producción</t>
  </si>
  <si>
    <t>Valor agregado bruto</t>
  </si>
  <si>
    <t>Consumo intermedio</t>
  </si>
  <si>
    <t>Demanda intermedia</t>
  </si>
  <si>
    <t>Producción en valores básicos, por rama de actividad</t>
  </si>
  <si>
    <t>Demanda final por actividad económica de origen</t>
  </si>
  <si>
    <t>Matrix 1:</t>
  </si>
  <si>
    <t>1989 Input-Output Matrix</t>
  </si>
  <si>
    <t>corn</t>
  </si>
  <si>
    <t>rice</t>
  </si>
  <si>
    <t>wheat</t>
  </si>
  <si>
    <t>beans</t>
  </si>
  <si>
    <t>shorgum</t>
  </si>
  <si>
    <t>barley</t>
  </si>
  <si>
    <t>soybean</t>
  </si>
  <si>
    <t>safflower</t>
  </si>
  <si>
    <t>sesame</t>
  </si>
  <si>
    <t>cotton</t>
  </si>
  <si>
    <t>sugar</t>
  </si>
  <si>
    <t>coffee</t>
  </si>
  <si>
    <t>tobacco</t>
  </si>
  <si>
    <t>cacao</t>
  </si>
  <si>
    <t>cactus fibers</t>
  </si>
  <si>
    <t>other crops</t>
  </si>
  <si>
    <t>bovine</t>
  </si>
  <si>
    <t>pork</t>
  </si>
  <si>
    <t>lamb &amp; goat</t>
  </si>
  <si>
    <t>poultry</t>
  </si>
  <si>
    <t>bees</t>
  </si>
  <si>
    <t>other livestock</t>
  </si>
  <si>
    <t>silk</t>
  </si>
  <si>
    <t>fishing &amp; hunting</t>
  </si>
  <si>
    <t>coal</t>
  </si>
  <si>
    <t>oil</t>
  </si>
  <si>
    <t>iron</t>
  </si>
  <si>
    <t>mineral mining</t>
  </si>
  <si>
    <t>sand &amp; gravel</t>
  </si>
  <si>
    <t>non-metal mining</t>
  </si>
  <si>
    <t>meat &amp; dairy</t>
  </si>
  <si>
    <t>fruit &amp; vege</t>
  </si>
  <si>
    <t>grain milling</t>
  </si>
  <si>
    <t>corn milling</t>
  </si>
  <si>
    <t>coffee processing</t>
  </si>
  <si>
    <t>sugar &amp; product</t>
  </si>
  <si>
    <t>vege oil &amp; fats</t>
  </si>
  <si>
    <t>animal feed</t>
  </si>
  <si>
    <t>other food products</t>
  </si>
  <si>
    <t>alcholic beverages</t>
  </si>
  <si>
    <t>beer</t>
  </si>
  <si>
    <t>bottled refreshments</t>
  </si>
  <si>
    <t>tobacco &amp;products</t>
  </si>
  <si>
    <t>spinning, soft fibres</t>
  </si>
  <si>
    <t>spinning, hard fibres</t>
  </si>
  <si>
    <t>other textiles</t>
  </si>
  <si>
    <t>wearing apparel</t>
  </si>
  <si>
    <t>leather &amp; products</t>
  </si>
  <si>
    <t xml:space="preserve">saw milling </t>
  </si>
  <si>
    <t>other wood products</t>
  </si>
  <si>
    <t>paper &amp; board</t>
  </si>
  <si>
    <t>printing &amp; publishing</t>
  </si>
  <si>
    <t>petroleum refining</t>
  </si>
  <si>
    <t>petro-chemical</t>
  </si>
  <si>
    <t>basic-chemical</t>
  </si>
  <si>
    <t>fertilizers</t>
  </si>
  <si>
    <t>synthetic plastic</t>
  </si>
  <si>
    <t>medicinal products</t>
  </si>
  <si>
    <t>soap &amp; detergents</t>
  </si>
  <si>
    <t>other chemical</t>
  </si>
  <si>
    <t>linoleum</t>
  </si>
  <si>
    <t>plastic products</t>
  </si>
  <si>
    <t>glass &amp; products</t>
  </si>
  <si>
    <t>cement</t>
  </si>
  <si>
    <t>other n-metal mineral</t>
  </si>
  <si>
    <t>basic iron industry</t>
  </si>
  <si>
    <t>basic n-ferrous metal</t>
  </si>
  <si>
    <t>furniture</t>
  </si>
  <si>
    <t>structural metal</t>
  </si>
  <si>
    <t>other metal products</t>
  </si>
  <si>
    <t>n-electrical machinery</t>
  </si>
  <si>
    <t>electrical machinery</t>
  </si>
  <si>
    <t xml:space="preserve">electric HH appliances </t>
  </si>
  <si>
    <t>electric equipment</t>
  </si>
  <si>
    <t>other electrical</t>
  </si>
  <si>
    <t>automotive vechilces</t>
  </si>
  <si>
    <t>auto bodie &amp; parts</t>
  </si>
  <si>
    <t xml:space="preserve"> transport equip't</t>
  </si>
  <si>
    <t>other manufacturing</t>
  </si>
  <si>
    <t>construction</t>
  </si>
  <si>
    <t>electricity</t>
  </si>
  <si>
    <t>commerce</t>
  </si>
  <si>
    <t>hotel, reastaurant</t>
  </si>
  <si>
    <t>transportation</t>
  </si>
  <si>
    <t>communication</t>
  </si>
  <si>
    <t>financial services</t>
  </si>
  <si>
    <t>real estate</t>
  </si>
  <si>
    <t>professional services</t>
  </si>
  <si>
    <t>education services</t>
  </si>
  <si>
    <t>medical services</t>
  </si>
  <si>
    <t>recreation</t>
  </si>
  <si>
    <t>other services</t>
  </si>
  <si>
    <t>imputed banking</t>
  </si>
  <si>
    <t>tot inter</t>
  </si>
  <si>
    <t>priv cons</t>
  </si>
  <si>
    <t>gov cons</t>
  </si>
  <si>
    <t>g f cap form</t>
  </si>
  <si>
    <t>inventories</t>
  </si>
  <si>
    <t>exports</t>
  </si>
  <si>
    <t>final dem</t>
  </si>
  <si>
    <t>total output</t>
  </si>
  <si>
    <t>domestic intermediaries</t>
  </si>
  <si>
    <t>imports</t>
  </si>
  <si>
    <t>total intermediaries</t>
  </si>
  <si>
    <t>value added</t>
  </si>
  <si>
    <t>labor compensation</t>
  </si>
  <si>
    <t>returns to other factors</t>
  </si>
  <si>
    <t>net taxes/subsidies</t>
  </si>
  <si>
    <t>gross output</t>
  </si>
  <si>
    <t>Matrix 2:</t>
  </si>
  <si>
    <t>aggregate columns</t>
  </si>
  <si>
    <t xml:space="preserve">Matrix 3: </t>
  </si>
  <si>
    <t>aggregate rows</t>
  </si>
  <si>
    <t>input into RAS</t>
  </si>
  <si>
    <t>Matrix 4:</t>
  </si>
  <si>
    <t>backdate to 1988</t>
  </si>
  <si>
    <t>RAS</t>
  </si>
  <si>
    <t>total output-exports</t>
  </si>
  <si>
    <t>domestic intermediate</t>
  </si>
  <si>
    <t>adjust to match column sums</t>
  </si>
  <si>
    <t>adjust to match row sums</t>
  </si>
  <si>
    <t>Matrix 5:</t>
  </si>
  <si>
    <t>put government consumption into services, add gross fixed capital formation and inventory accumulation</t>
  </si>
  <si>
    <t>total inter</t>
  </si>
  <si>
    <t>C+G</t>
  </si>
  <si>
    <t>I</t>
  </si>
  <si>
    <t>X</t>
  </si>
  <si>
    <t>C+G+I+X</t>
  </si>
  <si>
    <t>total</t>
  </si>
  <si>
    <t xml:space="preserve">Matrix 6: </t>
  </si>
  <si>
    <t>take tariffs out of net taxes and subsidies</t>
  </si>
  <si>
    <t>tariff rate=</t>
  </si>
  <si>
    <t>tariffs</t>
  </si>
  <si>
    <t>other taxes/subsidies</t>
  </si>
  <si>
    <t>Matrix 7:</t>
  </si>
  <si>
    <t>put imports into traded intermediate inputs, eliminate nontraded exports</t>
  </si>
  <si>
    <t>intermediate</t>
  </si>
  <si>
    <t xml:space="preserve">value added </t>
  </si>
  <si>
    <t>Matrix 8:</t>
  </si>
  <si>
    <t>adjust factor inputs</t>
  </si>
  <si>
    <t>capital share=</t>
  </si>
  <si>
    <t>total-exports</t>
  </si>
  <si>
    <t>wages</t>
  </si>
  <si>
    <t>total-imports-tariffs</t>
  </si>
  <si>
    <t>returns to capital</t>
  </si>
  <si>
    <t>value added minus tariffs</t>
  </si>
  <si>
    <t>Matrix 9:</t>
  </si>
  <si>
    <t>balance matrix</t>
  </si>
  <si>
    <t xml:space="preserve">capital </t>
  </si>
  <si>
    <t xml:space="preserve">Matrix 10: </t>
  </si>
  <si>
    <t>normalize so that GDP=100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</si>
</sst>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00"/>
    <numFmt numFmtId="168" formatCode="0.0000"/>
    <numFmt numFmtId="169" formatCode="_-* #,##0.00\ _p_t_a_-;\-* #,##0.00\ _p_t_a_-;_-* &quot;-&quot;??\ _p_t_a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\ &quot;pta&quot;_-;\-* #,##0\ &quot;pta&quot;_-;_-* &quot;-&quot;\ &quot;pta&quot;_-;_-@_-"/>
    <numFmt numFmtId="173" formatCode="[$-409]dddd\,\ mmmm\ dd\,\ yyyy"/>
    <numFmt numFmtId="174" formatCode="###0.00"/>
    <numFmt numFmtId="175" formatCode="0.00000000"/>
    <numFmt numFmtId="176" formatCode="#,##0.0000"/>
  </numFmts>
  <fonts count="8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/>
    </xf>
    <xf numFmtId="165" fontId="1" fillId="0" borderId="0" xfId="21" applyNumberFormat="1">
      <alignment/>
      <protection/>
    </xf>
    <xf numFmtId="15" fontId="1" fillId="0" borderId="0" xfId="0" applyNumberFormat="1" applyFont="1" applyAlignment="1">
      <alignment/>
    </xf>
    <xf numFmtId="17" fontId="1" fillId="0" borderId="0" xfId="21" applyNumberFormat="1">
      <alignment/>
      <protection/>
    </xf>
    <xf numFmtId="1" fontId="1" fillId="0" borderId="0" xfId="0" applyNumberFormat="1" applyFont="1" applyAlignment="1">
      <alignment horizontal="right" vertical="center" wrapText="1"/>
    </xf>
    <xf numFmtId="1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" fontId="1" fillId="0" borderId="0" xfId="0" applyNumberFormat="1" applyFont="1" applyFill="1" applyAlignment="1">
      <alignment/>
    </xf>
    <xf numFmtId="168" fontId="0" fillId="0" borderId="0" xfId="0" applyNumberFormat="1" applyFill="1" applyAlignment="1">
      <alignment/>
    </xf>
    <xf numFmtId="174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3" fillId="3" borderId="0" xfId="0" applyFont="1" applyFill="1" applyAlignment="1">
      <alignment horizontal="center" vertical="top" wrapText="1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1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3" fontId="7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176" fontId="0" fillId="0" borderId="0" xfId="0" applyNumberFormat="1" applyAlignment="1">
      <alignment/>
    </xf>
    <xf numFmtId="4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3300"/>
      <rgbColor rgb="000000FF"/>
      <rgbColor rgb="00008000"/>
      <rgbColor rgb="00FF9933"/>
      <rgbColor rgb="00660066"/>
      <rgbColor rgb="00990000"/>
      <rgbColor rgb="000066CC"/>
      <rgbColor rgb="00CCCCFF"/>
      <rgbColor rgb="00FF0000"/>
      <rgbColor rgb="000000FF"/>
      <rgbColor rgb="00008000"/>
      <rgbColor rgb="00FF9900"/>
      <rgbColor rgb="00800080"/>
      <rgbColor rgb="00800000"/>
      <rgbColor rgb="00008080"/>
      <rgbColor rgb="0000009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ehoe\My%20Documents\Kevin_Shared\SuddenStops\IOMatrixOct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88 data"/>
      <sheetName val="IO Matrix"/>
      <sheetName val="no tariffs"/>
    </sheetNames>
    <sheetDataSet>
      <sheetData sheetId="0">
        <row r="3">
          <cell r="D3">
            <v>299489439</v>
          </cell>
          <cell r="E3">
            <v>17106908</v>
          </cell>
          <cell r="F3">
            <v>77109763</v>
          </cell>
          <cell r="G3">
            <v>16812300</v>
          </cell>
          <cell r="H3">
            <v>82960783</v>
          </cell>
          <cell r="I3">
            <v>69084810</v>
          </cell>
          <cell r="L3">
            <v>77173957</v>
          </cell>
          <cell r="O3">
            <v>416305236</v>
          </cell>
        </row>
        <row r="8">
          <cell r="F8">
            <v>34500062</v>
          </cell>
          <cell r="G8">
            <v>89450704</v>
          </cell>
        </row>
        <row r="13">
          <cell r="F13">
            <v>97685614</v>
          </cell>
          <cell r="G13">
            <v>159282290</v>
          </cell>
        </row>
        <row r="18">
          <cell r="B18">
            <v>1529018</v>
          </cell>
          <cell r="F18">
            <v>558761</v>
          </cell>
          <cell r="G18">
            <v>970257</v>
          </cell>
        </row>
        <row r="28">
          <cell r="F28">
            <v>192809675</v>
          </cell>
          <cell r="G28">
            <v>108482454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25"/>
  <sheetViews>
    <sheetView workbookViewId="0" topLeftCell="A1">
      <pane xSplit="1" ySplit="5" topLeftCell="AL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V36" sqref="AV36"/>
    </sheetView>
  </sheetViews>
  <sheetFormatPr defaultColWidth="9.140625" defaultRowHeight="12.75"/>
  <cols>
    <col min="1" max="2" width="9.140625" style="1" customWidth="1"/>
    <col min="3" max="3" width="9.57421875" style="1" bestFit="1" customWidth="1"/>
    <col min="4" max="4" width="12.140625" style="1" customWidth="1"/>
    <col min="5" max="7" width="9.140625" style="1" customWidth="1"/>
    <col min="8" max="9" width="11.140625" style="1" bestFit="1" customWidth="1"/>
    <col min="10" max="10" width="8.7109375" style="1" bestFit="1" customWidth="1"/>
    <col min="11" max="11" width="11.57421875" style="1" customWidth="1"/>
    <col min="12" max="12" width="10.00390625" style="1" customWidth="1"/>
    <col min="13" max="13" width="11.421875" style="1" bestFit="1" customWidth="1"/>
    <col min="14" max="14" width="12.28125" style="1" bestFit="1" customWidth="1"/>
    <col min="15" max="18" width="13.28125" style="1" bestFit="1" customWidth="1"/>
    <col min="19" max="19" width="11.28125" style="1" bestFit="1" customWidth="1"/>
    <col min="20" max="21" width="10.140625" style="1" bestFit="1" customWidth="1"/>
    <col min="22" max="22" width="9.00390625" style="1" bestFit="1" customWidth="1"/>
    <col min="23" max="23" width="11.28125" style="1" bestFit="1" customWidth="1"/>
    <col min="24" max="25" width="10.140625" style="1" bestFit="1" customWidth="1"/>
    <col min="26" max="26" width="9.00390625" style="1" bestFit="1" customWidth="1"/>
    <col min="27" max="30" width="13.140625" style="1" bestFit="1" customWidth="1"/>
    <col min="31" max="39" width="12.8515625" style="1" bestFit="1" customWidth="1"/>
    <col min="40" max="40" width="8.8515625" style="1" customWidth="1"/>
    <col min="41" max="41" width="9.140625" style="1" customWidth="1"/>
    <col min="42" max="42" width="15.140625" style="1" customWidth="1"/>
    <col min="43" max="43" width="15.57421875" style="1" bestFit="1" customWidth="1"/>
    <col min="44" max="44" width="9.7109375" style="1" customWidth="1"/>
    <col min="45" max="45" width="11.8515625" style="1" bestFit="1" customWidth="1"/>
    <col min="46" max="47" width="9.140625" style="1" customWidth="1"/>
    <col min="48" max="48" width="10.421875" style="1" customWidth="1"/>
    <col min="49" max="49" width="12.28125" style="1" customWidth="1"/>
    <col min="50" max="50" width="11.8515625" style="1" customWidth="1"/>
    <col min="51" max="16384" width="9.140625" style="1" customWidth="1"/>
  </cols>
  <sheetData>
    <row r="1" spans="2:50" s="8" customFormat="1" ht="26.25" customHeight="1">
      <c r="B1" s="8" t="s">
        <v>6</v>
      </c>
      <c r="C1" s="8" t="s">
        <v>7</v>
      </c>
      <c r="D1" s="8" t="s">
        <v>9</v>
      </c>
      <c r="E1" s="8" t="s">
        <v>10</v>
      </c>
      <c r="F1" s="8" t="s">
        <v>11</v>
      </c>
      <c r="G1" s="8" t="s">
        <v>13</v>
      </c>
      <c r="H1" s="8" t="s">
        <v>11</v>
      </c>
      <c r="I1" s="8" t="s">
        <v>13</v>
      </c>
      <c r="J1" s="8" t="s">
        <v>16</v>
      </c>
      <c r="K1" s="8" t="s">
        <v>27</v>
      </c>
      <c r="L1" s="8" t="s">
        <v>28</v>
      </c>
      <c r="M1" s="8" t="s">
        <v>29</v>
      </c>
      <c r="N1" s="8" t="s">
        <v>24</v>
      </c>
      <c r="O1" s="8" t="s">
        <v>27</v>
      </c>
      <c r="P1" s="8" t="s">
        <v>28</v>
      </c>
      <c r="Q1" s="8" t="s">
        <v>29</v>
      </c>
      <c r="R1" s="8" t="s">
        <v>24</v>
      </c>
      <c r="S1" s="8" t="s">
        <v>27</v>
      </c>
      <c r="T1" s="8" t="s">
        <v>28</v>
      </c>
      <c r="U1" s="8" t="s">
        <v>29</v>
      </c>
      <c r="V1" s="8" t="s">
        <v>24</v>
      </c>
      <c r="W1" s="8" t="s">
        <v>27</v>
      </c>
      <c r="X1" s="8" t="s">
        <v>28</v>
      </c>
      <c r="Y1" s="8" t="s">
        <v>29</v>
      </c>
      <c r="Z1" s="8" t="s">
        <v>24</v>
      </c>
      <c r="AA1" s="8" t="s">
        <v>33</v>
      </c>
      <c r="AB1" s="8" t="s">
        <v>34</v>
      </c>
      <c r="AC1" s="8" t="s">
        <v>35</v>
      </c>
      <c r="AD1" s="8" t="s">
        <v>36</v>
      </c>
      <c r="AE1" s="8" t="s">
        <v>37</v>
      </c>
      <c r="AF1" s="8" t="s">
        <v>40</v>
      </c>
      <c r="AG1" s="8" t="s">
        <v>41</v>
      </c>
      <c r="AH1" s="8" t="s">
        <v>42</v>
      </c>
      <c r="AI1" s="8" t="s">
        <v>43</v>
      </c>
      <c r="AJ1" s="8" t="s">
        <v>37</v>
      </c>
      <c r="AK1" s="8" t="s">
        <v>45</v>
      </c>
      <c r="AL1" s="8" t="s">
        <v>46</v>
      </c>
      <c r="AM1" s="8" t="s">
        <v>47</v>
      </c>
      <c r="AN1" s="8" t="s">
        <v>48</v>
      </c>
      <c r="AO1" s="8" t="s">
        <v>50</v>
      </c>
      <c r="AP1" s="8" t="s">
        <v>57</v>
      </c>
      <c r="AQ1" s="8" t="s">
        <v>6</v>
      </c>
      <c r="AR1" s="8" t="s">
        <v>128</v>
      </c>
      <c r="AS1" s="8" t="s">
        <v>130</v>
      </c>
      <c r="AT1" s="8" t="s">
        <v>134</v>
      </c>
      <c r="AU1" s="8" t="s">
        <v>164</v>
      </c>
      <c r="AV1" s="8" t="s">
        <v>164</v>
      </c>
      <c r="AW1" s="8" t="s">
        <v>167</v>
      </c>
      <c r="AX1" s="8" t="s">
        <v>167</v>
      </c>
    </row>
    <row r="2" spans="2:50" s="8" customFormat="1" ht="12.75">
      <c r="B2" s="8" t="s">
        <v>15</v>
      </c>
      <c r="C2" s="8" t="s">
        <v>15</v>
      </c>
      <c r="D2" s="8" t="s">
        <v>15</v>
      </c>
      <c r="E2" s="8" t="s">
        <v>15</v>
      </c>
      <c r="F2" s="8" t="s">
        <v>15</v>
      </c>
      <c r="G2" s="8" t="s">
        <v>15</v>
      </c>
      <c r="H2" s="8" t="s">
        <v>15</v>
      </c>
      <c r="I2" s="8" t="s">
        <v>15</v>
      </c>
      <c r="J2" s="8" t="s">
        <v>15</v>
      </c>
      <c r="K2" s="8" t="s">
        <v>15</v>
      </c>
      <c r="L2" s="8" t="s">
        <v>15</v>
      </c>
      <c r="M2" s="8" t="s">
        <v>15</v>
      </c>
      <c r="N2" s="8" t="s">
        <v>15</v>
      </c>
      <c r="O2" s="8" t="s">
        <v>15</v>
      </c>
      <c r="P2" s="8" t="s">
        <v>15</v>
      </c>
      <c r="Q2" s="8" t="s">
        <v>15</v>
      </c>
      <c r="R2" s="8" t="s">
        <v>15</v>
      </c>
      <c r="S2" s="8" t="s">
        <v>18</v>
      </c>
      <c r="T2" s="8" t="s">
        <v>18</v>
      </c>
      <c r="U2" s="8" t="s">
        <v>18</v>
      </c>
      <c r="V2" s="8" t="s">
        <v>18</v>
      </c>
      <c r="W2" s="8" t="s">
        <v>18</v>
      </c>
      <c r="X2" s="8" t="s">
        <v>18</v>
      </c>
      <c r="Y2" s="8" t="s">
        <v>18</v>
      </c>
      <c r="Z2" s="8" t="s">
        <v>18</v>
      </c>
      <c r="AA2" s="8" t="s">
        <v>15</v>
      </c>
      <c r="AB2" s="8" t="s">
        <v>15</v>
      </c>
      <c r="AC2" s="8" t="s">
        <v>15</v>
      </c>
      <c r="AD2" s="8" t="s">
        <v>15</v>
      </c>
      <c r="AE2" s="8" t="s">
        <v>15</v>
      </c>
      <c r="AF2" s="8" t="s">
        <v>15</v>
      </c>
      <c r="AG2" s="8" t="s">
        <v>15</v>
      </c>
      <c r="AH2" s="8" t="s">
        <v>15</v>
      </c>
      <c r="AI2" s="8" t="s">
        <v>15</v>
      </c>
      <c r="AJ2" s="8" t="s">
        <v>15</v>
      </c>
      <c r="AK2" s="8" t="s">
        <v>15</v>
      </c>
      <c r="AL2" s="8" t="s">
        <v>15</v>
      </c>
      <c r="AM2" s="8" t="s">
        <v>15</v>
      </c>
      <c r="AN2" s="8" t="s">
        <v>15</v>
      </c>
      <c r="AO2" s="8" t="s">
        <v>15</v>
      </c>
      <c r="AP2" s="8" t="s">
        <v>15</v>
      </c>
      <c r="AQ2" s="8" t="s">
        <v>15</v>
      </c>
      <c r="AR2" s="8" t="s">
        <v>15</v>
      </c>
      <c r="AS2" s="8" t="s">
        <v>15</v>
      </c>
      <c r="AT2" s="8" t="s">
        <v>15</v>
      </c>
      <c r="AU2" s="8" t="s">
        <v>64</v>
      </c>
      <c r="AV2" s="8" t="s">
        <v>15</v>
      </c>
      <c r="AW2" s="8" t="s">
        <v>64</v>
      </c>
      <c r="AX2" s="8" t="s">
        <v>15</v>
      </c>
    </row>
    <row r="3" spans="2:50" s="3" customFormat="1" ht="12.75">
      <c r="B3" s="3" t="s">
        <v>1</v>
      </c>
      <c r="C3" s="3" t="s">
        <v>1</v>
      </c>
      <c r="D3" s="3" t="s">
        <v>1</v>
      </c>
      <c r="E3" s="3" t="s">
        <v>1</v>
      </c>
      <c r="F3" s="3" t="s">
        <v>12</v>
      </c>
      <c r="G3" s="3" t="s">
        <v>12</v>
      </c>
      <c r="H3" s="3" t="s">
        <v>12</v>
      </c>
      <c r="I3" s="3" t="s">
        <v>12</v>
      </c>
      <c r="J3" s="3" t="s">
        <v>1</v>
      </c>
      <c r="K3" s="3" t="s">
        <v>25</v>
      </c>
      <c r="L3" s="3" t="s">
        <v>25</v>
      </c>
      <c r="M3" s="3" t="s">
        <v>25</v>
      </c>
      <c r="N3" s="3" t="s">
        <v>25</v>
      </c>
      <c r="O3" s="3" t="s">
        <v>25</v>
      </c>
      <c r="P3" s="3" t="s">
        <v>25</v>
      </c>
      <c r="Q3" s="3" t="s">
        <v>25</v>
      </c>
      <c r="R3" s="3" t="s">
        <v>25</v>
      </c>
      <c r="S3" s="3" t="s">
        <v>31</v>
      </c>
      <c r="T3" s="3" t="s">
        <v>31</v>
      </c>
      <c r="U3" s="3" t="s">
        <v>31</v>
      </c>
      <c r="V3" s="3" t="s">
        <v>31</v>
      </c>
      <c r="W3" s="3" t="s">
        <v>31</v>
      </c>
      <c r="X3" s="3" t="s">
        <v>31</v>
      </c>
      <c r="Y3" s="3" t="s">
        <v>31</v>
      </c>
      <c r="Z3" s="3" t="s">
        <v>31</v>
      </c>
      <c r="AA3" s="3" t="s">
        <v>25</v>
      </c>
      <c r="AB3" s="3" t="s">
        <v>25</v>
      </c>
      <c r="AC3" s="3" t="s">
        <v>25</v>
      </c>
      <c r="AD3" s="3" t="s">
        <v>25</v>
      </c>
      <c r="AE3" s="3" t="s">
        <v>44</v>
      </c>
      <c r="AF3" s="3" t="s">
        <v>44</v>
      </c>
      <c r="AG3" s="3" t="s">
        <v>44</v>
      </c>
      <c r="AH3" s="3" t="s">
        <v>44</v>
      </c>
      <c r="AI3" s="3" t="s">
        <v>44</v>
      </c>
      <c r="AJ3" s="3" t="s">
        <v>39</v>
      </c>
      <c r="AK3" s="3" t="s">
        <v>39</v>
      </c>
      <c r="AL3" s="3" t="s">
        <v>39</v>
      </c>
      <c r="AM3" s="3" t="s">
        <v>39</v>
      </c>
      <c r="AN3" s="3" t="s">
        <v>49</v>
      </c>
      <c r="AO3" s="3" t="s">
        <v>49</v>
      </c>
      <c r="AP3" s="3" t="s">
        <v>58</v>
      </c>
      <c r="AQ3" s="3" t="s">
        <v>58</v>
      </c>
      <c r="AR3" s="3" t="s">
        <v>129</v>
      </c>
      <c r="AS3" s="3" t="s">
        <v>131</v>
      </c>
      <c r="AT3" s="3" t="s">
        <v>135</v>
      </c>
      <c r="AU3" s="3" t="s">
        <v>165</v>
      </c>
      <c r="AV3" s="3" t="s">
        <v>165</v>
      </c>
      <c r="AW3" s="3" t="s">
        <v>165</v>
      </c>
      <c r="AX3" s="3" t="s">
        <v>165</v>
      </c>
    </row>
    <row r="4" spans="2:50" s="3" customFormat="1" ht="12.75">
      <c r="B4" s="3" t="s">
        <v>5</v>
      </c>
      <c r="C4" s="3" t="s">
        <v>8</v>
      </c>
      <c r="D4" s="3" t="s">
        <v>5</v>
      </c>
      <c r="E4" s="3" t="s">
        <v>5</v>
      </c>
      <c r="F4" s="3" t="s">
        <v>5</v>
      </c>
      <c r="G4" s="3" t="s">
        <v>5</v>
      </c>
      <c r="H4" s="3" t="s">
        <v>14</v>
      </c>
      <c r="I4" s="3" t="s">
        <v>14</v>
      </c>
      <c r="J4" s="3" t="s">
        <v>17</v>
      </c>
      <c r="K4" s="3" t="s">
        <v>26</v>
      </c>
      <c r="L4" s="3" t="s">
        <v>26</v>
      </c>
      <c r="M4" s="3" t="s">
        <v>26</v>
      </c>
      <c r="N4" s="3" t="s">
        <v>26</v>
      </c>
      <c r="O4" s="3" t="s">
        <v>30</v>
      </c>
      <c r="P4" s="3" t="s">
        <v>30</v>
      </c>
      <c r="Q4" s="3" t="s">
        <v>30</v>
      </c>
      <c r="R4" s="3" t="s">
        <v>30</v>
      </c>
      <c r="S4" s="3" t="s">
        <v>32</v>
      </c>
      <c r="T4" s="3" t="s">
        <v>32</v>
      </c>
      <c r="U4" s="3" t="s">
        <v>32</v>
      </c>
      <c r="V4" s="3" t="s">
        <v>32</v>
      </c>
      <c r="W4" s="3" t="s">
        <v>8</v>
      </c>
      <c r="X4" s="3" t="s">
        <v>8</v>
      </c>
      <c r="Y4" s="3" t="s">
        <v>8</v>
      </c>
      <c r="Z4" s="3" t="s">
        <v>8</v>
      </c>
      <c r="AA4" s="3" t="s">
        <v>30</v>
      </c>
      <c r="AB4" s="3" t="s">
        <v>30</v>
      </c>
      <c r="AC4" s="3" t="s">
        <v>30</v>
      </c>
      <c r="AD4" s="3" t="s">
        <v>30</v>
      </c>
      <c r="AE4" s="3" t="s">
        <v>38</v>
      </c>
      <c r="AF4" s="3" t="s">
        <v>38</v>
      </c>
      <c r="AG4" s="3" t="s">
        <v>38</v>
      </c>
      <c r="AH4" s="3" t="s">
        <v>38</v>
      </c>
      <c r="AI4" s="3" t="s">
        <v>38</v>
      </c>
      <c r="AJ4" s="3" t="s">
        <v>38</v>
      </c>
      <c r="AK4" s="3" t="s">
        <v>38</v>
      </c>
      <c r="AL4" s="3" t="s">
        <v>38</v>
      </c>
      <c r="AM4" s="3" t="s">
        <v>38</v>
      </c>
      <c r="AN4" s="3" t="s">
        <v>52</v>
      </c>
      <c r="AO4" s="3" t="s">
        <v>51</v>
      </c>
      <c r="AP4" s="3" t="s">
        <v>54</v>
      </c>
      <c r="AQ4" s="3" t="s">
        <v>54</v>
      </c>
      <c r="AR4" s="3" t="s">
        <v>51</v>
      </c>
      <c r="AS4" s="3" t="s">
        <v>137</v>
      </c>
      <c r="AT4" s="3" t="s">
        <v>136</v>
      </c>
      <c r="AU4" s="3" t="s">
        <v>51</v>
      </c>
      <c r="AV4" s="3" t="s">
        <v>51</v>
      </c>
      <c r="AW4" s="3" t="s">
        <v>51</v>
      </c>
      <c r="AX4" s="3" t="s">
        <v>51</v>
      </c>
    </row>
    <row r="5" spans="2:50" ht="12.75">
      <c r="B5" s="2" t="s">
        <v>71</v>
      </c>
      <c r="C5" s="2" t="s">
        <v>72</v>
      </c>
      <c r="D5" s="2" t="s">
        <v>73</v>
      </c>
      <c r="E5" s="2" t="s">
        <v>74</v>
      </c>
      <c r="F5" s="2" t="s">
        <v>75</v>
      </c>
      <c r="G5" s="2" t="s">
        <v>76</v>
      </c>
      <c r="H5" s="2" t="s">
        <v>77</v>
      </c>
      <c r="I5" s="2" t="s">
        <v>78</v>
      </c>
      <c r="J5" s="2" t="s">
        <v>79</v>
      </c>
      <c r="K5" s="2" t="s">
        <v>80</v>
      </c>
      <c r="L5" s="2" t="s">
        <v>81</v>
      </c>
      <c r="M5" s="2" t="s">
        <v>82</v>
      </c>
      <c r="N5" s="2" t="s">
        <v>83</v>
      </c>
      <c r="O5" s="2" t="s">
        <v>84</v>
      </c>
      <c r="P5" s="2" t="s">
        <v>85</v>
      </c>
      <c r="Q5" s="2" t="s">
        <v>86</v>
      </c>
      <c r="R5" s="2" t="s">
        <v>87</v>
      </c>
      <c r="S5" s="2" t="s">
        <v>88</v>
      </c>
      <c r="T5" s="2" t="s">
        <v>89</v>
      </c>
      <c r="U5" s="2" t="s">
        <v>90</v>
      </c>
      <c r="V5" s="2" t="s">
        <v>91</v>
      </c>
      <c r="W5" s="2" t="s">
        <v>92</v>
      </c>
      <c r="X5" s="2" t="s">
        <v>93</v>
      </c>
      <c r="Y5" s="2" t="s">
        <v>94</v>
      </c>
      <c r="Z5" s="2" t="s">
        <v>95</v>
      </c>
      <c r="AA5" s="2" t="s">
        <v>96</v>
      </c>
      <c r="AB5" s="2" t="s">
        <v>97</v>
      </c>
      <c r="AC5" s="2" t="s">
        <v>98</v>
      </c>
      <c r="AD5" s="2" t="s">
        <v>99</v>
      </c>
      <c r="AE5" s="2" t="s">
        <v>100</v>
      </c>
      <c r="AF5" s="2" t="s">
        <v>101</v>
      </c>
      <c r="AG5" s="2" t="s">
        <v>102</v>
      </c>
      <c r="AH5" s="2" t="s">
        <v>103</v>
      </c>
      <c r="AI5" s="2" t="s">
        <v>104</v>
      </c>
      <c r="AJ5" s="2" t="s">
        <v>105</v>
      </c>
      <c r="AK5" s="2" t="s">
        <v>106</v>
      </c>
      <c r="AL5" s="2" t="s">
        <v>107</v>
      </c>
      <c r="AM5" s="2" t="s">
        <v>108</v>
      </c>
      <c r="AN5" s="2" t="s">
        <v>109</v>
      </c>
      <c r="AO5" s="2" t="s">
        <v>110</v>
      </c>
      <c r="AP5" s="2" t="s">
        <v>111</v>
      </c>
      <c r="AQ5" s="2" t="s">
        <v>112</v>
      </c>
      <c r="AR5" s="2" t="s">
        <v>113</v>
      </c>
      <c r="AS5" s="2" t="s">
        <v>132</v>
      </c>
      <c r="AT5" s="2" t="s">
        <v>133</v>
      </c>
      <c r="AU5" s="2" t="s">
        <v>166</v>
      </c>
      <c r="AV5" s="2" t="s">
        <v>168</v>
      </c>
      <c r="AW5" s="2" t="s">
        <v>169</v>
      </c>
      <c r="AX5" s="2" t="s">
        <v>170</v>
      </c>
    </row>
    <row r="6" spans="1:10" ht="12.75">
      <c r="A6" s="1">
        <v>1950</v>
      </c>
      <c r="B6" s="6">
        <v>41.1</v>
      </c>
      <c r="C6" s="7">
        <v>0.0085516</v>
      </c>
      <c r="D6" s="4">
        <v>4.8</v>
      </c>
      <c r="E6" s="4">
        <v>-1</v>
      </c>
      <c r="J6" s="10">
        <v>8.65</v>
      </c>
    </row>
    <row r="7" spans="1:10" ht="12.75">
      <c r="A7" s="1">
        <f>A6+1</f>
        <v>1951</v>
      </c>
      <c r="B7" s="6">
        <v>53</v>
      </c>
      <c r="C7" s="7">
        <v>0.0102408</v>
      </c>
      <c r="D7" s="4">
        <v>6.9</v>
      </c>
      <c r="E7" s="4">
        <v>0</v>
      </c>
      <c r="J7" s="10">
        <v>8.65</v>
      </c>
    </row>
    <row r="8" spans="1:10" ht="12.75">
      <c r="A8" s="1">
        <f aca="true" t="shared" si="0" ref="A8:A71">A7+1</f>
        <v>1952</v>
      </c>
      <c r="B8" s="6">
        <v>59.3</v>
      </c>
      <c r="C8" s="7">
        <v>0.011016</v>
      </c>
      <c r="D8" s="4">
        <v>8.2</v>
      </c>
      <c r="E8" s="4">
        <v>-1</v>
      </c>
      <c r="J8" s="10">
        <v>8.65</v>
      </c>
    </row>
    <row r="9" spans="1:10" ht="12.75">
      <c r="A9" s="1">
        <f t="shared" si="0"/>
        <v>1953</v>
      </c>
      <c r="B9" s="6">
        <v>58.9</v>
      </c>
      <c r="C9" s="7">
        <v>0.0109066</v>
      </c>
      <c r="D9" s="4">
        <v>8.1</v>
      </c>
      <c r="E9" s="4">
        <v>0</v>
      </c>
      <c r="J9" s="10">
        <v>8.65</v>
      </c>
    </row>
    <row r="10" spans="1:10" ht="12.75">
      <c r="A10" s="1">
        <f t="shared" si="0"/>
        <v>1954</v>
      </c>
      <c r="B10" s="6">
        <v>72.2</v>
      </c>
      <c r="C10" s="7">
        <v>0.0121611</v>
      </c>
      <c r="D10" s="4">
        <v>10.1</v>
      </c>
      <c r="E10" s="4">
        <v>-1</v>
      </c>
      <c r="J10" s="10">
        <v>0.0125</v>
      </c>
    </row>
    <row r="11" spans="1:10" ht="12.75">
      <c r="A11" s="1">
        <f t="shared" si="0"/>
        <v>1955</v>
      </c>
      <c r="B11" s="6">
        <v>88.2</v>
      </c>
      <c r="C11" s="7">
        <v>0.0136857</v>
      </c>
      <c r="D11" s="4">
        <v>12.6</v>
      </c>
      <c r="E11" s="4">
        <v>-1</v>
      </c>
      <c r="J11" s="10">
        <v>0.0125</v>
      </c>
    </row>
    <row r="12" spans="1:10" ht="12.75">
      <c r="A12" s="1">
        <f t="shared" si="0"/>
        <v>1956</v>
      </c>
      <c r="B12" s="6">
        <v>100.6</v>
      </c>
      <c r="C12" s="7">
        <v>0.0146153</v>
      </c>
      <c r="D12" s="4">
        <v>16.8</v>
      </c>
      <c r="E12" s="4">
        <v>0</v>
      </c>
      <c r="J12" s="10">
        <v>0.0125</v>
      </c>
    </row>
    <row r="13" spans="1:10" ht="12.75">
      <c r="A13" s="1">
        <f t="shared" si="0"/>
        <v>1957</v>
      </c>
      <c r="B13" s="6">
        <v>115.5</v>
      </c>
      <c r="C13" s="7">
        <v>0.0156029</v>
      </c>
      <c r="D13" s="4">
        <v>19.1</v>
      </c>
      <c r="E13" s="4">
        <v>1</v>
      </c>
      <c r="J13" s="10">
        <v>0.0125</v>
      </c>
    </row>
    <row r="14" spans="1:10" ht="12.75">
      <c r="A14" s="1">
        <f t="shared" si="0"/>
        <v>1958</v>
      </c>
      <c r="B14" s="6">
        <v>128.6</v>
      </c>
      <c r="C14" s="7">
        <v>0.016486</v>
      </c>
      <c r="D14" s="4">
        <v>18.9</v>
      </c>
      <c r="E14" s="4">
        <v>0</v>
      </c>
      <c r="J14" s="10">
        <v>0.0125</v>
      </c>
    </row>
    <row r="15" spans="1:10" ht="12.75">
      <c r="A15" s="1">
        <f t="shared" si="0"/>
        <v>1959</v>
      </c>
      <c r="B15" s="6">
        <v>137.7</v>
      </c>
      <c r="C15" s="7">
        <v>0.0171453</v>
      </c>
      <c r="D15" s="4">
        <v>19.6</v>
      </c>
      <c r="E15" s="4">
        <v>0</v>
      </c>
      <c r="J15" s="10">
        <v>0.0125</v>
      </c>
    </row>
    <row r="16" spans="1:41" ht="12.75">
      <c r="A16" s="1">
        <f t="shared" si="0"/>
        <v>1960</v>
      </c>
      <c r="B16" s="6">
        <v>155.9</v>
      </c>
      <c r="C16" s="7">
        <v>0.0179539</v>
      </c>
      <c r="D16" s="4">
        <v>23.2</v>
      </c>
      <c r="E16" s="4">
        <v>2.9</v>
      </c>
      <c r="J16" s="10">
        <v>0.0125</v>
      </c>
      <c r="AN16" s="5">
        <v>50.7677</v>
      </c>
      <c r="AO16" s="6">
        <v>36939.89</v>
      </c>
    </row>
    <row r="17" spans="1:41" ht="12.75">
      <c r="A17" s="1">
        <f t="shared" si="0"/>
        <v>1961</v>
      </c>
      <c r="B17" s="6">
        <v>165.7</v>
      </c>
      <c r="C17" s="7">
        <v>0.0181882</v>
      </c>
      <c r="D17" s="4">
        <v>24.1</v>
      </c>
      <c r="E17" s="4">
        <v>2.9</v>
      </c>
      <c r="J17" s="10">
        <v>0.0125</v>
      </c>
      <c r="AN17" s="5">
        <v>50.4892</v>
      </c>
      <c r="AO17" s="6">
        <v>38103.1248</v>
      </c>
    </row>
    <row r="18" spans="1:49" ht="12.75">
      <c r="A18" s="1">
        <f t="shared" si="0"/>
        <v>1962</v>
      </c>
      <c r="B18" s="6">
        <v>179.8</v>
      </c>
      <c r="C18" s="7">
        <v>0.0188524</v>
      </c>
      <c r="D18" s="4">
        <v>24.8</v>
      </c>
      <c r="E18" s="4">
        <v>3</v>
      </c>
      <c r="J18" s="10">
        <v>0.0125</v>
      </c>
      <c r="AN18" s="5">
        <v>50.211</v>
      </c>
      <c r="AO18" s="6">
        <v>39295.8336</v>
      </c>
      <c r="AW18"/>
    </row>
    <row r="19" spans="1:49" ht="12.75">
      <c r="A19" s="1">
        <f t="shared" si="0"/>
        <v>1963</v>
      </c>
      <c r="B19" s="6">
        <v>194.8</v>
      </c>
      <c r="C19" s="7">
        <v>0.0189148</v>
      </c>
      <c r="D19" s="4">
        <v>32.6</v>
      </c>
      <c r="E19" s="4">
        <v>5.2</v>
      </c>
      <c r="J19" s="10">
        <v>0.0125</v>
      </c>
      <c r="AN19" s="5">
        <v>49.9578</v>
      </c>
      <c r="AO19" s="6">
        <v>40528.6943999999</v>
      </c>
      <c r="AW19"/>
    </row>
    <row r="20" spans="1:49" ht="12.75">
      <c r="A20" s="1">
        <f t="shared" si="0"/>
        <v>1964</v>
      </c>
      <c r="B20" s="6">
        <v>221.4</v>
      </c>
      <c r="C20" s="7">
        <v>0.0192443</v>
      </c>
      <c r="D20" s="4">
        <v>41</v>
      </c>
      <c r="E20" s="4">
        <v>5.3</v>
      </c>
      <c r="J20" s="10">
        <v>0.0125</v>
      </c>
      <c r="AN20" s="5">
        <v>49.7596</v>
      </c>
      <c r="AO20" s="6">
        <v>41810.8831999999</v>
      </c>
      <c r="AW20"/>
    </row>
    <row r="21" spans="1:49" ht="12.75">
      <c r="A21" s="1">
        <f t="shared" si="0"/>
        <v>1965</v>
      </c>
      <c r="B21" s="6">
        <v>252</v>
      </c>
      <c r="C21" s="7">
        <v>0.0205732</v>
      </c>
      <c r="D21" s="4">
        <v>44</v>
      </c>
      <c r="E21" s="4">
        <v>0</v>
      </c>
      <c r="J21" s="10">
        <v>0.0125</v>
      </c>
      <c r="AN21" s="5">
        <v>49.6339</v>
      </c>
      <c r="AO21" s="6">
        <v>43148</v>
      </c>
      <c r="AW21"/>
    </row>
    <row r="22" spans="1:49" ht="12.75">
      <c r="A22" s="1">
        <f t="shared" si="0"/>
        <v>1966</v>
      </c>
      <c r="B22" s="6">
        <v>282.8</v>
      </c>
      <c r="C22" s="7">
        <v>0.0215925</v>
      </c>
      <c r="D22" s="4">
        <v>50.2</v>
      </c>
      <c r="E22" s="4">
        <v>3</v>
      </c>
      <c r="J22" s="10">
        <v>0.0125</v>
      </c>
      <c r="AN22" s="5">
        <v>49.5865</v>
      </c>
      <c r="AO22" s="6">
        <v>44537.0256</v>
      </c>
      <c r="AW22"/>
    </row>
    <row r="23" spans="1:49" ht="12.75">
      <c r="A23" s="1">
        <f t="shared" si="0"/>
        <v>1967</v>
      </c>
      <c r="B23" s="6">
        <v>306.3</v>
      </c>
      <c r="C23" s="7">
        <v>0.0220009</v>
      </c>
      <c r="D23" s="4">
        <v>59.6</v>
      </c>
      <c r="E23" s="4">
        <v>0</v>
      </c>
      <c r="J23" s="10">
        <v>0.0125</v>
      </c>
      <c r="AN23" s="5">
        <v>49.6042</v>
      </c>
      <c r="AO23" s="6">
        <v>45974.9423999999</v>
      </c>
      <c r="AW23"/>
    </row>
    <row r="24" spans="1:49" ht="12.75">
      <c r="A24" s="1">
        <f t="shared" si="0"/>
        <v>1968</v>
      </c>
      <c r="B24" s="6">
        <v>339.1</v>
      </c>
      <c r="C24" s="7">
        <v>0.022527</v>
      </c>
      <c r="D24" s="4">
        <v>65.7</v>
      </c>
      <c r="E24" s="4">
        <v>4.9</v>
      </c>
      <c r="J24" s="10">
        <v>0.0125</v>
      </c>
      <c r="AN24" s="5">
        <v>49.662</v>
      </c>
      <c r="AO24" s="6">
        <v>47463.1312</v>
      </c>
      <c r="AW24"/>
    </row>
    <row r="25" spans="1:49" ht="12.75">
      <c r="A25" s="1">
        <f t="shared" si="0"/>
        <v>1969</v>
      </c>
      <c r="B25" s="6">
        <v>374.9</v>
      </c>
      <c r="C25" s="7">
        <v>0.0234239</v>
      </c>
      <c r="D25" s="4">
        <v>72.8</v>
      </c>
      <c r="E25" s="4">
        <v>6.4</v>
      </c>
      <c r="J25" s="10">
        <v>0.0125</v>
      </c>
      <c r="AN25" s="5">
        <v>49.7284</v>
      </c>
      <c r="AO25" s="6">
        <v>49003.736</v>
      </c>
      <c r="AW25"/>
    </row>
    <row r="26" spans="1:49" ht="12.75">
      <c r="A26" s="1">
        <f t="shared" si="0"/>
        <v>1970</v>
      </c>
      <c r="B26" s="6">
        <v>444.3</v>
      </c>
      <c r="C26" s="7">
        <v>0.025963</v>
      </c>
      <c r="D26" s="4">
        <v>88.7</v>
      </c>
      <c r="E26" s="4">
        <v>12.3</v>
      </c>
      <c r="F26" s="6">
        <v>38.8</v>
      </c>
      <c r="G26" s="6">
        <v>55.8</v>
      </c>
      <c r="H26" s="6">
        <v>102587.5</v>
      </c>
      <c r="I26" s="6">
        <v>154149.7</v>
      </c>
      <c r="J26" s="10">
        <v>0.0125</v>
      </c>
      <c r="AN26" s="5">
        <v>49.7846</v>
      </c>
      <c r="AO26" s="6">
        <v>50596</v>
      </c>
      <c r="AW26"/>
    </row>
    <row r="27" spans="1:49" ht="12.75">
      <c r="A27" s="1">
        <f t="shared" si="0"/>
        <v>1971</v>
      </c>
      <c r="B27" s="6">
        <v>490.1</v>
      </c>
      <c r="C27" s="7">
        <v>0.0274946</v>
      </c>
      <c r="D27" s="4">
        <v>88.1</v>
      </c>
      <c r="E27" s="4">
        <v>11.1</v>
      </c>
      <c r="F27" s="6">
        <v>42.2</v>
      </c>
      <c r="G27" s="6">
        <v>55.6</v>
      </c>
      <c r="H27" s="6">
        <v>106627.8</v>
      </c>
      <c r="I27" s="6">
        <v>147073.2</v>
      </c>
      <c r="J27" s="10">
        <v>0.0125</v>
      </c>
      <c r="AN27" s="5">
        <v>49.8275</v>
      </c>
      <c r="AO27" s="6">
        <v>52236.3711999999</v>
      </c>
      <c r="AW27"/>
    </row>
    <row r="28" spans="1:49" ht="12.75">
      <c r="A28" s="1">
        <f t="shared" si="0"/>
        <v>1972</v>
      </c>
      <c r="B28" s="6">
        <v>564.7</v>
      </c>
      <c r="C28" s="7">
        <v>0.0292</v>
      </c>
      <c r="D28" s="4">
        <v>107.1</v>
      </c>
      <c r="E28" s="4">
        <v>7.6</v>
      </c>
      <c r="F28" s="6">
        <v>51.3</v>
      </c>
      <c r="G28" s="6">
        <v>64.9</v>
      </c>
      <c r="H28" s="6">
        <v>124146.9</v>
      </c>
      <c r="I28" s="6">
        <v>162102</v>
      </c>
      <c r="J28" s="10">
        <v>0.0125</v>
      </c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 s="5">
        <v>49.8689</v>
      </c>
      <c r="AO28" s="6">
        <v>53922.8992</v>
      </c>
      <c r="AW28"/>
    </row>
    <row r="29" spans="1:49" ht="12.75">
      <c r="A29" s="1">
        <f t="shared" si="0"/>
        <v>1973</v>
      </c>
      <c r="B29" s="6">
        <v>690.9</v>
      </c>
      <c r="C29" s="7">
        <v>0.0329558</v>
      </c>
      <c r="D29" s="4">
        <v>133.3</v>
      </c>
      <c r="E29" s="4">
        <v>14.4</v>
      </c>
      <c r="F29" s="6">
        <v>65.5</v>
      </c>
      <c r="G29" s="6">
        <v>85.1</v>
      </c>
      <c r="H29" s="6">
        <v>141128.3</v>
      </c>
      <c r="I29" s="6">
        <v>189155.1</v>
      </c>
      <c r="J29" s="10">
        <v>0.0125</v>
      </c>
      <c r="AN29" s="5">
        <v>49.9244</v>
      </c>
      <c r="AO29" s="6">
        <v>55641.4112</v>
      </c>
      <c r="AW29"/>
    </row>
    <row r="30" spans="1:49" ht="12.75">
      <c r="A30" s="1">
        <f t="shared" si="0"/>
        <v>1974</v>
      </c>
      <c r="B30" s="6">
        <v>899.7</v>
      </c>
      <c r="C30" s="7">
        <v>0.0404414</v>
      </c>
      <c r="D30" s="4">
        <v>178.9</v>
      </c>
      <c r="E30" s="4">
        <v>29.7</v>
      </c>
      <c r="F30" s="6">
        <v>85.3</v>
      </c>
      <c r="G30" s="6">
        <v>123.8</v>
      </c>
      <c r="H30" s="6">
        <v>141402.7</v>
      </c>
      <c r="I30" s="6">
        <v>227515.2</v>
      </c>
      <c r="J30" s="10">
        <v>0.0125</v>
      </c>
      <c r="AN30" s="5">
        <v>50.014</v>
      </c>
      <c r="AO30" s="6">
        <v>57371.6912</v>
      </c>
      <c r="AW30"/>
    </row>
    <row r="31" spans="1:49" ht="12.75">
      <c r="A31" s="1">
        <f t="shared" si="0"/>
        <v>1975</v>
      </c>
      <c r="B31" s="6">
        <v>1100.1</v>
      </c>
      <c r="C31" s="7">
        <v>0.0468229</v>
      </c>
      <c r="D31" s="4">
        <v>235.6</v>
      </c>
      <c r="E31" s="4">
        <v>25</v>
      </c>
      <c r="F31" s="6">
        <v>85.5</v>
      </c>
      <c r="G31" s="6">
        <v>137.6</v>
      </c>
      <c r="H31" s="6">
        <v>128810.5</v>
      </c>
      <c r="I31" s="6">
        <v>228493</v>
      </c>
      <c r="J31" s="10">
        <v>0.0125</v>
      </c>
      <c r="AN31" s="5">
        <v>50.1507</v>
      </c>
      <c r="AO31" s="6">
        <v>59099</v>
      </c>
      <c r="AW31"/>
    </row>
    <row r="32" spans="1:49" ht="12.75">
      <c r="A32" s="1">
        <f t="shared" si="0"/>
        <v>1976</v>
      </c>
      <c r="B32" s="6">
        <v>1371</v>
      </c>
      <c r="C32" s="7">
        <v>0.0559851</v>
      </c>
      <c r="D32" s="4">
        <v>288.4</v>
      </c>
      <c r="E32" s="4">
        <v>17.2</v>
      </c>
      <c r="F32" s="6">
        <v>131.2</v>
      </c>
      <c r="G32" s="6">
        <v>175.9</v>
      </c>
      <c r="H32" s="6">
        <v>150211.5</v>
      </c>
      <c r="I32" s="6">
        <v>230753.9</v>
      </c>
      <c r="J32" s="10">
        <v>0.0154258</v>
      </c>
      <c r="AN32" s="5">
        <v>50.3353</v>
      </c>
      <c r="AO32" s="6">
        <v>60821.696</v>
      </c>
      <c r="AW32"/>
    </row>
    <row r="33" spans="1:49" ht="12.75">
      <c r="A33" s="1">
        <f t="shared" si="0"/>
        <v>1977</v>
      </c>
      <c r="B33" s="6">
        <v>1849.3</v>
      </c>
      <c r="C33" s="7">
        <v>0.0730021</v>
      </c>
      <c r="D33" s="4">
        <v>363.3</v>
      </c>
      <c r="E33" s="4">
        <v>59.1</v>
      </c>
      <c r="F33" s="6">
        <v>215</v>
      </c>
      <c r="G33" s="6">
        <v>245.8</v>
      </c>
      <c r="H33" s="6">
        <v>172228.3</v>
      </c>
      <c r="I33" s="6">
        <v>207232.8</v>
      </c>
      <c r="J33" s="10">
        <v>0.0225729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N33" s="5">
        <v>50.5635</v>
      </c>
      <c r="AO33" s="6">
        <v>62537.4111999999</v>
      </c>
      <c r="AW33"/>
    </row>
    <row r="34" spans="1:49" ht="12.75">
      <c r="A34" s="1">
        <f t="shared" si="0"/>
        <v>1978</v>
      </c>
      <c r="B34" s="6">
        <v>2337.4</v>
      </c>
      <c r="C34" s="7">
        <v>0.0852332</v>
      </c>
      <c r="D34" s="4">
        <v>492.4</v>
      </c>
      <c r="E34" s="4">
        <v>59.2</v>
      </c>
      <c r="F34" s="6">
        <v>275.8</v>
      </c>
      <c r="G34" s="6">
        <v>335.6</v>
      </c>
      <c r="H34" s="6">
        <v>192179.1</v>
      </c>
      <c r="I34" s="6">
        <v>252517.8</v>
      </c>
      <c r="J34" s="10">
        <v>0.0227673</v>
      </c>
      <c r="AN34" s="5">
        <v>50.8365</v>
      </c>
      <c r="AO34" s="6">
        <v>64238.7984</v>
      </c>
      <c r="AW34"/>
    </row>
    <row r="35" spans="1:49" ht="12.75">
      <c r="A35" s="1">
        <f t="shared" si="0"/>
        <v>1979</v>
      </c>
      <c r="B35" s="6">
        <v>3067.5</v>
      </c>
      <c r="C35" s="7">
        <v>0.102472</v>
      </c>
      <c r="D35" s="4">
        <v>718.5</v>
      </c>
      <c r="E35" s="4">
        <v>77.6</v>
      </c>
      <c r="F35" s="6">
        <v>386.9</v>
      </c>
      <c r="G35" s="6">
        <v>496.8</v>
      </c>
      <c r="H35" s="6">
        <v>215507.5</v>
      </c>
      <c r="I35" s="6">
        <v>327986.6</v>
      </c>
      <c r="J35" s="10">
        <v>0.0228054</v>
      </c>
      <c r="AN35" s="5">
        <v>51.1548</v>
      </c>
      <c r="AO35" s="6">
        <v>65917.9616</v>
      </c>
      <c r="AW35"/>
    </row>
    <row r="36" spans="1:49" ht="12.75">
      <c r="A36" s="1">
        <f t="shared" si="0"/>
        <v>1980</v>
      </c>
      <c r="B36" s="6">
        <v>4470</v>
      </c>
      <c r="C36" s="7">
        <v>0.137849</v>
      </c>
      <c r="D36" s="4">
        <v>1214</v>
      </c>
      <c r="E36" s="4">
        <v>107</v>
      </c>
      <c r="F36" s="6">
        <v>605.5</v>
      </c>
      <c r="G36" s="6">
        <v>751.5</v>
      </c>
      <c r="H36" s="6">
        <v>228669.3</v>
      </c>
      <c r="I36" s="6">
        <v>432559.8</v>
      </c>
      <c r="J36" s="10">
        <v>0.022951</v>
      </c>
      <c r="AN36" s="5">
        <v>51.5185</v>
      </c>
      <c r="AO36" s="6">
        <v>67570</v>
      </c>
      <c r="AP36"/>
      <c r="AU36">
        <v>230917</v>
      </c>
      <c r="AW36">
        <v>153142</v>
      </c>
    </row>
    <row r="37" spans="1:49" ht="12.75">
      <c r="A37" s="1">
        <f t="shared" si="0"/>
        <v>1981</v>
      </c>
      <c r="B37" s="6">
        <v>6136.75</v>
      </c>
      <c r="C37" s="7">
        <v>0.174355</v>
      </c>
      <c r="D37" s="4">
        <v>1617</v>
      </c>
      <c r="E37" s="4">
        <v>70</v>
      </c>
      <c r="F37" s="6">
        <v>806.9</v>
      </c>
      <c r="G37" s="6">
        <v>1027.1</v>
      </c>
      <c r="H37" s="6">
        <v>255123.9</v>
      </c>
      <c r="I37" s="6">
        <v>509206.3</v>
      </c>
      <c r="J37" s="10">
        <v>0.0245146</v>
      </c>
      <c r="AN37" s="5">
        <v>51.9243</v>
      </c>
      <c r="AO37" s="6">
        <v>69193.3167999999</v>
      </c>
      <c r="AW37"/>
    </row>
    <row r="38" spans="1:43" ht="12.75">
      <c r="A38" s="1">
        <f t="shared" si="0"/>
        <v>1982</v>
      </c>
      <c r="B38" s="6">
        <v>9769.5</v>
      </c>
      <c r="C38" s="7">
        <v>0.27912</v>
      </c>
      <c r="D38" s="4">
        <v>2249</v>
      </c>
      <c r="E38" s="4">
        <v>-33</v>
      </c>
      <c r="F38" s="6">
        <v>1900.6</v>
      </c>
      <c r="G38" s="6">
        <v>1309.7</v>
      </c>
      <c r="H38" s="6">
        <v>310717.1</v>
      </c>
      <c r="I38" s="6">
        <v>316458.9</v>
      </c>
      <c r="J38" s="10">
        <v>0.0564017</v>
      </c>
      <c r="AJ38" s="6">
        <v>5090.2</v>
      </c>
      <c r="AK38" s="6">
        <v>4931.4</v>
      </c>
      <c r="AL38" s="6">
        <v>81.6</v>
      </c>
      <c r="AM38" s="6">
        <v>2168.8</v>
      </c>
      <c r="AN38" s="5">
        <v>52.3703</v>
      </c>
      <c r="AO38" s="6">
        <v>70785.3664</v>
      </c>
      <c r="AP38" s="1">
        <v>956</v>
      </c>
      <c r="AQ38" s="1">
        <v>9798</v>
      </c>
    </row>
    <row r="39" spans="1:43" ht="12.75">
      <c r="A39" s="1">
        <f t="shared" si="0"/>
        <v>1983</v>
      </c>
      <c r="B39" s="6">
        <v>17882.3</v>
      </c>
      <c r="C39" s="7">
        <v>0.52923</v>
      </c>
      <c r="D39" s="4">
        <v>3137</v>
      </c>
      <c r="E39" s="4">
        <v>577</v>
      </c>
      <c r="F39" s="6">
        <v>4298.7</v>
      </c>
      <c r="G39" s="6">
        <v>2182.7</v>
      </c>
      <c r="H39" s="6">
        <v>352884</v>
      </c>
      <c r="I39" s="6">
        <v>209511.7</v>
      </c>
      <c r="J39" s="10">
        <v>0.120094</v>
      </c>
      <c r="AJ39" s="6">
        <v>5150.4</v>
      </c>
      <c r="AK39" s="6">
        <v>4990.2</v>
      </c>
      <c r="AL39" s="6">
        <v>83.9</v>
      </c>
      <c r="AM39" s="6">
        <v>2175.4</v>
      </c>
      <c r="AN39" s="5">
        <v>52.8583</v>
      </c>
      <c r="AO39" s="6">
        <v>72353.56</v>
      </c>
      <c r="AP39" s="1">
        <v>2176</v>
      </c>
      <c r="AQ39" s="1">
        <v>17879</v>
      </c>
    </row>
    <row r="40" spans="1:43" ht="12.75">
      <c r="A40" s="1">
        <f t="shared" si="0"/>
        <v>1984</v>
      </c>
      <c r="B40" s="6">
        <v>29402</v>
      </c>
      <c r="C40" s="7">
        <v>0.841431</v>
      </c>
      <c r="D40" s="4">
        <v>5287</v>
      </c>
      <c r="E40" s="4">
        <v>496</v>
      </c>
      <c r="F40" s="6">
        <v>6481.2</v>
      </c>
      <c r="G40" s="6">
        <v>3648.1</v>
      </c>
      <c r="H40" s="6">
        <v>373017.3</v>
      </c>
      <c r="I40" s="6">
        <v>246833</v>
      </c>
      <c r="J40" s="10">
        <v>0.167828</v>
      </c>
      <c r="AJ40" s="6">
        <v>5405.9</v>
      </c>
      <c r="AK40" s="6">
        <v>5243.9</v>
      </c>
      <c r="AL40" s="6">
        <v>85.6</v>
      </c>
      <c r="AM40" s="6">
        <v>2291.3</v>
      </c>
      <c r="AN40" s="5">
        <v>53.3906</v>
      </c>
      <c r="AO40" s="6">
        <v>73910.5216</v>
      </c>
      <c r="AP40" s="1">
        <v>3359</v>
      </c>
      <c r="AQ40" s="1">
        <v>29472</v>
      </c>
    </row>
    <row r="41" spans="1:49" ht="12.75">
      <c r="A41" s="1">
        <f t="shared" si="0"/>
        <v>1985</v>
      </c>
      <c r="B41" s="6">
        <v>47167.5</v>
      </c>
      <c r="C41" s="7">
        <v>1.32075</v>
      </c>
      <c r="D41" s="4">
        <v>9048.3</v>
      </c>
      <c r="E41" s="4">
        <v>762</v>
      </c>
      <c r="F41" s="6">
        <v>9243.2</v>
      </c>
      <c r="G41" s="6">
        <v>6346.1</v>
      </c>
      <c r="H41" s="6">
        <v>356409.1</v>
      </c>
      <c r="I41" s="6">
        <v>273946.6</v>
      </c>
      <c r="J41" s="10">
        <v>0.256872</v>
      </c>
      <c r="AJ41" s="6">
        <v>5849.8</v>
      </c>
      <c r="AK41" s="6">
        <v>5685.4</v>
      </c>
      <c r="AL41" s="6">
        <v>89</v>
      </c>
      <c r="AM41" s="6">
        <v>2504.2</v>
      </c>
      <c r="AN41" s="5">
        <v>53.9653</v>
      </c>
      <c r="AO41" s="6">
        <v>75465</v>
      </c>
      <c r="AP41" s="1">
        <v>5331</v>
      </c>
      <c r="AQ41" s="1">
        <v>47392</v>
      </c>
      <c r="AU41">
        <v>243063</v>
      </c>
      <c r="AW41">
        <v>162038</v>
      </c>
    </row>
    <row r="42" spans="1:49" ht="12.75">
      <c r="A42" s="1">
        <f t="shared" si="0"/>
        <v>1986</v>
      </c>
      <c r="B42" s="6">
        <v>78787</v>
      </c>
      <c r="C42" s="7">
        <v>2.27712</v>
      </c>
      <c r="D42" s="4">
        <v>15414.7</v>
      </c>
      <c r="E42" s="4">
        <v>-1139</v>
      </c>
      <c r="F42" s="6">
        <v>17375.2</v>
      </c>
      <c r="G42" s="6">
        <v>13786.1</v>
      </c>
      <c r="H42" s="6">
        <v>376371.7</v>
      </c>
      <c r="I42" s="6">
        <v>253170.4</v>
      </c>
      <c r="J42" s="10">
        <v>0.611773</v>
      </c>
      <c r="AJ42" s="6">
        <v>6023</v>
      </c>
      <c r="AK42" s="6">
        <v>5858.4</v>
      </c>
      <c r="AL42" s="6">
        <v>86.7</v>
      </c>
      <c r="AM42" s="6">
        <v>2568.6</v>
      </c>
      <c r="AN42" s="5">
        <v>54.5832</v>
      </c>
      <c r="AO42" s="6">
        <v>77016.416</v>
      </c>
      <c r="AP42" s="1">
        <v>10871</v>
      </c>
      <c r="AQ42" s="1">
        <v>79191</v>
      </c>
      <c r="AW42"/>
    </row>
    <row r="43" spans="1:43" ht="12.75">
      <c r="A43" s="1">
        <f t="shared" si="0"/>
        <v>1987</v>
      </c>
      <c r="B43" s="6">
        <v>193162</v>
      </c>
      <c r="C43" s="7">
        <v>5.48747</v>
      </c>
      <c r="D43" s="4">
        <v>35667</v>
      </c>
      <c r="E43" s="4">
        <v>1416</v>
      </c>
      <c r="F43" s="6">
        <v>47691</v>
      </c>
      <c r="G43" s="6">
        <v>33531.9</v>
      </c>
      <c r="H43" s="6">
        <v>412091.6</v>
      </c>
      <c r="I43" s="6">
        <v>266198.8</v>
      </c>
      <c r="J43" s="10">
        <v>1.37818</v>
      </c>
      <c r="AJ43" s="6">
        <v>6215.8</v>
      </c>
      <c r="AK43" s="6">
        <v>6048.3</v>
      </c>
      <c r="AL43" s="6">
        <v>86.8</v>
      </c>
      <c r="AM43" s="6">
        <v>2546.3</v>
      </c>
      <c r="AN43" s="5">
        <v>55.2345</v>
      </c>
      <c r="AO43" s="6">
        <v>78565.768</v>
      </c>
      <c r="AP43" s="1">
        <v>25284</v>
      </c>
      <c r="AQ43" s="1">
        <v>193312</v>
      </c>
    </row>
    <row r="44" spans="1:46" ht="12.75">
      <c r="A44" s="1">
        <f t="shared" si="0"/>
        <v>1988</v>
      </c>
      <c r="B44" s="6">
        <v>416305</v>
      </c>
      <c r="C44" s="7">
        <v>11.6767</v>
      </c>
      <c r="D44" s="4">
        <v>77109.8</v>
      </c>
      <c r="E44" s="4">
        <v>16812.3</v>
      </c>
      <c r="F44" s="6">
        <v>82960.8</v>
      </c>
      <c r="G44" s="6">
        <v>77174</v>
      </c>
      <c r="H44" s="6">
        <v>435838.8</v>
      </c>
      <c r="I44" s="6">
        <v>363931.8</v>
      </c>
      <c r="J44" s="10">
        <v>2.27311</v>
      </c>
      <c r="K44" s="6">
        <v>47059669</v>
      </c>
      <c r="L44" s="6">
        <v>16049978</v>
      </c>
      <c r="M44" s="14">
        <v>262444465</v>
      </c>
      <c r="N44" s="6">
        <v>683739818</v>
      </c>
      <c r="O44" s="6">
        <v>96675894</v>
      </c>
      <c r="P44" s="6">
        <v>23916817</v>
      </c>
      <c r="Q44" s="6">
        <v>499245140</v>
      </c>
      <c r="R44" s="6">
        <v>1594738388</v>
      </c>
      <c r="S44" s="4">
        <v>191.8</v>
      </c>
      <c r="T44" s="4">
        <v>128.6</v>
      </c>
      <c r="U44" s="4">
        <v>2592.4</v>
      </c>
      <c r="V44" s="4">
        <v>9369.4</v>
      </c>
      <c r="W44" s="4">
        <v>77.862</v>
      </c>
      <c r="X44" s="4">
        <v>95.183</v>
      </c>
      <c r="Y44" s="4">
        <v>68.29</v>
      </c>
      <c r="Z44" s="4">
        <v>66.029</v>
      </c>
      <c r="AA44" s="1">
        <v>65980256</v>
      </c>
      <c r="AB44" s="1">
        <v>15134353</v>
      </c>
      <c r="AC44" s="1">
        <v>178416074</v>
      </c>
      <c r="AD44" s="1">
        <v>958229550</v>
      </c>
      <c r="AE44"/>
      <c r="AF44"/>
      <c r="AG44"/>
      <c r="AH44"/>
      <c r="AI44"/>
      <c r="AJ44" s="6">
        <v>6768.2</v>
      </c>
      <c r="AK44" s="6">
        <v>6615</v>
      </c>
      <c r="AL44" s="6">
        <v>87.2</v>
      </c>
      <c r="AM44" s="6">
        <v>2830.2</v>
      </c>
      <c r="AN44" s="5">
        <v>55.8946</v>
      </c>
      <c r="AO44" s="6">
        <v>80115.632</v>
      </c>
      <c r="AP44" s="1">
        <v>46763</v>
      </c>
      <c r="AQ44" s="1">
        <v>390451</v>
      </c>
      <c r="AS44" s="5">
        <v>44.41</v>
      </c>
      <c r="AT44" s="1">
        <v>12786485.533326564</v>
      </c>
    </row>
    <row r="45" spans="1:46" ht="12.75">
      <c r="A45" s="1">
        <f t="shared" si="0"/>
        <v>1989</v>
      </c>
      <c r="B45" s="6">
        <v>548858</v>
      </c>
      <c r="C45" s="7">
        <v>14.7743</v>
      </c>
      <c r="D45" s="4">
        <v>94669.8</v>
      </c>
      <c r="E45" s="4">
        <v>31254.1</v>
      </c>
      <c r="F45" s="6">
        <v>104266.2</v>
      </c>
      <c r="G45" s="6">
        <v>104621.8</v>
      </c>
      <c r="H45" s="6">
        <v>460514.2</v>
      </c>
      <c r="I45" s="6">
        <v>429320.7</v>
      </c>
      <c r="J45" s="10">
        <v>2.46147</v>
      </c>
      <c r="K45" s="6">
        <v>59740890</v>
      </c>
      <c r="L45" s="6">
        <v>16713027</v>
      </c>
      <c r="M45" s="15">
        <v>321127255</v>
      </c>
      <c r="N45" s="6">
        <v>872499657</v>
      </c>
      <c r="O45" s="6">
        <v>96971845</v>
      </c>
      <c r="P45" s="6">
        <v>23796315</v>
      </c>
      <c r="Q45" s="6">
        <v>536416708</v>
      </c>
      <c r="R45" s="6">
        <v>1675485289</v>
      </c>
      <c r="S45" s="4">
        <v>210.7</v>
      </c>
      <c r="T45" s="4">
        <v>136.5</v>
      </c>
      <c r="U45" s="4">
        <v>2734.2</v>
      </c>
      <c r="V45" s="4">
        <v>9981.5</v>
      </c>
      <c r="W45" s="4">
        <v>81.251</v>
      </c>
      <c r="X45" s="4">
        <v>93.59</v>
      </c>
      <c r="Y45" s="4">
        <v>69.168</v>
      </c>
      <c r="Z45" s="4">
        <v>67.709</v>
      </c>
      <c r="AA45" s="1">
        <v>65891835</v>
      </c>
      <c r="AB45" s="1">
        <v>15090333</v>
      </c>
      <c r="AC45" s="1">
        <v>192500893</v>
      </c>
      <c r="AD45" s="1">
        <v>998458836</v>
      </c>
      <c r="AJ45" s="6">
        <v>7385.4</v>
      </c>
      <c r="AK45" s="6">
        <v>7196.4</v>
      </c>
      <c r="AL45" s="6">
        <v>88.4</v>
      </c>
      <c r="AM45" s="6">
        <v>3105.5</v>
      </c>
      <c r="AN45" s="5">
        <v>56.5327</v>
      </c>
      <c r="AO45" s="6">
        <v>81668.344</v>
      </c>
      <c r="AP45" s="1">
        <v>53637</v>
      </c>
      <c r="AQ45" s="1">
        <v>507618</v>
      </c>
      <c r="AS45" s="5">
        <v>44.68</v>
      </c>
      <c r="AT45" s="1">
        <v>13186011.020140031</v>
      </c>
    </row>
    <row r="46" spans="1:49" ht="12.75">
      <c r="A46" s="1">
        <f t="shared" si="0"/>
        <v>1990</v>
      </c>
      <c r="B46" s="6">
        <v>738898</v>
      </c>
      <c r="C46" s="7">
        <v>18.9304</v>
      </c>
      <c r="D46" s="4">
        <v>132113</v>
      </c>
      <c r="E46" s="4">
        <v>38879.4</v>
      </c>
      <c r="F46" s="6">
        <v>137440.8</v>
      </c>
      <c r="G46" s="6">
        <v>145602.6</v>
      </c>
      <c r="H46" s="6">
        <v>484945.4</v>
      </c>
      <c r="I46" s="6">
        <v>514086.8</v>
      </c>
      <c r="J46" s="10">
        <v>2.8126</v>
      </c>
      <c r="K46" s="6">
        <v>77480477</v>
      </c>
      <c r="L46" s="6">
        <v>21863489</v>
      </c>
      <c r="M46" s="15">
        <v>409522182</v>
      </c>
      <c r="N46" s="6">
        <v>1160159071</v>
      </c>
      <c r="O46" s="6">
        <v>101610944</v>
      </c>
      <c r="P46" s="6">
        <v>24631119</v>
      </c>
      <c r="Q46" s="6">
        <v>572052372</v>
      </c>
      <c r="R46" s="6">
        <v>1771666822</v>
      </c>
      <c r="S46" s="4">
        <v>220.2</v>
      </c>
      <c r="T46" s="4">
        <v>153.6</v>
      </c>
      <c r="U46" s="4">
        <v>2792.7</v>
      </c>
      <c r="V46" s="4">
        <v>10529.1</v>
      </c>
      <c r="W46" s="4">
        <v>84.143</v>
      </c>
      <c r="X46" s="4">
        <v>96.105</v>
      </c>
      <c r="Y46" s="4">
        <v>68.926</v>
      </c>
      <c r="Z46" s="4">
        <v>68.943</v>
      </c>
      <c r="AA46" s="1">
        <v>69603945</v>
      </c>
      <c r="AB46" s="1">
        <v>15602453</v>
      </c>
      <c r="AC46" s="1">
        <v>205524504</v>
      </c>
      <c r="AD46" s="1">
        <v>1049063789</v>
      </c>
      <c r="AJ46" s="6">
        <v>8028.7</v>
      </c>
      <c r="AK46" s="6">
        <v>7825.5</v>
      </c>
      <c r="AL46" s="6">
        <v>89.2</v>
      </c>
      <c r="AM46" s="6">
        <v>3308.3</v>
      </c>
      <c r="AN46" s="5">
        <v>57.1277</v>
      </c>
      <c r="AO46" s="6">
        <v>83226</v>
      </c>
      <c r="AP46" s="1">
        <v>66239</v>
      </c>
      <c r="AQ46" s="1">
        <v>686406</v>
      </c>
      <c r="AR46" s="6">
        <v>23403.4</v>
      </c>
      <c r="AS46" s="5">
        <v>44.92</v>
      </c>
      <c r="AT46" s="1">
        <v>13601084.909955554</v>
      </c>
      <c r="AU46">
        <v>256098</v>
      </c>
      <c r="AW46">
        <v>169097</v>
      </c>
    </row>
    <row r="47" spans="1:49" ht="12.75">
      <c r="A47" s="1">
        <f t="shared" si="0"/>
        <v>1991</v>
      </c>
      <c r="B47" s="6">
        <v>949148</v>
      </c>
      <c r="C47" s="7">
        <v>23.3318</v>
      </c>
      <c r="D47" s="4">
        <v>177044</v>
      </c>
      <c r="E47" s="4">
        <v>44379</v>
      </c>
      <c r="F47" s="6">
        <v>155326.8</v>
      </c>
      <c r="G47" s="6">
        <v>182924</v>
      </c>
      <c r="H47" s="6">
        <v>509533.3</v>
      </c>
      <c r="I47" s="6">
        <v>592112.9</v>
      </c>
      <c r="J47" s="10">
        <v>3.01843</v>
      </c>
      <c r="K47" s="6">
        <v>94260063</v>
      </c>
      <c r="L47" s="6">
        <v>22480932</v>
      </c>
      <c r="M47" s="15">
        <v>510218754</v>
      </c>
      <c r="N47" s="6">
        <v>1481807873</v>
      </c>
      <c r="O47" s="6">
        <v>104757777</v>
      </c>
      <c r="P47" s="6">
        <v>24827055</v>
      </c>
      <c r="Q47" s="6">
        <v>597038602</v>
      </c>
      <c r="R47" s="6">
        <v>1858053597</v>
      </c>
      <c r="S47" s="4">
        <v>213.5</v>
      </c>
      <c r="T47" s="4">
        <v>143.1</v>
      </c>
      <c r="U47" s="4">
        <v>2748.5</v>
      </c>
      <c r="V47" s="4">
        <v>10691.2</v>
      </c>
      <c r="W47" s="4">
        <v>84.461</v>
      </c>
      <c r="X47" s="4">
        <v>96.713</v>
      </c>
      <c r="Y47" s="4">
        <v>67.606</v>
      </c>
      <c r="Z47" s="4">
        <v>68.423</v>
      </c>
      <c r="AA47" s="1">
        <v>71221943</v>
      </c>
      <c r="AB47" s="1">
        <v>15765214</v>
      </c>
      <c r="AC47" s="1">
        <v>212578028</v>
      </c>
      <c r="AD47" s="1">
        <v>1093357892</v>
      </c>
      <c r="AE47" s="6">
        <v>16877.6</v>
      </c>
      <c r="AF47" s="6">
        <v>1961.6</v>
      </c>
      <c r="AG47" s="6">
        <v>20.2</v>
      </c>
      <c r="AH47" s="6">
        <v>181.1</v>
      </c>
      <c r="AI47" s="6">
        <v>3628</v>
      </c>
      <c r="AJ47" s="6">
        <v>8550</v>
      </c>
      <c r="AK47" s="6">
        <v>8330.7</v>
      </c>
      <c r="AL47" s="6">
        <v>88.2</v>
      </c>
      <c r="AM47" s="6">
        <v>3416.9</v>
      </c>
      <c r="AN47" s="5">
        <v>57.6702</v>
      </c>
      <c r="AO47" s="6">
        <v>84793.1545126653</v>
      </c>
      <c r="AP47" s="1">
        <v>82703</v>
      </c>
      <c r="AQ47" s="1">
        <v>865166</v>
      </c>
      <c r="AR47" s="6">
        <v>29225.5</v>
      </c>
      <c r="AS47" s="5">
        <v>45.1</v>
      </c>
      <c r="AT47" s="1">
        <v>14110151.712703085</v>
      </c>
      <c r="AW47"/>
    </row>
    <row r="48" spans="1:46" ht="12.75">
      <c r="A48" s="1">
        <f t="shared" si="0"/>
        <v>1992</v>
      </c>
      <c r="B48" s="6">
        <v>1125330</v>
      </c>
      <c r="C48" s="7">
        <v>26.6941</v>
      </c>
      <c r="D48" s="4">
        <v>220545</v>
      </c>
      <c r="E48" s="4">
        <v>41563.2</v>
      </c>
      <c r="F48" s="6">
        <v>171476.1</v>
      </c>
      <c r="G48" s="6">
        <v>228122.6</v>
      </c>
      <c r="H48" s="6">
        <v>534930.2</v>
      </c>
      <c r="I48" s="6">
        <v>708263.5</v>
      </c>
      <c r="J48" s="10">
        <v>3.0949</v>
      </c>
      <c r="K48" s="6">
        <v>100543350</v>
      </c>
      <c r="L48" s="6">
        <v>24762075</v>
      </c>
      <c r="M48" s="15">
        <v>584582196</v>
      </c>
      <c r="N48" s="6">
        <v>1761537646</v>
      </c>
      <c r="O48" s="6">
        <v>104023147</v>
      </c>
      <c r="P48" s="6">
        <v>25126419</v>
      </c>
      <c r="Q48" s="6">
        <v>623525843</v>
      </c>
      <c r="R48" s="6">
        <v>1935952305</v>
      </c>
      <c r="S48" s="4">
        <v>226.8</v>
      </c>
      <c r="T48" s="4">
        <v>138.5</v>
      </c>
      <c r="U48" s="4">
        <v>2870.6</v>
      </c>
      <c r="V48" s="4">
        <v>11252.5</v>
      </c>
      <c r="W48" s="4">
        <v>89.002</v>
      </c>
      <c r="X48" s="4">
        <v>95.782</v>
      </c>
      <c r="Y48" s="4">
        <v>70.339</v>
      </c>
      <c r="Z48" s="4">
        <v>70.662</v>
      </c>
      <c r="AA48" s="1">
        <v>70533130</v>
      </c>
      <c r="AB48" s="1">
        <v>15963081</v>
      </c>
      <c r="AC48" s="1">
        <v>221427423</v>
      </c>
      <c r="AD48" s="1">
        <v>1133032118</v>
      </c>
      <c r="AE48" s="6"/>
      <c r="AF48" s="6"/>
      <c r="AG48" s="6"/>
      <c r="AH48" s="6"/>
      <c r="AI48" s="6"/>
      <c r="AJ48" s="6">
        <v>8737.7</v>
      </c>
      <c r="AK48" s="6">
        <v>8515.6</v>
      </c>
      <c r="AL48" s="6">
        <v>79.1</v>
      </c>
      <c r="AM48" s="6">
        <v>3393.7</v>
      </c>
      <c r="AN48" s="5">
        <v>58.1664</v>
      </c>
      <c r="AO48" s="6">
        <v>86369.2324746906</v>
      </c>
      <c r="AP48" s="1">
        <v>98237</v>
      </c>
      <c r="AQ48" s="1">
        <v>1019156</v>
      </c>
      <c r="AR48" s="6">
        <v>30259</v>
      </c>
      <c r="AS48" s="5">
        <v>45.11</v>
      </c>
      <c r="AT48" s="1">
        <v>14689987.814153079</v>
      </c>
    </row>
    <row r="49" spans="1:46" ht="12.75">
      <c r="A49" s="1">
        <f t="shared" si="0"/>
        <v>1993</v>
      </c>
      <c r="B49" s="6">
        <v>1256200</v>
      </c>
      <c r="C49" s="7">
        <v>29.2282</v>
      </c>
      <c r="D49" s="4">
        <v>233179</v>
      </c>
      <c r="E49" s="4">
        <v>30597.4</v>
      </c>
      <c r="F49" s="6">
        <v>191539.9</v>
      </c>
      <c r="G49" s="6">
        <v>240859.1</v>
      </c>
      <c r="H49" s="6">
        <v>578216.6</v>
      </c>
      <c r="I49" s="6">
        <v>721433.9</v>
      </c>
      <c r="J49" s="10">
        <v>3.11562</v>
      </c>
      <c r="K49" s="6">
        <v>106901324</v>
      </c>
      <c r="L49" s="6">
        <v>25616291</v>
      </c>
      <c r="M49" s="15">
        <v>624660838</v>
      </c>
      <c r="N49" s="6">
        <v>1975945681</v>
      </c>
      <c r="O49" s="6">
        <v>106901324</v>
      </c>
      <c r="P49" s="6">
        <v>25616291</v>
      </c>
      <c r="Q49" s="6">
        <v>624660838</v>
      </c>
      <c r="R49" s="6">
        <v>1975945681</v>
      </c>
      <c r="S49" s="4">
        <v>231.5</v>
      </c>
      <c r="T49" s="4">
        <v>138.1</v>
      </c>
      <c r="U49" s="4">
        <v>2991.7</v>
      </c>
      <c r="V49" s="4">
        <v>11860.9</v>
      </c>
      <c r="W49" s="4">
        <v>86.437</v>
      </c>
      <c r="X49" s="4">
        <v>95.375</v>
      </c>
      <c r="Y49" s="4">
        <v>72.774</v>
      </c>
      <c r="Z49" s="4">
        <v>72.835</v>
      </c>
      <c r="AA49" s="1">
        <v>72702941</v>
      </c>
      <c r="AB49" s="1">
        <v>16257510</v>
      </c>
      <c r="AC49" s="1">
        <v>219934044</v>
      </c>
      <c r="AD49" s="1">
        <v>1155132189</v>
      </c>
      <c r="AE49" s="6">
        <v>18102.2</v>
      </c>
      <c r="AF49" s="6">
        <v>1592.8</v>
      </c>
      <c r="AG49" s="6">
        <v>26.3</v>
      </c>
      <c r="AH49" s="6">
        <v>138.2</v>
      </c>
      <c r="AI49" s="6">
        <v>3838</v>
      </c>
      <c r="AJ49" s="6">
        <v>8694.9</v>
      </c>
      <c r="AK49" s="6">
        <v>8478.6</v>
      </c>
      <c r="AL49" s="6">
        <v>69.3</v>
      </c>
      <c r="AM49" s="6">
        <v>3274.7</v>
      </c>
      <c r="AN49" s="5">
        <v>58.6297</v>
      </c>
      <c r="AO49" s="6">
        <v>87953.64162613469</v>
      </c>
      <c r="AR49" s="6">
        <v>31340.5</v>
      </c>
      <c r="AS49" s="5">
        <v>45.44</v>
      </c>
      <c r="AT49" s="1">
        <v>15007546.582542423</v>
      </c>
    </row>
    <row r="50" spans="1:46" ht="12.75">
      <c r="A50" s="1">
        <f t="shared" si="0"/>
        <v>1994</v>
      </c>
      <c r="B50" s="6">
        <v>1420160</v>
      </c>
      <c r="C50" s="7">
        <v>31.6459</v>
      </c>
      <c r="D50" s="4">
        <v>274861</v>
      </c>
      <c r="E50" s="4">
        <v>33537.7</v>
      </c>
      <c r="F50" s="6">
        <v>238964.6</v>
      </c>
      <c r="G50" s="6">
        <v>307494.4</v>
      </c>
      <c r="H50" s="6">
        <v>681129.9</v>
      </c>
      <c r="I50" s="6">
        <v>874758.8</v>
      </c>
      <c r="J50" s="10">
        <v>3.37512</v>
      </c>
      <c r="K50" s="6">
        <v>110946222</v>
      </c>
      <c r="L50" s="6">
        <v>27453478</v>
      </c>
      <c r="M50" s="15">
        <v>707519436</v>
      </c>
      <c r="N50" s="6">
        <v>2257269671</v>
      </c>
      <c r="O50" s="6">
        <v>107411187</v>
      </c>
      <c r="P50" s="6">
        <v>26248747</v>
      </c>
      <c r="Q50" s="6">
        <v>664623849</v>
      </c>
      <c r="R50" s="6">
        <v>2083424662</v>
      </c>
      <c r="S50" s="4">
        <v>249.5</v>
      </c>
      <c r="T50" s="4">
        <v>135.9</v>
      </c>
      <c r="U50" s="4">
        <v>3209.9</v>
      </c>
      <c r="V50" s="4">
        <v>12647.2</v>
      </c>
      <c r="W50" s="4">
        <v>93.241</v>
      </c>
      <c r="X50" s="4">
        <v>96.803</v>
      </c>
      <c r="Y50" s="4">
        <v>77.254</v>
      </c>
      <c r="Z50" s="4">
        <v>76.196</v>
      </c>
      <c r="AA50" s="1">
        <v>72833904</v>
      </c>
      <c r="AB50" s="1">
        <v>16669741</v>
      </c>
      <c r="AC50" s="1">
        <v>228891644</v>
      </c>
      <c r="AD50" s="1">
        <v>1206135039</v>
      </c>
      <c r="AE50" s="6"/>
      <c r="AF50" s="6"/>
      <c r="AG50" s="6"/>
      <c r="AH50" s="6"/>
      <c r="AI50" s="6"/>
      <c r="AJ50" s="6">
        <v>8748.7</v>
      </c>
      <c r="AK50" s="6">
        <v>8534</v>
      </c>
      <c r="AL50" s="6">
        <v>69.5</v>
      </c>
      <c r="AM50" s="6">
        <v>3237.7</v>
      </c>
      <c r="AN50" s="5">
        <v>59.0797</v>
      </c>
      <c r="AO50" s="6">
        <v>89545.77276053239</v>
      </c>
      <c r="AR50" s="6">
        <v>32439</v>
      </c>
      <c r="AS50" s="5">
        <v>45.23</v>
      </c>
      <c r="AT50" s="1">
        <v>15189705.262277745</v>
      </c>
    </row>
    <row r="51" spans="1:49" ht="12.75">
      <c r="A51" s="1">
        <f t="shared" si="0"/>
        <v>1995</v>
      </c>
      <c r="B51" s="6">
        <v>1837020</v>
      </c>
      <c r="C51" s="7">
        <v>43.6253</v>
      </c>
      <c r="D51" s="4">
        <v>296708</v>
      </c>
      <c r="E51" s="4">
        <v>67390.9</v>
      </c>
      <c r="F51" s="6">
        <v>558798.5</v>
      </c>
      <c r="G51" s="6">
        <v>509862.5</v>
      </c>
      <c r="H51" s="6">
        <v>886789.3</v>
      </c>
      <c r="I51" s="6">
        <v>743183.3</v>
      </c>
      <c r="J51" s="10">
        <v>6.41942</v>
      </c>
      <c r="K51" s="6">
        <v>139666650</v>
      </c>
      <c r="L51" s="6">
        <v>41682393</v>
      </c>
      <c r="M51" s="15">
        <v>1081765338</v>
      </c>
      <c r="N51" s="6">
        <v>3040953973</v>
      </c>
      <c r="O51" s="6">
        <v>108443964</v>
      </c>
      <c r="P51" s="6">
        <v>25803531</v>
      </c>
      <c r="Q51" s="6">
        <v>652882118</v>
      </c>
      <c r="R51" s="6">
        <v>1967572957</v>
      </c>
      <c r="S51" s="4">
        <v>244.5</v>
      </c>
      <c r="T51" s="4">
        <v>135.2</v>
      </c>
      <c r="U51" s="4">
        <v>3452.1</v>
      </c>
      <c r="V51" s="4">
        <v>13443.5</v>
      </c>
      <c r="W51" s="4">
        <v>90.253</v>
      </c>
      <c r="X51" s="4">
        <v>94.836</v>
      </c>
      <c r="Y51" s="4">
        <v>81.01</v>
      </c>
      <c r="Z51" s="4">
        <v>78.821</v>
      </c>
      <c r="AA51" s="1">
        <v>74168209</v>
      </c>
      <c r="AB51" s="1">
        <v>16223014</v>
      </c>
      <c r="AC51" s="1">
        <v>217581704</v>
      </c>
      <c r="AD51" s="1">
        <v>1131752762</v>
      </c>
      <c r="AE51" s="6">
        <v>19397.5</v>
      </c>
      <c r="AF51" s="6">
        <v>2251.8</v>
      </c>
      <c r="AG51" s="6">
        <v>68.7</v>
      </c>
      <c r="AH51" s="6">
        <v>109.5</v>
      </c>
      <c r="AI51" s="6">
        <v>4168.3</v>
      </c>
      <c r="AJ51" s="6">
        <v>8459.8</v>
      </c>
      <c r="AK51" s="6">
        <v>8246.5</v>
      </c>
      <c r="AL51" s="6">
        <v>66.8</v>
      </c>
      <c r="AM51" s="6">
        <v>3138.5</v>
      </c>
      <c r="AN51" s="5">
        <v>59.5289</v>
      </c>
      <c r="AO51" s="6">
        <v>91145</v>
      </c>
      <c r="AR51" s="6">
        <v>32939.4</v>
      </c>
      <c r="AS51" s="5">
        <v>44.61</v>
      </c>
      <c r="AT51" s="1">
        <v>15290734.453454686</v>
      </c>
      <c r="AU51">
        <v>270245</v>
      </c>
      <c r="AW51">
        <v>177207</v>
      </c>
    </row>
    <row r="52" spans="1:46" ht="12.75">
      <c r="A52" s="1">
        <f t="shared" si="0"/>
        <v>1996</v>
      </c>
      <c r="B52" s="6">
        <v>2525580</v>
      </c>
      <c r="C52" s="7">
        <v>57.0377</v>
      </c>
      <c r="D52" s="4">
        <v>451081</v>
      </c>
      <c r="E52" s="4">
        <v>132477</v>
      </c>
      <c r="F52" s="6">
        <v>811506.1</v>
      </c>
      <c r="G52" s="6">
        <v>759451.4</v>
      </c>
      <c r="H52" s="6">
        <v>1048459.1</v>
      </c>
      <c r="I52" s="6">
        <v>913254.9</v>
      </c>
      <c r="J52" s="10">
        <v>7.59945</v>
      </c>
      <c r="K52" s="6">
        <v>210082415</v>
      </c>
      <c r="L52" s="6">
        <v>53415771</v>
      </c>
      <c r="M52" s="15">
        <v>1544237095</v>
      </c>
      <c r="N52" s="6">
        <v>4152185101</v>
      </c>
      <c r="O52" s="6">
        <v>112345137</v>
      </c>
      <c r="P52" s="6">
        <v>27877735</v>
      </c>
      <c r="Q52" s="6">
        <v>735389058</v>
      </c>
      <c r="R52" s="6">
        <v>2096276224</v>
      </c>
      <c r="S52" s="4">
        <v>266.9</v>
      </c>
      <c r="T52" s="4">
        <v>160.3</v>
      </c>
      <c r="U52" s="4">
        <v>3563.9</v>
      </c>
      <c r="V52" s="4">
        <v>14239.7</v>
      </c>
      <c r="W52" s="4">
        <v>91.497</v>
      </c>
      <c r="X52" s="4">
        <v>96.558</v>
      </c>
      <c r="Y52" s="4">
        <v>83.805</v>
      </c>
      <c r="Z52" s="4">
        <v>82.109</v>
      </c>
      <c r="AA52" s="1">
        <v>76983581</v>
      </c>
      <c r="AB52" s="1">
        <v>17538253</v>
      </c>
      <c r="AC52" s="1">
        <v>241151931</v>
      </c>
      <c r="AD52" s="1">
        <v>1190075547</v>
      </c>
      <c r="AE52" s="6">
        <v>20760.9</v>
      </c>
      <c r="AF52" s="6">
        <v>2173.3</v>
      </c>
      <c r="AG52" s="6">
        <v>57.7</v>
      </c>
      <c r="AH52" s="6">
        <v>123.7</v>
      </c>
      <c r="AI52" s="6">
        <v>4343.8</v>
      </c>
      <c r="AN52" s="5">
        <v>59.9811</v>
      </c>
      <c r="AO52" s="6">
        <v>92570.752</v>
      </c>
      <c r="AR52" s="6">
        <v>34131.1</v>
      </c>
      <c r="AS52" s="5">
        <v>45.09</v>
      </c>
      <c r="AT52" s="1">
        <v>15947520.080383722</v>
      </c>
    </row>
    <row r="53" spans="1:46" ht="12.75">
      <c r="A53" s="1">
        <f t="shared" si="0"/>
        <v>1997</v>
      </c>
      <c r="B53" s="6">
        <v>3174280</v>
      </c>
      <c r="C53" s="7">
        <v>67.1412</v>
      </c>
      <c r="D53" s="4">
        <v>619494</v>
      </c>
      <c r="E53" s="4">
        <v>201463</v>
      </c>
      <c r="F53" s="6">
        <v>962220.8</v>
      </c>
      <c r="G53" s="6">
        <v>965609</v>
      </c>
      <c r="H53" s="6">
        <v>1160811.5</v>
      </c>
      <c r="I53" s="6">
        <v>1120982.5</v>
      </c>
      <c r="J53" s="10">
        <v>7.91846</v>
      </c>
      <c r="K53" s="6">
        <v>239332201</v>
      </c>
      <c r="L53" s="6">
        <v>65471464</v>
      </c>
      <c r="M53" s="15">
        <v>1908675987</v>
      </c>
      <c r="N53" s="6">
        <v>5166404073</v>
      </c>
      <c r="O53" s="6">
        <v>112525217</v>
      </c>
      <c r="P53" s="6">
        <v>29118580</v>
      </c>
      <c r="Q53" s="6">
        <v>814631242</v>
      </c>
      <c r="R53" s="6">
        <v>2262758877</v>
      </c>
      <c r="S53" s="4">
        <v>270.7</v>
      </c>
      <c r="T53" s="4">
        <v>169.7</v>
      </c>
      <c r="U53" s="4">
        <v>3779.7</v>
      </c>
      <c r="V53" s="4">
        <v>15141</v>
      </c>
      <c r="W53" s="4">
        <v>96.376</v>
      </c>
      <c r="X53" s="4">
        <v>100.776</v>
      </c>
      <c r="Y53" s="4">
        <v>89.709</v>
      </c>
      <c r="Z53" s="4">
        <v>86.336</v>
      </c>
      <c r="AA53" s="1">
        <v>77105776</v>
      </c>
      <c r="AB53" s="1">
        <v>18322526</v>
      </c>
      <c r="AC53" s="1">
        <v>265113424</v>
      </c>
      <c r="AD53" s="1">
        <v>1270744065</v>
      </c>
      <c r="AE53" s="6">
        <v>21730.6</v>
      </c>
      <c r="AF53" s="6">
        <v>2727.2</v>
      </c>
      <c r="AG53" s="6">
        <v>36.8</v>
      </c>
      <c r="AH53" s="6">
        <v>102.8</v>
      </c>
      <c r="AI53" s="6">
        <v>4697.9</v>
      </c>
      <c r="AN53" s="5">
        <v>60.4298</v>
      </c>
      <c r="AO53" s="6">
        <v>93926.2959999999</v>
      </c>
      <c r="AR53" s="6">
        <v>36227.9</v>
      </c>
      <c r="AS53" s="5">
        <v>45.45</v>
      </c>
      <c r="AT53" s="1">
        <v>17043604.171783824</v>
      </c>
    </row>
    <row r="54" spans="1:46" ht="12.75">
      <c r="A54" s="1">
        <f t="shared" si="0"/>
        <v>1998</v>
      </c>
      <c r="B54" s="6">
        <v>3846350</v>
      </c>
      <c r="C54" s="7">
        <v>77.4602</v>
      </c>
      <c r="D54" s="4">
        <v>804002</v>
      </c>
      <c r="E54" s="4">
        <v>131412</v>
      </c>
      <c r="F54" s="6">
        <v>1180389.3</v>
      </c>
      <c r="G54" s="6">
        <v>1262759.5</v>
      </c>
      <c r="H54" s="6">
        <v>1301217.1</v>
      </c>
      <c r="I54" s="6">
        <v>1306613</v>
      </c>
      <c r="J54" s="10">
        <v>9.13604</v>
      </c>
      <c r="K54" s="6">
        <v>276015289</v>
      </c>
      <c r="L54" s="6">
        <v>70775196</v>
      </c>
      <c r="M54" s="15">
        <v>2337710743</v>
      </c>
      <c r="N54" s="6">
        <v>6300629445</v>
      </c>
      <c r="O54" s="6">
        <v>115899006</v>
      </c>
      <c r="P54" s="6">
        <v>29885379</v>
      </c>
      <c r="Q54" s="6">
        <v>891765358</v>
      </c>
      <c r="R54" s="6">
        <v>2405897720</v>
      </c>
      <c r="S54" s="4">
        <v>258.3</v>
      </c>
      <c r="T54" s="4">
        <v>143.3</v>
      </c>
      <c r="U54" s="4">
        <v>3846.1</v>
      </c>
      <c r="V54" s="4">
        <v>15905.1</v>
      </c>
      <c r="W54" s="4">
        <v>97.051</v>
      </c>
      <c r="X54" s="4">
        <v>98.484</v>
      </c>
      <c r="Y54" s="4">
        <v>94.116</v>
      </c>
      <c r="Z54" s="4">
        <v>90.938</v>
      </c>
      <c r="AA54" s="1">
        <v>79438586</v>
      </c>
      <c r="AB54" s="1">
        <v>18824248</v>
      </c>
      <c r="AC54" s="1">
        <v>284642713</v>
      </c>
      <c r="AD54" s="1">
        <v>1334586475</v>
      </c>
      <c r="AE54" s="6">
        <v>23388.1</v>
      </c>
      <c r="AF54" s="6">
        <v>2096.6</v>
      </c>
      <c r="AG54" s="6">
        <v>69</v>
      </c>
      <c r="AH54" s="6">
        <v>129.7</v>
      </c>
      <c r="AI54" s="6">
        <v>5365.3</v>
      </c>
      <c r="AN54" s="5">
        <v>60.8665</v>
      </c>
      <c r="AO54" s="6">
        <v>95251.064</v>
      </c>
      <c r="AR54" s="6">
        <v>37198.5</v>
      </c>
      <c r="AS54" s="5">
        <v>45.42</v>
      </c>
      <c r="AT54" s="1">
        <v>17607661.644462474</v>
      </c>
    </row>
    <row r="55" spans="1:46" ht="12.75">
      <c r="A55" s="1">
        <f t="shared" si="0"/>
        <v>1999</v>
      </c>
      <c r="B55" s="6">
        <v>4594720</v>
      </c>
      <c r="C55" s="7">
        <v>89.181</v>
      </c>
      <c r="D55" s="4">
        <v>973802</v>
      </c>
      <c r="E55" s="4">
        <v>104810</v>
      </c>
      <c r="F55" s="6">
        <v>1414075.3</v>
      </c>
      <c r="G55" s="6">
        <v>1488559.3</v>
      </c>
      <c r="H55" s="6">
        <v>1462783.8</v>
      </c>
      <c r="I55" s="6">
        <v>1490478.5</v>
      </c>
      <c r="J55" s="10">
        <v>9.5604</v>
      </c>
      <c r="K55" s="6">
        <v>297877345</v>
      </c>
      <c r="L55" s="6">
        <v>88055467</v>
      </c>
      <c r="M55" s="15">
        <v>2726531581</v>
      </c>
      <c r="N55" s="6">
        <v>7502802624</v>
      </c>
      <c r="O55" s="6">
        <v>118007583</v>
      </c>
      <c r="P55" s="6">
        <v>29171896</v>
      </c>
      <c r="Q55" s="6">
        <v>953113160</v>
      </c>
      <c r="R55" s="6">
        <v>2527668906</v>
      </c>
      <c r="S55" s="4">
        <v>250.6</v>
      </c>
      <c r="T55" s="4">
        <v>151.9</v>
      </c>
      <c r="U55" s="4">
        <v>3978</v>
      </c>
      <c r="V55" s="4">
        <v>16908</v>
      </c>
      <c r="W55" s="4">
        <v>99.042</v>
      </c>
      <c r="X55" s="4">
        <v>95.751</v>
      </c>
      <c r="Y55" s="4">
        <v>98.027</v>
      </c>
      <c r="Z55" s="4">
        <v>95.599</v>
      </c>
      <c r="AA55" s="1">
        <v>80627331</v>
      </c>
      <c r="AB55" s="1">
        <v>18431124</v>
      </c>
      <c r="AC55" s="1">
        <v>296631276</v>
      </c>
      <c r="AD55" s="1">
        <v>1384674491</v>
      </c>
      <c r="AE55" s="6">
        <v>23863.4</v>
      </c>
      <c r="AF55" s="6">
        <v>2264.2</v>
      </c>
      <c r="AG55" s="6">
        <v>59</v>
      </c>
      <c r="AH55" s="6">
        <v>121.4</v>
      </c>
      <c r="AI55" s="6">
        <v>5689.2</v>
      </c>
      <c r="AN55" s="5">
        <v>61.2807</v>
      </c>
      <c r="AO55" s="6">
        <v>96584.488</v>
      </c>
      <c r="AR55" s="6">
        <v>37592</v>
      </c>
      <c r="AS55" s="5">
        <v>45.6</v>
      </c>
      <c r="AT55" s="1">
        <v>18035910.31489851</v>
      </c>
    </row>
    <row r="56" spans="1:50" ht="12.75">
      <c r="A56" s="1">
        <f t="shared" si="0"/>
        <v>2000</v>
      </c>
      <c r="B56" s="6">
        <v>5491710</v>
      </c>
      <c r="C56" s="7">
        <v>100</v>
      </c>
      <c r="D56" s="4">
        <v>1174300</v>
      </c>
      <c r="E56" s="4">
        <v>131871</v>
      </c>
      <c r="F56" s="6">
        <v>1700947.7</v>
      </c>
      <c r="G56" s="6">
        <v>1810581.4</v>
      </c>
      <c r="H56" s="6">
        <v>1700947.7</v>
      </c>
      <c r="I56" s="6">
        <v>1810581.4</v>
      </c>
      <c r="J56" s="10">
        <v>9.45556</v>
      </c>
      <c r="K56" s="6">
        <v>314644584</v>
      </c>
      <c r="L56" s="6">
        <v>102565781</v>
      </c>
      <c r="M56" s="15">
        <v>3164626806</v>
      </c>
      <c r="N56" s="6">
        <v>8865299152</v>
      </c>
      <c r="O56" s="6">
        <v>118927488</v>
      </c>
      <c r="P56" s="6">
        <v>30275329</v>
      </c>
      <c r="Q56" s="6">
        <v>1054175125</v>
      </c>
      <c r="R56" s="6">
        <v>2731579343</v>
      </c>
      <c r="S56" s="4">
        <v>254.3</v>
      </c>
      <c r="T56" s="4">
        <v>215.9</v>
      </c>
      <c r="U56" s="4">
        <v>4144.5</v>
      </c>
      <c r="V56" s="4">
        <v>18186.5</v>
      </c>
      <c r="W56" s="4">
        <v>100</v>
      </c>
      <c r="X56" s="4">
        <v>100</v>
      </c>
      <c r="Y56" s="4">
        <v>100</v>
      </c>
      <c r="Z56" s="4">
        <v>100</v>
      </c>
      <c r="AA56" s="1">
        <v>80934684</v>
      </c>
      <c r="AB56" s="1">
        <v>19133818</v>
      </c>
      <c r="AC56" s="1">
        <v>317091621</v>
      </c>
      <c r="AD56" s="1">
        <v>1475927095</v>
      </c>
      <c r="AE56" s="6">
        <v>24937</v>
      </c>
      <c r="AF56" s="6">
        <v>2364</v>
      </c>
      <c r="AG56" s="6">
        <v>62.8</v>
      </c>
      <c r="AH56" s="6">
        <v>145.7</v>
      </c>
      <c r="AI56" s="6">
        <v>5882.8</v>
      </c>
      <c r="AN56" s="5">
        <v>61.6679</v>
      </c>
      <c r="AO56" s="6">
        <v>97966</v>
      </c>
      <c r="AR56" s="6">
        <v>38275.4</v>
      </c>
      <c r="AS56" s="5">
        <v>45.69</v>
      </c>
      <c r="AT56" s="1">
        <v>18482021.764101382</v>
      </c>
      <c r="AU56">
        <v>284857</v>
      </c>
      <c r="AV56">
        <v>99735</v>
      </c>
      <c r="AW56">
        <v>188327</v>
      </c>
      <c r="AX56">
        <v>61504</v>
      </c>
    </row>
    <row r="57" spans="1:45" ht="12.75">
      <c r="A57" s="1">
        <f t="shared" si="0"/>
        <v>2001</v>
      </c>
      <c r="B57" s="6">
        <v>5809690</v>
      </c>
      <c r="C57" s="7">
        <v>105.825</v>
      </c>
      <c r="D57" s="4">
        <v>1161950</v>
      </c>
      <c r="E57" s="4">
        <v>48207</v>
      </c>
      <c r="F57" s="6">
        <v>1601667.7</v>
      </c>
      <c r="G57" s="6">
        <v>1730394.2</v>
      </c>
      <c r="H57" s="6">
        <v>1639781.4</v>
      </c>
      <c r="I57" s="6">
        <v>1781038.3</v>
      </c>
      <c r="J57" s="10">
        <v>9.34234</v>
      </c>
      <c r="K57" s="6">
        <v>338302377</v>
      </c>
      <c r="L57" s="6">
        <v>105012320</v>
      </c>
      <c r="M57" s="15">
        <v>3113581244</v>
      </c>
      <c r="N57" s="6">
        <v>9201908213</v>
      </c>
      <c r="O57" s="6">
        <v>125245405</v>
      </c>
      <c r="P57" s="6">
        <v>30714768</v>
      </c>
      <c r="Q57" s="6">
        <v>1015270084</v>
      </c>
      <c r="R57" s="6">
        <v>2707542104</v>
      </c>
      <c r="S57" s="4">
        <v>258.7</v>
      </c>
      <c r="T57" s="4">
        <v>224.4</v>
      </c>
      <c r="U57" s="4">
        <v>3896.4</v>
      </c>
      <c r="V57" s="4">
        <v>18403.2</v>
      </c>
      <c r="W57" s="4">
        <v>98.63</v>
      </c>
      <c r="X57" s="4">
        <v>102.177</v>
      </c>
      <c r="Y57" s="4">
        <v>95.047</v>
      </c>
      <c r="Z57" s="4">
        <v>99.947</v>
      </c>
      <c r="AA57" s="1">
        <v>85742277</v>
      </c>
      <c r="AB57" s="1">
        <v>19415211</v>
      </c>
      <c r="AC57" s="1">
        <v>304990489</v>
      </c>
      <c r="AD57" s="1">
        <v>1475438954</v>
      </c>
      <c r="AE57" s="6">
        <v>24746.8</v>
      </c>
      <c r="AF57" s="6">
        <v>2277.6</v>
      </c>
      <c r="AG57" s="6">
        <v>54.9</v>
      </c>
      <c r="AH57" s="6">
        <v>121.1</v>
      </c>
      <c r="AI57" s="6">
        <v>5731.2</v>
      </c>
      <c r="AN57" s="5">
        <v>62.0272</v>
      </c>
      <c r="AO57" s="6">
        <v>98994.0873835957</v>
      </c>
      <c r="AR57" s="6">
        <v>38321.7</v>
      </c>
      <c r="AS57" s="5">
        <v>45.6</v>
      </c>
    </row>
    <row r="58" spans="1:45" ht="12.75">
      <c r="A58" s="1">
        <f t="shared" si="0"/>
        <v>2002</v>
      </c>
      <c r="B58" s="6">
        <v>6263140</v>
      </c>
      <c r="C58" s="7">
        <v>113.211</v>
      </c>
      <c r="D58" s="4">
        <v>1205940</v>
      </c>
      <c r="E58" s="4">
        <v>84666.6</v>
      </c>
      <c r="F58" s="6">
        <v>1681098.1</v>
      </c>
      <c r="G58" s="6">
        <v>1794948.3</v>
      </c>
      <c r="H58" s="6">
        <v>1663430.5</v>
      </c>
      <c r="I58" s="6">
        <v>1807091.8</v>
      </c>
      <c r="J58" s="10">
        <v>9.65596</v>
      </c>
      <c r="K58" s="6">
        <v>347549612</v>
      </c>
      <c r="L58" s="6">
        <v>112208778</v>
      </c>
      <c r="M58" s="15">
        <v>3231296484</v>
      </c>
      <c r="N58" s="6">
        <v>9861629755</v>
      </c>
      <c r="O58" s="6">
        <v>124569102</v>
      </c>
      <c r="P58" s="6">
        <v>30792815</v>
      </c>
      <c r="Q58" s="6">
        <v>1024067759</v>
      </c>
      <c r="R58" s="6">
        <v>2741630620</v>
      </c>
      <c r="S58" s="4">
        <v>249.6</v>
      </c>
      <c r="T58" s="4">
        <v>193.7</v>
      </c>
      <c r="U58" s="4">
        <v>3832.1</v>
      </c>
      <c r="V58" s="4">
        <v>18811.1</v>
      </c>
      <c r="W58" s="4">
        <v>98.725</v>
      </c>
      <c r="X58" s="4">
        <v>95.805</v>
      </c>
      <c r="Y58" s="4">
        <v>94.369</v>
      </c>
      <c r="Z58" s="4">
        <v>101.196</v>
      </c>
      <c r="AA58" s="1">
        <v>84932998</v>
      </c>
      <c r="AB58" s="1">
        <v>19494209</v>
      </c>
      <c r="AC58" s="1">
        <v>303003924</v>
      </c>
      <c r="AD58" s="1">
        <v>1486792334</v>
      </c>
      <c r="AE58" s="6">
        <v>25109.5</v>
      </c>
      <c r="AF58" s="6">
        <v>2306.2</v>
      </c>
      <c r="AG58" s="6">
        <v>41.1</v>
      </c>
      <c r="AH58" s="6">
        <v>137.3</v>
      </c>
      <c r="AI58" s="6">
        <v>5400.7</v>
      </c>
      <c r="AN58" s="5">
        <v>62.3665</v>
      </c>
      <c r="AO58" s="6">
        <v>100002.340268081</v>
      </c>
      <c r="AR58" s="6">
        <v>39265.1</v>
      </c>
      <c r="AS58" s="5">
        <v>45.58</v>
      </c>
    </row>
    <row r="59" spans="1:45" ht="12.75">
      <c r="A59" s="1">
        <f t="shared" si="0"/>
        <v>2003</v>
      </c>
      <c r="B59" s="6">
        <v>7555800</v>
      </c>
      <c r="C59" s="7">
        <v>134.704</v>
      </c>
      <c r="D59" s="4">
        <v>1430890</v>
      </c>
      <c r="E59" s="4">
        <v>298732</v>
      </c>
      <c r="F59" s="6">
        <v>1916752.3</v>
      </c>
      <c r="G59" s="6">
        <v>2030025.4</v>
      </c>
      <c r="H59" s="6">
        <v>1708237</v>
      </c>
      <c r="I59" s="6">
        <v>1819609.9</v>
      </c>
      <c r="J59" s="10">
        <v>10.789</v>
      </c>
      <c r="K59" s="6">
        <v>377363660</v>
      </c>
      <c r="L59" s="6">
        <v>121806529</v>
      </c>
      <c r="M59" s="15">
        <v>3457970010</v>
      </c>
      <c r="N59" s="6">
        <v>10743276932</v>
      </c>
      <c r="O59" s="6">
        <v>129038459</v>
      </c>
      <c r="P59" s="6">
        <v>31868665</v>
      </c>
      <c r="Q59" s="6">
        <v>1020585008</v>
      </c>
      <c r="R59" s="6">
        <v>2780269381</v>
      </c>
      <c r="S59" s="4">
        <v>275.1</v>
      </c>
      <c r="T59" s="4">
        <v>243.7</v>
      </c>
      <c r="U59" s="4">
        <v>3915.2</v>
      </c>
      <c r="V59" s="4">
        <v>19732.8</v>
      </c>
      <c r="W59" s="4">
        <v>101.049</v>
      </c>
      <c r="X59" s="4">
        <v>95.884</v>
      </c>
      <c r="Y59" s="4">
        <v>94.306</v>
      </c>
      <c r="Z59" s="4">
        <v>103.463</v>
      </c>
      <c r="AA59" s="1">
        <v>88386535</v>
      </c>
      <c r="AB59" s="1">
        <v>20207731</v>
      </c>
      <c r="AC59" s="1">
        <v>299127488</v>
      </c>
      <c r="AD59" s="1">
        <v>1508240009</v>
      </c>
      <c r="AE59" s="6">
        <v>25359.2</v>
      </c>
      <c r="AF59" s="6">
        <v>2176.3</v>
      </c>
      <c r="AG59" s="6">
        <v>53.6</v>
      </c>
      <c r="AH59" s="6">
        <v>131.7</v>
      </c>
      <c r="AI59" s="6">
        <v>5260.9</v>
      </c>
      <c r="AN59" s="5">
        <v>62.7001</v>
      </c>
      <c r="AO59" s="6">
        <v>101020.862188892</v>
      </c>
      <c r="AR59" s="6">
        <v>39711.5</v>
      </c>
      <c r="AS59" s="5">
        <v>45.37</v>
      </c>
    </row>
    <row r="60" spans="1:41" ht="12.75">
      <c r="A60" s="1">
        <f t="shared" si="0"/>
        <v>2004</v>
      </c>
      <c r="B60" s="6">
        <v>8557290</v>
      </c>
      <c r="C60" s="7">
        <v>146.674</v>
      </c>
      <c r="D60" s="4">
        <v>1689010</v>
      </c>
      <c r="E60" s="4">
        <v>425408</v>
      </c>
      <c r="F60" s="9">
        <v>2280508.2</v>
      </c>
      <c r="G60" s="9">
        <v>2438042.8</v>
      </c>
      <c r="H60" s="9">
        <v>1907040.8</v>
      </c>
      <c r="I60" s="9">
        <v>2030992.7</v>
      </c>
      <c r="J60" s="10">
        <v>11.286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6"/>
      <c r="AF60" s="6"/>
      <c r="AG60" s="6"/>
      <c r="AH60" s="6"/>
      <c r="AI60" s="6"/>
      <c r="AN60" s="5">
        <v>63.0453</v>
      </c>
      <c r="AO60" s="6">
        <v>102049.757735962</v>
      </c>
    </row>
    <row r="61" spans="1:50" ht="12.75">
      <c r="A61" s="1">
        <f t="shared" si="0"/>
        <v>2005</v>
      </c>
      <c r="B61" s="1">
        <v>9199320</v>
      </c>
      <c r="C61" s="1">
        <v>152.789</v>
      </c>
      <c r="D61" s="1">
        <v>1849840</v>
      </c>
      <c r="E61" s="1">
        <v>345041</v>
      </c>
      <c r="F61" s="1">
        <v>2508403.2</v>
      </c>
      <c r="G61" s="1">
        <v>2637577.8</v>
      </c>
      <c r="H61" s="1">
        <v>2041497.2</v>
      </c>
      <c r="I61" s="1">
        <v>2205124.9</v>
      </c>
      <c r="J61" s="1">
        <v>10.8979</v>
      </c>
      <c r="AN61" s="5">
        <v>63.4116</v>
      </c>
      <c r="AO61" s="6">
        <v>103089.132564478</v>
      </c>
      <c r="AU61">
        <v>299846</v>
      </c>
      <c r="AV61">
        <v>104266</v>
      </c>
      <c r="AW61">
        <v>200678</v>
      </c>
      <c r="AX61">
        <v>66117</v>
      </c>
    </row>
    <row r="62" spans="1:41" ht="12.75">
      <c r="A62" s="1">
        <f t="shared" si="0"/>
        <v>2006</v>
      </c>
      <c r="B62" s="1">
        <v>10306800</v>
      </c>
      <c r="C62" s="1">
        <v>163.32</v>
      </c>
      <c r="D62" s="1">
        <v>2143030</v>
      </c>
      <c r="E62" s="1">
        <v>505608</v>
      </c>
      <c r="F62" s="1">
        <v>2920413.2</v>
      </c>
      <c r="G62" s="1">
        <v>3040023.8</v>
      </c>
      <c r="H62" s="1">
        <v>2268944</v>
      </c>
      <c r="I62" s="1">
        <v>2473649.5</v>
      </c>
      <c r="J62" s="10">
        <v>10.8992</v>
      </c>
      <c r="AN62" s="5">
        <v>63.8002</v>
      </c>
      <c r="AO62" s="6">
        <v>104221.36086059</v>
      </c>
    </row>
    <row r="63" spans="1:10" ht="12.75">
      <c r="A63" s="1">
        <f t="shared" si="0"/>
        <v>2007</v>
      </c>
      <c r="B63" s="1">
        <v>11177500</v>
      </c>
      <c r="C63" s="1">
        <v>171.619</v>
      </c>
      <c r="D63" s="1">
        <v>2322400</v>
      </c>
      <c r="E63" s="1">
        <v>579961</v>
      </c>
      <c r="J63" s="10">
        <v>10.9282</v>
      </c>
    </row>
    <row r="64" spans="1:10" ht="12.75">
      <c r="A64" s="1">
        <f t="shared" si="0"/>
        <v>2008</v>
      </c>
      <c r="J64" s="10"/>
    </row>
    <row r="65" spans="1:10" ht="12.75">
      <c r="A65" s="1">
        <f t="shared" si="0"/>
        <v>2009</v>
      </c>
      <c r="J65" s="10"/>
    </row>
    <row r="66" spans="1:50" ht="12.75">
      <c r="A66" s="1">
        <f t="shared" si="0"/>
        <v>2010</v>
      </c>
      <c r="J66" s="10"/>
      <c r="AU66">
        <v>314692</v>
      </c>
      <c r="AV66">
        <v>110293</v>
      </c>
      <c r="AW66">
        <v>211268</v>
      </c>
      <c r="AX66">
        <v>72112</v>
      </c>
    </row>
    <row r="67" spans="1:51" ht="12.75">
      <c r="A67" s="1">
        <f t="shared" si="0"/>
        <v>2011</v>
      </c>
      <c r="J67" s="10"/>
      <c r="AY67"/>
    </row>
    <row r="68" spans="1:10" ht="12.75">
      <c r="A68" s="1">
        <f t="shared" si="0"/>
        <v>2012</v>
      </c>
      <c r="J68" s="10"/>
    </row>
    <row r="69" spans="1:10" ht="12.75">
      <c r="A69" s="1">
        <f t="shared" si="0"/>
        <v>2013</v>
      </c>
      <c r="J69" s="10"/>
    </row>
    <row r="70" spans="1:10" ht="12.75">
      <c r="A70" s="1">
        <f t="shared" si="0"/>
        <v>2014</v>
      </c>
      <c r="J70" s="10"/>
    </row>
    <row r="71" spans="1:50" ht="12.75">
      <c r="A71" s="1">
        <f t="shared" si="0"/>
        <v>2015</v>
      </c>
      <c r="J71" s="10"/>
      <c r="AU71">
        <v>329010</v>
      </c>
      <c r="AV71">
        <v>115756</v>
      </c>
      <c r="AW71">
        <v>217402</v>
      </c>
      <c r="AX71">
        <v>77458</v>
      </c>
    </row>
    <row r="72" spans="1:10" ht="12.75">
      <c r="A72" s="1">
        <f aca="true" t="shared" si="1" ref="A72:A106">A71+1</f>
        <v>2016</v>
      </c>
      <c r="J72" s="10"/>
    </row>
    <row r="73" spans="1:10" ht="12.75">
      <c r="A73" s="1">
        <f t="shared" si="1"/>
        <v>2017</v>
      </c>
      <c r="J73" s="10"/>
    </row>
    <row r="74" spans="1:10" ht="12.75">
      <c r="A74" s="1">
        <f t="shared" si="1"/>
        <v>2018</v>
      </c>
      <c r="J74" s="10"/>
    </row>
    <row r="75" spans="1:10" ht="12.75">
      <c r="A75" s="1">
        <f t="shared" si="1"/>
        <v>2019</v>
      </c>
      <c r="J75" s="10"/>
    </row>
    <row r="76" spans="1:50" ht="12.75">
      <c r="A76" s="1">
        <f t="shared" si="1"/>
        <v>2020</v>
      </c>
      <c r="J76" s="10"/>
      <c r="AU76">
        <v>342547</v>
      </c>
      <c r="AV76">
        <v>120559</v>
      </c>
      <c r="AW76">
        <v>221682</v>
      </c>
      <c r="AX76">
        <v>81609</v>
      </c>
    </row>
    <row r="77" spans="1:10" ht="12.75">
      <c r="A77" s="1">
        <f t="shared" si="1"/>
        <v>2021</v>
      </c>
      <c r="J77" s="10"/>
    </row>
    <row r="78" spans="1:10" ht="12.75">
      <c r="A78" s="1">
        <f t="shared" si="1"/>
        <v>2022</v>
      </c>
      <c r="J78" s="10"/>
    </row>
    <row r="79" spans="1:10" ht="12.75">
      <c r="A79" s="1">
        <f t="shared" si="1"/>
        <v>2023</v>
      </c>
      <c r="J79" s="10"/>
    </row>
    <row r="80" spans="1:10" ht="12.75">
      <c r="A80" s="1">
        <f t="shared" si="1"/>
        <v>2024</v>
      </c>
      <c r="J80" s="10"/>
    </row>
    <row r="81" spans="1:50" ht="12.75">
      <c r="A81" s="1">
        <f t="shared" si="1"/>
        <v>2025</v>
      </c>
      <c r="J81" s="10"/>
      <c r="AU81">
        <v>354930</v>
      </c>
      <c r="AV81">
        <v>124695</v>
      </c>
      <c r="AW81">
        <v>224864</v>
      </c>
      <c r="AX81">
        <v>84559</v>
      </c>
    </row>
    <row r="82" spans="1:10" ht="12.75">
      <c r="A82" s="1">
        <f t="shared" si="1"/>
        <v>2026</v>
      </c>
      <c r="J82" s="10"/>
    </row>
    <row r="83" spans="1:10" ht="12.75">
      <c r="A83" s="1">
        <f t="shared" si="1"/>
        <v>2027</v>
      </c>
      <c r="J83" s="10"/>
    </row>
    <row r="84" spans="1:10" ht="12.75">
      <c r="A84" s="1">
        <f t="shared" si="1"/>
        <v>2028</v>
      </c>
      <c r="J84" s="10"/>
    </row>
    <row r="85" spans="1:10" ht="12.75">
      <c r="A85" s="1">
        <f t="shared" si="1"/>
        <v>2029</v>
      </c>
      <c r="J85" s="10"/>
    </row>
    <row r="86" spans="1:50" ht="12.75">
      <c r="A86" s="1">
        <f t="shared" si="1"/>
        <v>2030</v>
      </c>
      <c r="J86" s="10"/>
      <c r="AU86">
        <v>366187</v>
      </c>
      <c r="AV86">
        <v>128125</v>
      </c>
      <c r="AW86">
        <v>228530</v>
      </c>
      <c r="AX86">
        <v>86370</v>
      </c>
    </row>
    <row r="87" spans="1:10" ht="12.75">
      <c r="A87" s="1">
        <f t="shared" si="1"/>
        <v>2031</v>
      </c>
      <c r="J87" s="10"/>
    </row>
    <row r="88" spans="1:10" ht="12.75">
      <c r="A88" s="1">
        <f t="shared" si="1"/>
        <v>2032</v>
      </c>
      <c r="J88" s="10"/>
    </row>
    <row r="89" spans="1:10" ht="12.75">
      <c r="A89" s="1">
        <f t="shared" si="1"/>
        <v>2033</v>
      </c>
      <c r="J89" s="10"/>
    </row>
    <row r="90" spans="1:10" ht="12.75">
      <c r="A90" s="1">
        <f t="shared" si="1"/>
        <v>2034</v>
      </c>
      <c r="J90" s="10"/>
    </row>
    <row r="91" spans="1:50" ht="12.75">
      <c r="A91" s="1">
        <f t="shared" si="1"/>
        <v>2035</v>
      </c>
      <c r="J91" s="10"/>
      <c r="AU91">
        <v>376492</v>
      </c>
      <c r="AV91">
        <v>130683</v>
      </c>
      <c r="AW91">
        <v>233826</v>
      </c>
      <c r="AX91">
        <v>86591</v>
      </c>
    </row>
    <row r="92" spans="1:10" ht="12.75">
      <c r="A92" s="1">
        <f t="shared" si="1"/>
        <v>2036</v>
      </c>
      <c r="J92" s="10"/>
    </row>
    <row r="93" spans="1:10" ht="12.75">
      <c r="A93" s="1">
        <f t="shared" si="1"/>
        <v>2037</v>
      </c>
      <c r="J93" s="10"/>
    </row>
    <row r="94" spans="1:10" ht="12.75">
      <c r="A94" s="1">
        <f t="shared" si="1"/>
        <v>2038</v>
      </c>
      <c r="J94" s="10"/>
    </row>
    <row r="95" spans="1:10" ht="12.75">
      <c r="A95" s="1">
        <f t="shared" si="1"/>
        <v>2039</v>
      </c>
      <c r="J95" s="10"/>
    </row>
    <row r="96" spans="1:50" ht="12.75">
      <c r="A96" s="1">
        <f t="shared" si="1"/>
        <v>2040</v>
      </c>
      <c r="J96" s="10"/>
      <c r="AU96">
        <v>385868</v>
      </c>
      <c r="AV96">
        <v>132237</v>
      </c>
      <c r="AW96">
        <v>239354</v>
      </c>
      <c r="AX96">
        <v>85252</v>
      </c>
    </row>
    <row r="97" spans="1:10" ht="12.75">
      <c r="A97" s="1">
        <f t="shared" si="1"/>
        <v>2041</v>
      </c>
      <c r="J97" s="10"/>
    </row>
    <row r="98" spans="1:10" ht="12.75">
      <c r="A98" s="1">
        <f t="shared" si="1"/>
        <v>2042</v>
      </c>
      <c r="J98" s="10"/>
    </row>
    <row r="99" spans="1:10" ht="12.75">
      <c r="A99" s="1">
        <f t="shared" si="1"/>
        <v>2043</v>
      </c>
      <c r="J99" s="10"/>
    </row>
    <row r="100" spans="1:10" ht="12.75">
      <c r="A100" s="1">
        <f t="shared" si="1"/>
        <v>2044</v>
      </c>
      <c r="J100" s="10"/>
    </row>
    <row r="101" spans="1:50" ht="12.75">
      <c r="A101" s="1">
        <f t="shared" si="1"/>
        <v>2045</v>
      </c>
      <c r="J101" s="10"/>
      <c r="AU101">
        <v>394426</v>
      </c>
      <c r="AV101">
        <v>132758</v>
      </c>
      <c r="AW101">
        <v>244460</v>
      </c>
      <c r="AX101">
        <v>83907</v>
      </c>
    </row>
    <row r="102" spans="1:10" ht="12.75">
      <c r="A102" s="1">
        <f t="shared" si="1"/>
        <v>2046</v>
      </c>
      <c r="J102" s="10"/>
    </row>
    <row r="103" spans="1:10" ht="12.75">
      <c r="A103" s="1">
        <f t="shared" si="1"/>
        <v>2047</v>
      </c>
      <c r="J103" s="10"/>
    </row>
    <row r="104" spans="1:10" ht="12.75">
      <c r="A104" s="1">
        <f t="shared" si="1"/>
        <v>2048</v>
      </c>
      <c r="J104" s="10"/>
    </row>
    <row r="105" spans="1:10" ht="12.75">
      <c r="A105" s="1">
        <f t="shared" si="1"/>
        <v>2049</v>
      </c>
      <c r="J105" s="10"/>
    </row>
    <row r="106" spans="1:50" ht="12.75">
      <c r="A106" s="1">
        <f t="shared" si="1"/>
        <v>2050</v>
      </c>
      <c r="J106" s="10"/>
      <c r="AU106">
        <v>402415</v>
      </c>
      <c r="AV106">
        <v>132278</v>
      </c>
      <c r="AW106">
        <v>248355</v>
      </c>
      <c r="AX106">
        <v>82183</v>
      </c>
    </row>
    <row r="107" ht="12.75">
      <c r="J107" s="10"/>
    </row>
    <row r="108" ht="12.75">
      <c r="J108" s="10"/>
    </row>
    <row r="109" ht="12.75">
      <c r="J109" s="10"/>
    </row>
    <row r="110" ht="12.75">
      <c r="J110" s="10"/>
    </row>
    <row r="111" ht="12.75">
      <c r="J111" s="10"/>
    </row>
    <row r="112" ht="12.75">
      <c r="J112" s="10"/>
    </row>
    <row r="113" ht="12.75">
      <c r="J113" s="10"/>
    </row>
    <row r="114" ht="12.75">
      <c r="J114" s="10"/>
    </row>
    <row r="115" ht="12.75">
      <c r="J115" s="10"/>
    </row>
    <row r="116" ht="12.75">
      <c r="J116" s="10"/>
    </row>
    <row r="117" ht="12.75">
      <c r="J117" s="10"/>
    </row>
    <row r="118" ht="12.75">
      <c r="J118" s="10"/>
    </row>
    <row r="119" ht="12.75">
      <c r="J119" s="10"/>
    </row>
    <row r="120" ht="12.75">
      <c r="J120" s="10"/>
    </row>
    <row r="121" ht="12.75">
      <c r="J121" s="10"/>
    </row>
    <row r="122" ht="12.75">
      <c r="J122" s="10"/>
    </row>
    <row r="123" ht="12.75">
      <c r="J123" s="10"/>
    </row>
    <row r="124" ht="12.75">
      <c r="J124" s="10"/>
    </row>
    <row r="125" ht="12.75">
      <c r="J125" s="10"/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workbookViewId="0" topLeftCell="A1">
      <selection activeCell="G74" sqref="G74"/>
    </sheetView>
  </sheetViews>
  <sheetFormatPr defaultColWidth="9.140625" defaultRowHeight="12.75"/>
  <cols>
    <col min="1" max="1" width="9.140625" style="1" customWidth="1"/>
    <col min="2" max="2" width="10.57421875" style="1" bestFit="1" customWidth="1"/>
    <col min="3" max="3" width="17.28125" style="1" bestFit="1" customWidth="1"/>
    <col min="4" max="4" width="12.8515625" style="1" bestFit="1" customWidth="1"/>
    <col min="5" max="5" width="11.00390625" style="1" bestFit="1" customWidth="1"/>
    <col min="6" max="6" width="12.140625" style="1" customWidth="1"/>
    <col min="7" max="7" width="9.140625" style="1" customWidth="1"/>
    <col min="8" max="8" width="11.140625" style="1" customWidth="1"/>
    <col min="9" max="16384" width="9.140625" style="1" customWidth="1"/>
  </cols>
  <sheetData>
    <row r="1" spans="2:6" s="8" customFormat="1" ht="27" customHeight="1">
      <c r="B1" s="8" t="s">
        <v>0</v>
      </c>
      <c r="C1" s="8" t="s">
        <v>3</v>
      </c>
      <c r="D1" s="8" t="s">
        <v>4</v>
      </c>
      <c r="E1" s="8" t="s">
        <v>53</v>
      </c>
      <c r="F1" s="8" t="s">
        <v>4</v>
      </c>
    </row>
    <row r="2" spans="2:6" s="3" customFormat="1" ht="12.75">
      <c r="B2" s="3" t="s">
        <v>15</v>
      </c>
      <c r="C2" s="3" t="s">
        <v>15</v>
      </c>
      <c r="D2" s="3" t="s">
        <v>15</v>
      </c>
      <c r="E2" s="3" t="s">
        <v>15</v>
      </c>
      <c r="F2" s="3" t="s">
        <v>15</v>
      </c>
    </row>
    <row r="3" spans="2:6" s="3" customFormat="1" ht="12.75">
      <c r="B3" s="3" t="s">
        <v>1</v>
      </c>
      <c r="C3" s="3" t="s">
        <v>1</v>
      </c>
      <c r="D3" s="3" t="s">
        <v>1</v>
      </c>
      <c r="E3" s="3" t="s">
        <v>1</v>
      </c>
      <c r="F3" s="3" t="s">
        <v>1</v>
      </c>
    </row>
    <row r="4" spans="2:6" s="3" customFormat="1" ht="12.75">
      <c r="B4" s="3" t="s">
        <v>2</v>
      </c>
      <c r="C4" s="3" t="s">
        <v>2</v>
      </c>
      <c r="D4" s="3" t="s">
        <v>2</v>
      </c>
      <c r="E4" s="3" t="s">
        <v>17</v>
      </c>
      <c r="F4" s="3" t="s">
        <v>54</v>
      </c>
    </row>
    <row r="5" spans="2:6" ht="12.75">
      <c r="B5" s="2" t="s">
        <v>118</v>
      </c>
      <c r="C5" s="2" t="s">
        <v>119</v>
      </c>
      <c r="D5" s="2" t="s">
        <v>120</v>
      </c>
      <c r="E5" s="2" t="s">
        <v>121</v>
      </c>
      <c r="F5" s="2" t="s">
        <v>122</v>
      </c>
    </row>
    <row r="6" spans="1:6" ht="12.75">
      <c r="A6" s="5">
        <v>1988</v>
      </c>
      <c r="B6" s="5">
        <v>3184.5</v>
      </c>
      <c r="C6" s="5">
        <v>-4861</v>
      </c>
      <c r="D6" s="5">
        <v>271</v>
      </c>
      <c r="E6" s="5">
        <v>2.24942</v>
      </c>
      <c r="F6" s="5">
        <v>352.477</v>
      </c>
    </row>
    <row r="7" spans="1:6" ht="12.75">
      <c r="A7" s="5">
        <f>A6+0.25</f>
        <v>1988.25</v>
      </c>
      <c r="B7" s="5">
        <v>-413.227</v>
      </c>
      <c r="C7" s="5">
        <v>-968</v>
      </c>
      <c r="D7" s="5">
        <v>650</v>
      </c>
      <c r="E7" s="5">
        <v>2.281</v>
      </c>
      <c r="F7" s="5">
        <v>397.16</v>
      </c>
    </row>
    <row r="8" spans="1:6" ht="12.75">
      <c r="A8" s="5">
        <f aca="true" t="shared" si="0" ref="A8:A71">A7+0.25</f>
        <v>1988.5</v>
      </c>
      <c r="B8" s="5">
        <v>-3969.23</v>
      </c>
      <c r="C8" s="5">
        <v>1241</v>
      </c>
      <c r="D8" s="5">
        <v>450</v>
      </c>
      <c r="E8" s="5">
        <v>2.281</v>
      </c>
      <c r="F8" s="5">
        <v>392.388</v>
      </c>
    </row>
    <row r="9" spans="1:6" ht="12.75">
      <c r="A9" s="5">
        <f t="shared" si="0"/>
        <v>1988.75</v>
      </c>
      <c r="B9" s="5">
        <v>-1994.78</v>
      </c>
      <c r="C9" s="5">
        <v>93</v>
      </c>
      <c r="D9" s="5">
        <v>640</v>
      </c>
      <c r="E9" s="5">
        <v>2.281</v>
      </c>
      <c r="F9" s="5">
        <v>432.833</v>
      </c>
    </row>
    <row r="10" spans="1:6" ht="12.75">
      <c r="A10" s="5">
        <f t="shared" si="0"/>
        <v>1989</v>
      </c>
      <c r="B10" s="5">
        <v>2395.36</v>
      </c>
      <c r="C10" s="5">
        <v>-1728</v>
      </c>
      <c r="D10" s="5">
        <v>446</v>
      </c>
      <c r="E10" s="5">
        <v>2.32417</v>
      </c>
      <c r="F10" s="5">
        <v>467.586</v>
      </c>
    </row>
    <row r="11" spans="1:6" ht="12.75">
      <c r="A11" s="5">
        <f t="shared" si="0"/>
        <v>1989.25</v>
      </c>
      <c r="B11" s="5">
        <v>-349.138</v>
      </c>
      <c r="C11" s="5">
        <v>479</v>
      </c>
      <c r="D11" s="5">
        <v>684</v>
      </c>
      <c r="E11" s="5">
        <v>2.41547</v>
      </c>
      <c r="F11" s="5">
        <v>514.846</v>
      </c>
    </row>
    <row r="12" spans="1:6" ht="12.75">
      <c r="A12" s="5">
        <f t="shared" si="0"/>
        <v>1989.5</v>
      </c>
      <c r="B12" s="5">
        <v>2842.41</v>
      </c>
      <c r="C12" s="5">
        <v>1265</v>
      </c>
      <c r="D12" s="5">
        <v>857</v>
      </c>
      <c r="E12" s="5">
        <v>2.507</v>
      </c>
      <c r="F12" s="5">
        <v>510.014</v>
      </c>
    </row>
    <row r="13" spans="1:6" ht="12.75">
      <c r="A13" s="5">
        <f t="shared" si="0"/>
        <v>1989.75</v>
      </c>
      <c r="B13" s="5">
        <v>-384.911</v>
      </c>
      <c r="C13" s="5">
        <v>1094</v>
      </c>
      <c r="D13" s="5">
        <v>798</v>
      </c>
      <c r="E13" s="5">
        <v>2.59925</v>
      </c>
      <c r="F13" s="5">
        <v>557.954</v>
      </c>
    </row>
    <row r="14" spans="1:6" ht="12.75">
      <c r="A14" s="5">
        <f t="shared" si="0"/>
        <v>1990</v>
      </c>
      <c r="B14" s="5">
        <v>-691.925</v>
      </c>
      <c r="C14" s="5">
        <v>-176</v>
      </c>
      <c r="D14" s="5">
        <v>521</v>
      </c>
      <c r="E14" s="5">
        <v>2.68998</v>
      </c>
      <c r="F14" s="5">
        <v>611.443</v>
      </c>
    </row>
    <row r="15" spans="1:6" ht="12.75">
      <c r="A15" s="5">
        <f t="shared" si="0"/>
        <v>1990.25</v>
      </c>
      <c r="B15" s="5">
        <v>-1029.12</v>
      </c>
      <c r="C15" s="5">
        <v>4593</v>
      </c>
      <c r="D15" s="5">
        <v>602</v>
      </c>
      <c r="E15" s="5">
        <v>2.7793</v>
      </c>
      <c r="F15" s="5">
        <v>675.502</v>
      </c>
    </row>
    <row r="16" spans="1:6" ht="12.75">
      <c r="A16" s="5">
        <f t="shared" si="0"/>
        <v>1990.5</v>
      </c>
      <c r="B16" s="5">
        <v>803.576</v>
      </c>
      <c r="C16" s="5">
        <v>2028</v>
      </c>
      <c r="D16" s="5">
        <v>571</v>
      </c>
      <c r="E16" s="5">
        <v>2.85642</v>
      </c>
      <c r="F16" s="5">
        <v>692.893</v>
      </c>
    </row>
    <row r="17" spans="1:6" ht="12.75">
      <c r="A17" s="5">
        <f t="shared" si="0"/>
        <v>1990.75</v>
      </c>
      <c r="B17" s="5">
        <v>2145.7</v>
      </c>
      <c r="C17" s="5">
        <v>1996</v>
      </c>
      <c r="D17" s="5">
        <v>855</v>
      </c>
      <c r="E17" s="5">
        <v>2.9247</v>
      </c>
      <c r="F17" s="5">
        <v>799.651</v>
      </c>
    </row>
    <row r="18" spans="1:6" ht="12.75">
      <c r="A18" s="5">
        <f t="shared" si="0"/>
        <v>1991</v>
      </c>
      <c r="B18" s="5">
        <v>-3551.21</v>
      </c>
      <c r="C18" s="5">
        <v>8100</v>
      </c>
      <c r="D18" s="5">
        <v>1648</v>
      </c>
      <c r="E18" s="5">
        <v>2.96502</v>
      </c>
      <c r="F18" s="5">
        <v>800.962</v>
      </c>
    </row>
    <row r="19" spans="1:6" ht="12.75">
      <c r="A19" s="5">
        <f t="shared" si="0"/>
        <v>1991.25</v>
      </c>
      <c r="B19" s="5">
        <v>-188.545</v>
      </c>
      <c r="C19" s="5">
        <v>6240</v>
      </c>
      <c r="D19" s="5">
        <v>1130</v>
      </c>
      <c r="E19" s="5">
        <v>3.00118</v>
      </c>
      <c r="F19" s="5">
        <v>887.316</v>
      </c>
    </row>
    <row r="20" spans="1:6" ht="12.75">
      <c r="A20" s="5">
        <f t="shared" si="0"/>
        <v>1991.5</v>
      </c>
      <c r="B20" s="5">
        <v>3316.54</v>
      </c>
      <c r="C20" s="5">
        <v>3243</v>
      </c>
      <c r="D20" s="5">
        <v>700</v>
      </c>
      <c r="E20" s="5">
        <v>3.04013</v>
      </c>
      <c r="F20" s="5">
        <v>854.079</v>
      </c>
    </row>
    <row r="21" spans="1:6" ht="12.75">
      <c r="A21" s="5">
        <f t="shared" si="0"/>
        <v>1991.75</v>
      </c>
      <c r="B21" s="5">
        <v>-1854.74</v>
      </c>
      <c r="C21" s="5">
        <v>7556</v>
      </c>
      <c r="D21" s="5">
        <v>1264</v>
      </c>
      <c r="E21" s="5">
        <v>3.06739</v>
      </c>
      <c r="F21" s="5">
        <v>965.375</v>
      </c>
    </row>
    <row r="22" spans="1:6" ht="12.75">
      <c r="A22" s="5">
        <f t="shared" si="0"/>
        <v>1992</v>
      </c>
      <c r="B22" s="5">
        <v>196.648</v>
      </c>
      <c r="C22" s="5">
        <v>5915</v>
      </c>
      <c r="D22" s="5">
        <v>1042</v>
      </c>
      <c r="E22" s="5">
        <v>3.06644</v>
      </c>
      <c r="F22" s="5">
        <v>960.185</v>
      </c>
    </row>
    <row r="23" spans="1:6" ht="12.75">
      <c r="A23" s="5">
        <f t="shared" si="0"/>
        <v>1992.25</v>
      </c>
      <c r="B23" s="5">
        <v>-899.942</v>
      </c>
      <c r="C23" s="5">
        <v>7120</v>
      </c>
      <c r="D23" s="5">
        <v>1180</v>
      </c>
      <c r="E23" s="5">
        <v>3.09474</v>
      </c>
      <c r="F23" s="5">
        <v>1039.94</v>
      </c>
    </row>
    <row r="24" spans="1:6" ht="12.75">
      <c r="A24" s="5">
        <f t="shared" si="0"/>
        <v>1992.5</v>
      </c>
      <c r="B24" s="5">
        <v>614.643</v>
      </c>
      <c r="C24" s="5">
        <v>6706</v>
      </c>
      <c r="D24" s="5">
        <v>1275</v>
      </c>
      <c r="E24" s="5">
        <v>3.09784</v>
      </c>
      <c r="F24" s="5">
        <v>1017.03</v>
      </c>
    </row>
    <row r="25" spans="1:6" ht="12.75">
      <c r="A25" s="5">
        <f t="shared" si="0"/>
        <v>1992.75</v>
      </c>
      <c r="B25" s="5">
        <v>-763.219</v>
      </c>
      <c r="C25" s="5">
        <v>7298</v>
      </c>
      <c r="D25" s="5">
        <v>896</v>
      </c>
      <c r="E25" s="5">
        <v>3.12058</v>
      </c>
      <c r="F25" s="5">
        <v>1121.77</v>
      </c>
    </row>
    <row r="26" spans="1:6" ht="12.75">
      <c r="A26" s="5">
        <f t="shared" si="0"/>
        <v>1993</v>
      </c>
      <c r="B26" s="5">
        <v>-1372.33</v>
      </c>
      <c r="C26" s="5">
        <v>9566</v>
      </c>
      <c r="D26" s="5">
        <v>1164</v>
      </c>
      <c r="E26" s="5">
        <v>3.10727</v>
      </c>
      <c r="F26" s="5">
        <v>1221.5</v>
      </c>
    </row>
    <row r="27" spans="1:6" ht="12.75">
      <c r="A27" s="5">
        <f t="shared" si="0"/>
        <v>1993.25</v>
      </c>
      <c r="B27" s="5">
        <v>272.222</v>
      </c>
      <c r="C27" s="5">
        <v>7365</v>
      </c>
      <c r="D27" s="5">
        <v>954</v>
      </c>
      <c r="E27" s="5">
        <v>3.11317</v>
      </c>
      <c r="F27" s="5">
        <v>1250.15</v>
      </c>
    </row>
    <row r="28" spans="1:6" ht="12.75">
      <c r="A28" s="5">
        <f t="shared" si="0"/>
        <v>1993.5</v>
      </c>
      <c r="B28" s="5">
        <v>-330.332</v>
      </c>
      <c r="C28" s="5">
        <v>7351</v>
      </c>
      <c r="D28" s="5">
        <v>550</v>
      </c>
      <c r="E28" s="5">
        <v>3.1163</v>
      </c>
      <c r="F28" s="5">
        <v>1218.29</v>
      </c>
    </row>
    <row r="29" spans="1:6" ht="12.75">
      <c r="A29" s="5">
        <f t="shared" si="0"/>
        <v>1993.75</v>
      </c>
      <c r="B29" s="5">
        <v>-1697.9</v>
      </c>
      <c r="C29" s="5">
        <v>9478</v>
      </c>
      <c r="D29" s="5">
        <v>1721</v>
      </c>
      <c r="E29" s="5">
        <v>3.12573</v>
      </c>
      <c r="F29" s="5">
        <v>1334.84</v>
      </c>
    </row>
    <row r="30" spans="1:6" ht="12.75">
      <c r="A30" s="5">
        <f t="shared" si="0"/>
        <v>1994</v>
      </c>
      <c r="B30" s="5">
        <v>-4534.04</v>
      </c>
      <c r="C30" s="5">
        <v>11799.3</v>
      </c>
      <c r="D30" s="5">
        <v>3152</v>
      </c>
      <c r="E30" s="5">
        <v>3.1677</v>
      </c>
      <c r="F30" s="5">
        <v>1355.46</v>
      </c>
    </row>
    <row r="31" spans="1:6" ht="12.75">
      <c r="A31" s="5">
        <f t="shared" si="0"/>
        <v>1994.25</v>
      </c>
      <c r="B31" s="5">
        <v>-3909.29</v>
      </c>
      <c r="C31" s="5">
        <v>3079.91</v>
      </c>
      <c r="D31" s="5">
        <v>3283.38</v>
      </c>
      <c r="E31" s="5">
        <v>3.3421</v>
      </c>
      <c r="F31" s="5">
        <v>1424.84</v>
      </c>
    </row>
    <row r="32" spans="1:6" ht="12.75">
      <c r="A32" s="5">
        <f t="shared" si="0"/>
        <v>1994.5</v>
      </c>
      <c r="B32" s="5">
        <v>3903.23</v>
      </c>
      <c r="C32" s="5">
        <v>4435.57</v>
      </c>
      <c r="D32" s="5">
        <v>2813.92</v>
      </c>
      <c r="E32" s="5">
        <v>3.39427</v>
      </c>
      <c r="F32" s="5">
        <v>1384.77</v>
      </c>
    </row>
    <row r="33" spans="1:6" ht="12.75">
      <c r="A33" s="5">
        <f t="shared" si="0"/>
        <v>1994.75</v>
      </c>
      <c r="B33" s="5">
        <v>1216.61</v>
      </c>
      <c r="C33" s="5">
        <v>-3527.97</v>
      </c>
      <c r="D33" s="5">
        <v>1723.2</v>
      </c>
      <c r="E33" s="5">
        <v>3.5964</v>
      </c>
      <c r="F33" s="5">
        <v>1528.38</v>
      </c>
    </row>
    <row r="34" spans="1:6" ht="12.75">
      <c r="A34" s="5">
        <f t="shared" si="0"/>
        <v>1995</v>
      </c>
      <c r="B34" s="5">
        <v>-1924.1</v>
      </c>
      <c r="C34" s="5">
        <v>-8719.46</v>
      </c>
      <c r="D34" s="5">
        <v>1982.82</v>
      </c>
      <c r="E34" s="5">
        <v>5.96687</v>
      </c>
      <c r="F34" s="5">
        <v>1629.33</v>
      </c>
    </row>
    <row r="35" spans="1:6" ht="12.75">
      <c r="A35" s="5">
        <f t="shared" si="0"/>
        <v>1995.25</v>
      </c>
      <c r="B35" s="5">
        <v>690.426</v>
      </c>
      <c r="C35" s="5">
        <v>-2531.01</v>
      </c>
      <c r="D35" s="5">
        <v>2913.6</v>
      </c>
      <c r="E35" s="5">
        <v>6.16183</v>
      </c>
      <c r="F35" s="5">
        <v>1794.64</v>
      </c>
    </row>
    <row r="36" spans="1:6" ht="12.75">
      <c r="A36" s="5">
        <f t="shared" si="0"/>
        <v>1995.5</v>
      </c>
      <c r="B36" s="5">
        <v>542.693</v>
      </c>
      <c r="C36" s="5">
        <v>-2324.36</v>
      </c>
      <c r="D36" s="5">
        <v>2254.72</v>
      </c>
      <c r="E36" s="5">
        <v>6.21093</v>
      </c>
      <c r="F36" s="5">
        <v>1806.22</v>
      </c>
    </row>
    <row r="37" spans="1:6" ht="12.75">
      <c r="A37" s="5">
        <f t="shared" si="0"/>
        <v>1995.75</v>
      </c>
      <c r="B37" s="5">
        <v>-3556.79</v>
      </c>
      <c r="C37" s="5">
        <v>3087.52</v>
      </c>
      <c r="D37" s="5">
        <v>2375.15</v>
      </c>
      <c r="E37" s="5">
        <v>7.33807</v>
      </c>
      <c r="F37" s="5">
        <v>2131.54</v>
      </c>
    </row>
    <row r="38" spans="1:6" ht="12.75">
      <c r="A38" s="5">
        <f t="shared" si="0"/>
        <v>1996</v>
      </c>
      <c r="B38" s="5">
        <v>688.128</v>
      </c>
      <c r="C38" s="5">
        <v>1789.6</v>
      </c>
      <c r="D38" s="5">
        <v>2027.7</v>
      </c>
      <c r="E38" s="5">
        <v>7.52753</v>
      </c>
      <c r="F38" s="5">
        <v>2283.51</v>
      </c>
    </row>
    <row r="39" spans="1:6" ht="12.75">
      <c r="A39" s="5">
        <f t="shared" si="0"/>
        <v>1996.25</v>
      </c>
      <c r="B39" s="5">
        <v>-1438.54</v>
      </c>
      <c r="C39" s="5">
        <v>2266.8</v>
      </c>
      <c r="D39" s="5">
        <v>1780</v>
      </c>
      <c r="E39" s="5">
        <v>7.48279</v>
      </c>
      <c r="F39" s="5">
        <v>2453.07</v>
      </c>
    </row>
    <row r="40" spans="1:6" ht="12.75">
      <c r="A40" s="5">
        <f t="shared" si="0"/>
        <v>1996.5</v>
      </c>
      <c r="B40" s="5">
        <v>-35.0716</v>
      </c>
      <c r="C40" s="5">
        <v>9160.4</v>
      </c>
      <c r="D40" s="5">
        <v>2004.4</v>
      </c>
      <c r="E40" s="5">
        <v>7.56057</v>
      </c>
      <c r="F40" s="5">
        <v>2488.58</v>
      </c>
    </row>
    <row r="41" spans="1:6" ht="12.75">
      <c r="A41" s="5">
        <f t="shared" si="0"/>
        <v>1996.75</v>
      </c>
      <c r="B41" s="5">
        <v>1021.22</v>
      </c>
      <c r="C41" s="5">
        <v>80.9</v>
      </c>
      <c r="D41" s="5">
        <v>3373.5</v>
      </c>
      <c r="E41" s="5">
        <v>7.8269</v>
      </c>
      <c r="F41" s="5">
        <v>2894.48</v>
      </c>
    </row>
    <row r="42" spans="1:6" ht="12.75">
      <c r="A42" s="5">
        <f t="shared" si="0"/>
        <v>1997</v>
      </c>
      <c r="B42" s="5">
        <v>542.526</v>
      </c>
      <c r="C42" s="5">
        <v>9214.1</v>
      </c>
      <c r="D42" s="5">
        <v>2109.3</v>
      </c>
      <c r="E42" s="5">
        <v>7.86177</v>
      </c>
      <c r="F42" s="5">
        <v>2948.94</v>
      </c>
    </row>
    <row r="43" spans="1:6" ht="12.75">
      <c r="A43" s="5">
        <f t="shared" si="0"/>
        <v>1997.25</v>
      </c>
      <c r="B43" s="5">
        <v>1287.22</v>
      </c>
      <c r="C43" s="5">
        <v>4079.6</v>
      </c>
      <c r="D43" s="5">
        <v>2594.5</v>
      </c>
      <c r="E43" s="5">
        <v>7.91863</v>
      </c>
      <c r="F43" s="5">
        <v>3138.09</v>
      </c>
    </row>
    <row r="44" spans="1:6" ht="12.75">
      <c r="A44" s="5">
        <f t="shared" si="0"/>
        <v>1997.5</v>
      </c>
      <c r="B44" s="5">
        <v>-386.208</v>
      </c>
      <c r="C44" s="5">
        <v>5354.1</v>
      </c>
      <c r="D44" s="5">
        <v>5595.1</v>
      </c>
      <c r="E44" s="5">
        <v>7.8164</v>
      </c>
      <c r="F44" s="5">
        <v>3091.17</v>
      </c>
    </row>
    <row r="45" spans="1:6" ht="12.75">
      <c r="A45" s="5">
        <f t="shared" si="0"/>
        <v>1997.75</v>
      </c>
      <c r="B45" s="5">
        <v>968.491</v>
      </c>
      <c r="C45" s="5">
        <v>5797.2</v>
      </c>
      <c r="D45" s="5">
        <v>2530.9</v>
      </c>
      <c r="E45" s="5">
        <v>8.07704</v>
      </c>
      <c r="F45" s="5">
        <v>3538.29</v>
      </c>
    </row>
    <row r="46" spans="1:6" ht="12.75">
      <c r="A46" s="5">
        <f t="shared" si="0"/>
        <v>1998</v>
      </c>
      <c r="B46" s="5">
        <v>-1157.28</v>
      </c>
      <c r="C46" s="5">
        <v>5842.6</v>
      </c>
      <c r="D46" s="5">
        <v>2611.4</v>
      </c>
      <c r="E46" s="5">
        <v>8.41397</v>
      </c>
      <c r="F46" s="5">
        <v>3659.25</v>
      </c>
    </row>
    <row r="47" spans="1:6" ht="12.75">
      <c r="A47" s="5">
        <f t="shared" si="0"/>
        <v>1998.25</v>
      </c>
      <c r="B47" s="5">
        <v>2088.54</v>
      </c>
      <c r="C47" s="5">
        <v>1680.4</v>
      </c>
      <c r="D47" s="5">
        <v>3469.9</v>
      </c>
      <c r="E47" s="5">
        <v>8.6534</v>
      </c>
      <c r="F47" s="5">
        <v>3756.74</v>
      </c>
    </row>
    <row r="48" spans="1:6" ht="12.75">
      <c r="A48" s="5">
        <f t="shared" si="0"/>
        <v>1998.5</v>
      </c>
      <c r="B48" s="5">
        <v>1007.41</v>
      </c>
      <c r="C48" s="5">
        <v>2844.5</v>
      </c>
      <c r="D48" s="5">
        <v>3272.9</v>
      </c>
      <c r="E48" s="5">
        <v>9.45967</v>
      </c>
      <c r="F48" s="5">
        <v>3777.53</v>
      </c>
    </row>
    <row r="49" spans="1:6" ht="12.75">
      <c r="A49" s="5">
        <f t="shared" si="0"/>
        <v>1998.75</v>
      </c>
      <c r="B49" s="5">
        <v>-2870.29</v>
      </c>
      <c r="C49" s="5">
        <v>9751.3</v>
      </c>
      <c r="D49" s="5">
        <v>3302.1</v>
      </c>
      <c r="E49" s="5">
        <v>10.0171</v>
      </c>
      <c r="F49" s="5">
        <v>4199.35</v>
      </c>
    </row>
    <row r="50" spans="1:6" ht="12.75">
      <c r="A50" s="5">
        <f t="shared" si="0"/>
        <v>1999</v>
      </c>
      <c r="B50" s="5">
        <v>3844.62</v>
      </c>
      <c r="C50" s="5">
        <v>394.2</v>
      </c>
      <c r="D50" s="5">
        <v>3410</v>
      </c>
      <c r="E50" s="5">
        <v>9.96492</v>
      </c>
      <c r="F50" s="5">
        <v>4324.55</v>
      </c>
    </row>
    <row r="51" spans="1:6" ht="12.75">
      <c r="A51" s="5">
        <f t="shared" si="0"/>
        <v>1999.25</v>
      </c>
      <c r="B51" s="5">
        <v>-2176.27</v>
      </c>
      <c r="C51" s="5">
        <v>6494.5</v>
      </c>
      <c r="D51" s="5">
        <v>3372.1</v>
      </c>
      <c r="E51" s="5">
        <v>9.45007</v>
      </c>
      <c r="F51" s="5">
        <v>4528.89</v>
      </c>
    </row>
    <row r="52" spans="1:6" ht="12.75">
      <c r="A52" s="5">
        <f t="shared" si="0"/>
        <v>1999.5</v>
      </c>
      <c r="B52" s="5">
        <v>-814.093</v>
      </c>
      <c r="C52" s="5">
        <v>5112</v>
      </c>
      <c r="D52" s="5">
        <v>3013.9</v>
      </c>
      <c r="E52" s="5">
        <v>9.3685</v>
      </c>
      <c r="F52" s="5">
        <v>4529.52</v>
      </c>
    </row>
    <row r="53" spans="1:6" ht="12.75">
      <c r="A53" s="5">
        <f t="shared" si="0"/>
        <v>1999.75</v>
      </c>
      <c r="B53" s="5">
        <v>-777.623</v>
      </c>
      <c r="C53" s="5">
        <v>6148.2</v>
      </c>
      <c r="D53" s="5">
        <v>3932.3</v>
      </c>
      <c r="E53" s="5">
        <v>9.4581</v>
      </c>
      <c r="F53" s="5">
        <v>5019</v>
      </c>
    </row>
    <row r="54" spans="1:6" ht="12.75">
      <c r="A54" s="5">
        <f t="shared" si="0"/>
        <v>2000</v>
      </c>
      <c r="B54" s="5">
        <v>-612.294</v>
      </c>
      <c r="C54" s="5">
        <v>9115.9</v>
      </c>
      <c r="D54" s="5">
        <v>4455.9</v>
      </c>
      <c r="E54" s="5">
        <v>9.40693</v>
      </c>
      <c r="F54" s="5">
        <v>5304.78</v>
      </c>
    </row>
    <row r="55" spans="1:6" ht="12.75">
      <c r="A55" s="5">
        <f t="shared" si="0"/>
        <v>2000.25</v>
      </c>
      <c r="B55" s="5">
        <v>-1109.15</v>
      </c>
      <c r="C55" s="5">
        <v>3104.6</v>
      </c>
      <c r="D55" s="5">
        <v>4724</v>
      </c>
      <c r="E55" s="5">
        <v>9.56013</v>
      </c>
      <c r="F55" s="5">
        <v>5453.86</v>
      </c>
    </row>
    <row r="56" spans="1:6" ht="12.75">
      <c r="A56" s="5">
        <f t="shared" si="0"/>
        <v>2000.5</v>
      </c>
      <c r="B56" s="5">
        <v>1143.92</v>
      </c>
      <c r="C56" s="5">
        <v>6262.7</v>
      </c>
      <c r="D56" s="5">
        <v>3013.1</v>
      </c>
      <c r="E56" s="5">
        <v>9.36177</v>
      </c>
      <c r="F56" s="5">
        <v>5432.95</v>
      </c>
    </row>
    <row r="57" spans="1:6" ht="12.75">
      <c r="A57" s="5">
        <f t="shared" si="0"/>
        <v>2000.75</v>
      </c>
      <c r="B57" s="5">
        <v>2363.64</v>
      </c>
      <c r="C57" s="5">
        <v>5564.8</v>
      </c>
      <c r="D57" s="5">
        <v>5783.7</v>
      </c>
      <c r="E57" s="5">
        <v>9.4934</v>
      </c>
      <c r="F57" s="5">
        <v>5799.34</v>
      </c>
    </row>
    <row r="58" spans="1:6" ht="12.75">
      <c r="A58" s="5">
        <f t="shared" si="0"/>
        <v>2001</v>
      </c>
      <c r="B58" s="5">
        <v>345.857</v>
      </c>
      <c r="C58" s="5">
        <v>8922.2</v>
      </c>
      <c r="D58" s="5">
        <v>3523.1</v>
      </c>
      <c r="E58" s="5">
        <v>9.6969</v>
      </c>
      <c r="F58" s="5">
        <v>5815.64</v>
      </c>
    </row>
    <row r="59" spans="1:6" ht="12.75">
      <c r="A59" s="5">
        <f t="shared" si="0"/>
        <v>2001.25</v>
      </c>
      <c r="B59" s="5">
        <v>-99.8892</v>
      </c>
      <c r="C59" s="5">
        <v>4374.8</v>
      </c>
      <c r="D59" s="5">
        <v>5106.8</v>
      </c>
      <c r="E59" s="5">
        <v>9.19773</v>
      </c>
      <c r="F59" s="5">
        <v>5796.51</v>
      </c>
    </row>
    <row r="60" spans="1:6" ht="12.75">
      <c r="A60" s="5">
        <f t="shared" si="0"/>
        <v>2001.5</v>
      </c>
      <c r="B60" s="5">
        <v>-1623.81</v>
      </c>
      <c r="C60" s="5">
        <v>5618.9</v>
      </c>
      <c r="D60" s="5">
        <v>16215.7</v>
      </c>
      <c r="E60" s="5">
        <v>9.22207</v>
      </c>
      <c r="F60" s="5">
        <v>5660.71</v>
      </c>
    </row>
    <row r="61" spans="1:6" ht="12.75">
      <c r="A61" s="5">
        <f t="shared" si="0"/>
        <v>2001.75</v>
      </c>
      <c r="B61" s="5">
        <v>-1582.97</v>
      </c>
      <c r="C61" s="5">
        <v>9080.4</v>
      </c>
      <c r="D61" s="5">
        <v>4637.5</v>
      </c>
      <c r="E61" s="5">
        <v>9.25267</v>
      </c>
      <c r="F61" s="5">
        <v>5974.25</v>
      </c>
    </row>
    <row r="62" spans="1:6" ht="12.75">
      <c r="A62" s="5">
        <f t="shared" si="0"/>
        <v>2002</v>
      </c>
      <c r="B62" s="5">
        <v>-3488.79</v>
      </c>
      <c r="C62" s="5">
        <v>8598.3</v>
      </c>
      <c r="D62" s="5">
        <v>4956.1</v>
      </c>
      <c r="E62" s="5">
        <v>9.11617</v>
      </c>
      <c r="F62" s="5">
        <v>5905.16</v>
      </c>
    </row>
    <row r="63" spans="1:6" ht="12.75">
      <c r="A63" s="5">
        <f t="shared" si="0"/>
        <v>2002.25</v>
      </c>
      <c r="B63" s="5">
        <v>-1690.74</v>
      </c>
      <c r="C63" s="5">
        <v>5021.9</v>
      </c>
      <c r="D63" s="5">
        <v>6211.8</v>
      </c>
      <c r="E63" s="5">
        <v>9.45313</v>
      </c>
      <c r="F63" s="5">
        <v>6319.28</v>
      </c>
    </row>
    <row r="64" spans="1:6" ht="12.75">
      <c r="A64" s="5">
        <f t="shared" si="0"/>
        <v>2002.5</v>
      </c>
      <c r="B64" s="5">
        <v>-3139.52</v>
      </c>
      <c r="C64" s="5">
        <v>8987.7</v>
      </c>
      <c r="D64" s="5">
        <v>5995.3</v>
      </c>
      <c r="E64" s="5">
        <v>9.8887</v>
      </c>
      <c r="F64" s="5">
        <v>6168.59</v>
      </c>
    </row>
    <row r="65" spans="1:6" ht="12.75">
      <c r="A65" s="5">
        <f t="shared" si="0"/>
        <v>2002.75</v>
      </c>
      <c r="B65" s="5">
        <v>-893.083</v>
      </c>
      <c r="C65" s="5">
        <v>8116.9</v>
      </c>
      <c r="D65" s="5">
        <v>5885.3</v>
      </c>
      <c r="E65" s="5">
        <v>10.1658</v>
      </c>
      <c r="F65" s="5">
        <v>6676.86</v>
      </c>
    </row>
    <row r="66" spans="1:6" ht="12.75">
      <c r="A66" s="5">
        <f t="shared" si="0"/>
        <v>2003</v>
      </c>
      <c r="B66" s="5">
        <v>-1760.73</v>
      </c>
      <c r="C66" s="5">
        <v>8181.5</v>
      </c>
      <c r="D66" s="5">
        <v>3665.2</v>
      </c>
      <c r="E66" s="5">
        <v>10.8135</v>
      </c>
      <c r="F66" s="5">
        <v>6733.52</v>
      </c>
    </row>
    <row r="67" spans="1:6" ht="12.75">
      <c r="A67" s="5">
        <f t="shared" si="0"/>
        <v>2003.25</v>
      </c>
      <c r="B67" s="5">
        <v>-1857.18</v>
      </c>
      <c r="C67" s="5">
        <v>5225.5</v>
      </c>
      <c r="D67" s="5">
        <v>5101.3</v>
      </c>
      <c r="E67" s="5">
        <v>10.4594</v>
      </c>
      <c r="F67" s="5">
        <v>6902.46</v>
      </c>
    </row>
    <row r="68" spans="1:6" ht="12.75">
      <c r="A68" s="5">
        <f t="shared" si="0"/>
        <v>2003.5</v>
      </c>
      <c r="B68" s="5">
        <v>-436.822</v>
      </c>
      <c r="C68" s="5">
        <v>1131.2</v>
      </c>
      <c r="D68" s="5">
        <v>3626.9</v>
      </c>
      <c r="E68" s="5">
        <v>10.7005</v>
      </c>
      <c r="F68" s="5">
        <v>6668.19</v>
      </c>
    </row>
    <row r="69" spans="1:6" ht="12.75">
      <c r="A69" s="5">
        <f t="shared" si="0"/>
        <v>2003.75</v>
      </c>
      <c r="B69" s="5">
        <v>-1042.42</v>
      </c>
      <c r="C69" s="5">
        <v>8964.8</v>
      </c>
      <c r="D69" s="5">
        <v>4200.8</v>
      </c>
      <c r="E69" s="5">
        <v>11.1826</v>
      </c>
      <c r="F69" s="5">
        <v>7275.8</v>
      </c>
    </row>
    <row r="70" spans="1:6" ht="12.75">
      <c r="A70" s="5">
        <f t="shared" si="0"/>
        <v>2004</v>
      </c>
      <c r="B70" s="5">
        <v>-2243.23</v>
      </c>
      <c r="C70" s="5">
        <v>5386.4</v>
      </c>
      <c r="D70" s="5">
        <v>9003.8</v>
      </c>
      <c r="E70" s="5">
        <v>10.9807</v>
      </c>
      <c r="F70" s="5">
        <v>7307.43</v>
      </c>
    </row>
    <row r="71" spans="1:6" ht="12.75">
      <c r="A71" s="5">
        <f t="shared" si="0"/>
        <v>2004.25</v>
      </c>
      <c r="B71" s="5">
        <v>-11.0056</v>
      </c>
      <c r="C71" s="5">
        <v>-372.6</v>
      </c>
      <c r="D71" s="5">
        <v>3890.6</v>
      </c>
      <c r="E71" s="5">
        <v>11.3815</v>
      </c>
      <c r="F71" s="5">
        <v>7546.45</v>
      </c>
    </row>
    <row r="72" spans="1:6" ht="12.75">
      <c r="A72" s="5">
        <f>A71+0.25</f>
        <v>2004.5</v>
      </c>
      <c r="B72" s="5">
        <v>2195.28</v>
      </c>
      <c r="C72" s="5">
        <v>-2431.3</v>
      </c>
      <c r="D72" s="5">
        <v>2981.6</v>
      </c>
      <c r="E72" s="5">
        <v>11.4517</v>
      </c>
      <c r="F72" s="5">
        <v>7458.9</v>
      </c>
    </row>
    <row r="73" spans="1:6" ht="12.75">
      <c r="A73" s="5">
        <f>A72+0.25</f>
        <v>2004.75</v>
      </c>
      <c r="B73" s="5">
        <v>-1644.6</v>
      </c>
      <c r="C73" s="5">
        <v>9834.7</v>
      </c>
      <c r="D73" s="5">
        <v>7007.2</v>
      </c>
      <c r="E73" s="5">
        <v>11.3301</v>
      </c>
      <c r="F73" s="5">
        <v>8226.93</v>
      </c>
    </row>
    <row r="74" spans="1:6" ht="12.75">
      <c r="A74" s="5">
        <f aca="true" t="shared" si="1" ref="A74:A85">A73+0.25</f>
        <v>2005</v>
      </c>
      <c r="B74" s="5">
        <v>221.437</v>
      </c>
      <c r="C74" s="5">
        <v>2647.9</v>
      </c>
      <c r="D74" s="5">
        <v>5875.2</v>
      </c>
      <c r="E74" s="5">
        <v>11.1795</v>
      </c>
      <c r="F74"/>
    </row>
    <row r="75" spans="1:6" ht="12.75">
      <c r="A75" s="5">
        <f t="shared" si="1"/>
        <v>2005.25</v>
      </c>
      <c r="B75" s="5">
        <v>-115.384</v>
      </c>
      <c r="C75" s="5">
        <v>286.1</v>
      </c>
      <c r="D75" s="5">
        <v>5365.4</v>
      </c>
      <c r="E75" s="5">
        <v>10.9841</v>
      </c>
      <c r="F75"/>
    </row>
    <row r="76" spans="1:6" ht="12.75">
      <c r="A76" s="5">
        <f t="shared" si="1"/>
        <v>2005.5</v>
      </c>
      <c r="B76" s="5">
        <v>413.238</v>
      </c>
      <c r="C76" s="5">
        <v>1119.6</v>
      </c>
      <c r="D76" s="5">
        <v>5029.9</v>
      </c>
      <c r="E76" s="5">
        <v>10.7142</v>
      </c>
      <c r="F76"/>
    </row>
    <row r="77" spans="1:6" ht="12.75">
      <c r="A77" s="5">
        <f t="shared" si="1"/>
        <v>2005.75</v>
      </c>
      <c r="B77" s="5">
        <v>-2327.46</v>
      </c>
      <c r="C77" s="5">
        <v>9940.6</v>
      </c>
      <c r="D77" s="5">
        <v>4674.7</v>
      </c>
      <c r="E77" s="5">
        <v>10.7139</v>
      </c>
      <c r="F77"/>
    </row>
    <row r="78" spans="1:6" ht="12.75">
      <c r="A78" s="5">
        <f t="shared" si="1"/>
        <v>2006</v>
      </c>
      <c r="B78" s="5">
        <v>-4740.41</v>
      </c>
      <c r="C78" s="5">
        <v>-1144.4</v>
      </c>
      <c r="D78" s="5">
        <v>5358</v>
      </c>
      <c r="E78" s="5">
        <v>10.5851</v>
      </c>
      <c r="F78"/>
    </row>
    <row r="79" spans="1:5" ht="12.75">
      <c r="A79" s="5">
        <f t="shared" si="1"/>
        <v>2006.25</v>
      </c>
      <c r="B79" s="5">
        <v>5622.31</v>
      </c>
      <c r="C79" s="5">
        <v>9489.5</v>
      </c>
      <c r="D79" s="5">
        <v>4847.4</v>
      </c>
      <c r="E79" s="5">
        <v>11.1609</v>
      </c>
    </row>
    <row r="80" spans="1:5" ht="12.75">
      <c r="A80" s="5">
        <f t="shared" si="1"/>
        <v>2006.5</v>
      </c>
      <c r="B80" s="5">
        <v>2777.99</v>
      </c>
      <c r="C80" s="5">
        <v>-13522</v>
      </c>
      <c r="D80" s="5">
        <v>3094</v>
      </c>
      <c r="E80" s="5">
        <v>10.9576</v>
      </c>
    </row>
    <row r="81" spans="1:5" ht="12.75">
      <c r="A81" s="5">
        <f t="shared" si="1"/>
        <v>2006.75</v>
      </c>
      <c r="B81" s="5">
        <v>-739.162</v>
      </c>
      <c r="C81" s="5">
        <v>3196.8</v>
      </c>
      <c r="D81" s="5">
        <v>5991.2</v>
      </c>
      <c r="E81" s="5">
        <v>10.8933</v>
      </c>
    </row>
    <row r="82" spans="1:5" ht="12.75">
      <c r="A82" s="5">
        <f t="shared" si="1"/>
        <v>2007</v>
      </c>
      <c r="B82" s="5">
        <v>-1064.58</v>
      </c>
      <c r="C82" s="5">
        <v>4793.8</v>
      </c>
      <c r="D82" s="5">
        <v>7988.7</v>
      </c>
      <c r="E82" s="5">
        <v>11.0158</v>
      </c>
    </row>
    <row r="83" spans="1:5" ht="12.75">
      <c r="A83" s="5">
        <f t="shared" si="1"/>
        <v>2007.25</v>
      </c>
      <c r="B83" s="5">
        <v>35.6549</v>
      </c>
      <c r="C83" s="5">
        <v>2355</v>
      </c>
      <c r="D83" s="5">
        <v>5464.4</v>
      </c>
      <c r="E83" s="5">
        <v>10.8854</v>
      </c>
    </row>
    <row r="84" spans="1:5" ht="12.75">
      <c r="A84" s="5">
        <f t="shared" si="1"/>
        <v>2007.5</v>
      </c>
      <c r="B84" s="5">
        <v>1410.71</v>
      </c>
      <c r="C84" s="5">
        <v>2615.8</v>
      </c>
      <c r="D84" s="5">
        <v>5112.1</v>
      </c>
      <c r="E84" s="5">
        <v>10.9592</v>
      </c>
    </row>
    <row r="85" spans="1:5" ht="12.75">
      <c r="A85" s="5">
        <f t="shared" si="1"/>
        <v>2007.75</v>
      </c>
      <c r="B85" s="5">
        <v>-2899.91</v>
      </c>
      <c r="C85" s="5">
        <v>8542.6</v>
      </c>
      <c r="D85" s="5">
        <v>6121.2</v>
      </c>
      <c r="E85" s="5">
        <v>10.8523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5"/>
  <sheetViews>
    <sheetView workbookViewId="0" topLeftCell="A1">
      <selection activeCell="D217" sqref="D217"/>
    </sheetView>
  </sheetViews>
  <sheetFormatPr defaultColWidth="9.140625" defaultRowHeight="12.75"/>
  <cols>
    <col min="1" max="1" width="9.140625" style="1" customWidth="1"/>
    <col min="2" max="2" width="11.00390625" style="1" customWidth="1"/>
    <col min="3" max="16384" width="9.140625" style="1" customWidth="1"/>
  </cols>
  <sheetData>
    <row r="1" spans="2:4" s="8" customFormat="1" ht="25.5">
      <c r="B1" s="8" t="s">
        <v>20</v>
      </c>
      <c r="C1" s="8" t="s">
        <v>21</v>
      </c>
      <c r="D1" s="8" t="s">
        <v>22</v>
      </c>
    </row>
    <row r="2" spans="2:4" s="8" customFormat="1" ht="12.75">
      <c r="B2" s="8" t="s">
        <v>18</v>
      </c>
      <c r="C2" s="8" t="s">
        <v>15</v>
      </c>
      <c r="D2" s="8" t="s">
        <v>15</v>
      </c>
    </row>
    <row r="3" spans="2:4" s="3" customFormat="1" ht="12.75">
      <c r="B3" s="3" t="s">
        <v>1</v>
      </c>
      <c r="D3" s="3" t="s">
        <v>59</v>
      </c>
    </row>
    <row r="4" spans="2:4" s="3" customFormat="1" ht="12.75">
      <c r="B4" s="3" t="s">
        <v>19</v>
      </c>
      <c r="D4" s="3" t="s">
        <v>23</v>
      </c>
    </row>
    <row r="5" spans="2:4" s="3" customFormat="1" ht="12.75">
      <c r="B5" s="3" t="s">
        <v>124</v>
      </c>
      <c r="D5" s="3" t="s">
        <v>125</v>
      </c>
    </row>
    <row r="6" spans="1:7" ht="12.75">
      <c r="A6" s="13">
        <v>32143</v>
      </c>
      <c r="B6" s="11">
        <v>6</v>
      </c>
      <c r="G6" s="25"/>
    </row>
    <row r="7" spans="1:7" ht="12.75">
      <c r="A7" s="13">
        <v>32174</v>
      </c>
      <c r="B7" s="11">
        <v>5.84</v>
      </c>
      <c r="G7" s="25"/>
    </row>
    <row r="8" spans="1:7" ht="12.75">
      <c r="A8" s="13">
        <v>32203</v>
      </c>
      <c r="B8" s="11">
        <v>5.87</v>
      </c>
      <c r="G8" s="25"/>
    </row>
    <row r="9" spans="1:7" ht="12.75">
      <c r="A9" s="13">
        <v>32234</v>
      </c>
      <c r="B9" s="11">
        <v>6.08</v>
      </c>
      <c r="G9" s="25"/>
    </row>
    <row r="10" spans="1:7" ht="12.75">
      <c r="A10" s="13">
        <v>32264</v>
      </c>
      <c r="B10" s="11">
        <v>6.44</v>
      </c>
      <c r="G10" s="25"/>
    </row>
    <row r="11" spans="1:7" ht="12.75">
      <c r="A11" s="13">
        <v>32295</v>
      </c>
      <c r="B11" s="11">
        <v>6.66</v>
      </c>
      <c r="G11" s="25"/>
    </row>
    <row r="12" spans="1:7" ht="12.75">
      <c r="A12" s="13">
        <v>32325</v>
      </c>
      <c r="B12" s="11">
        <v>6.94</v>
      </c>
      <c r="G12" s="25"/>
    </row>
    <row r="13" spans="1:7" ht="12.75">
      <c r="A13" s="13">
        <v>32356</v>
      </c>
      <c r="B13" s="11">
        <v>7.29</v>
      </c>
      <c r="G13" s="25"/>
    </row>
    <row r="14" spans="1:7" ht="12.75">
      <c r="A14" s="13">
        <v>32387</v>
      </c>
      <c r="B14" s="11">
        <v>7.47</v>
      </c>
      <c r="G14" s="25"/>
    </row>
    <row r="15" spans="1:7" ht="12.75">
      <c r="A15" s="13">
        <v>32417</v>
      </c>
      <c r="B15" s="11">
        <v>7.59</v>
      </c>
      <c r="G15" s="25"/>
    </row>
    <row r="16" spans="1:7" ht="12.75">
      <c r="A16" s="13">
        <v>32448</v>
      </c>
      <c r="B16" s="11">
        <v>8.02</v>
      </c>
      <c r="G16" s="25"/>
    </row>
    <row r="17" spans="1:7" ht="12.75">
      <c r="A17" s="13">
        <v>32478</v>
      </c>
      <c r="B17" s="11">
        <v>8.35</v>
      </c>
      <c r="G17" s="25"/>
    </row>
    <row r="18" spans="1:7" ht="12.75">
      <c r="A18" s="13">
        <v>32509</v>
      </c>
      <c r="B18" s="11">
        <v>8.55</v>
      </c>
      <c r="G18" s="25"/>
    </row>
    <row r="19" spans="1:7" ht="12.75">
      <c r="A19" s="13">
        <v>32540</v>
      </c>
      <c r="B19" s="11">
        <v>8.84</v>
      </c>
      <c r="G19" s="25"/>
    </row>
    <row r="20" spans="1:7" ht="12.75">
      <c r="A20" s="13">
        <v>32568</v>
      </c>
      <c r="B20" s="11">
        <v>9.14</v>
      </c>
      <c r="G20" s="25"/>
    </row>
    <row r="21" spans="1:7" ht="12.75">
      <c r="A21" s="13">
        <v>32599</v>
      </c>
      <c r="B21" s="11">
        <v>8.96</v>
      </c>
      <c r="G21" s="25"/>
    </row>
    <row r="22" spans="1:7" ht="12.75">
      <c r="A22" s="13">
        <v>32629</v>
      </c>
      <c r="B22" s="11">
        <v>8.73</v>
      </c>
      <c r="G22" s="25"/>
    </row>
    <row r="23" spans="1:7" ht="12.75">
      <c r="A23" s="13">
        <v>32660</v>
      </c>
      <c r="B23" s="11">
        <v>8.43</v>
      </c>
      <c r="G23" s="25"/>
    </row>
    <row r="24" spans="1:7" ht="12.75">
      <c r="A24" s="13">
        <v>32690</v>
      </c>
      <c r="B24" s="11">
        <v>8.15</v>
      </c>
      <c r="G24" s="25"/>
    </row>
    <row r="25" spans="1:7" ht="12.75">
      <c r="A25" s="13">
        <v>32721</v>
      </c>
      <c r="B25" s="11">
        <v>8.18</v>
      </c>
      <c r="G25" s="25"/>
    </row>
    <row r="26" spans="1:7" ht="12.75">
      <c r="A26" s="13">
        <v>32752</v>
      </c>
      <c r="B26" s="11">
        <v>8.01</v>
      </c>
      <c r="G26" s="25"/>
    </row>
    <row r="27" spans="1:7" ht="12.75">
      <c r="A27" s="13">
        <v>32782</v>
      </c>
      <c r="B27" s="11">
        <v>7.88</v>
      </c>
      <c r="G27" s="25"/>
    </row>
    <row r="28" spans="1:7" ht="12.75">
      <c r="A28" s="13">
        <v>32813</v>
      </c>
      <c r="B28" s="11">
        <v>7.94</v>
      </c>
      <c r="G28" s="25"/>
    </row>
    <row r="29" spans="1:7" ht="12.75">
      <c r="A29" s="13">
        <v>32843</v>
      </c>
      <c r="B29" s="11">
        <v>7.88</v>
      </c>
      <c r="G29" s="25"/>
    </row>
    <row r="30" spans="1:7" ht="12.75">
      <c r="A30" s="13">
        <v>32874</v>
      </c>
      <c r="B30" s="11">
        <v>7.89</v>
      </c>
      <c r="G30" s="25"/>
    </row>
    <row r="31" spans="1:7" ht="12.75">
      <c r="A31" s="13">
        <v>32905</v>
      </c>
      <c r="B31" s="11">
        <v>8</v>
      </c>
      <c r="G31" s="25"/>
    </row>
    <row r="32" spans="1:7" ht="12.75">
      <c r="A32" s="13">
        <v>32933</v>
      </c>
      <c r="B32" s="11">
        <v>8.18</v>
      </c>
      <c r="G32" s="25"/>
    </row>
    <row r="33" spans="1:7" ht="12.75">
      <c r="A33" s="13">
        <v>32964</v>
      </c>
      <c r="B33" s="11">
        <v>8.04</v>
      </c>
      <c r="G33" s="25"/>
    </row>
    <row r="34" spans="1:7" ht="12.75">
      <c r="A34" s="13">
        <v>32994</v>
      </c>
      <c r="B34" s="11">
        <v>8</v>
      </c>
      <c r="G34" s="25"/>
    </row>
    <row r="35" spans="1:7" ht="12.75">
      <c r="A35" s="13">
        <v>33025</v>
      </c>
      <c r="B35" s="11">
        <v>7.98</v>
      </c>
      <c r="G35" s="25"/>
    </row>
    <row r="36" spans="1:7" ht="12.75">
      <c r="A36" s="13">
        <v>33055</v>
      </c>
      <c r="B36" s="11">
        <v>7.87</v>
      </c>
      <c r="G36" s="25"/>
    </row>
    <row r="37" spans="1:7" ht="12.75">
      <c r="A37" s="13">
        <v>33086</v>
      </c>
      <c r="B37" s="11">
        <v>7.69</v>
      </c>
      <c r="G37" s="25"/>
    </row>
    <row r="38" spans="1:7" ht="12.75">
      <c r="A38" s="13">
        <v>33117</v>
      </c>
      <c r="B38" s="11">
        <v>7.6</v>
      </c>
      <c r="G38" s="25"/>
    </row>
    <row r="39" spans="1:7" ht="12.75">
      <c r="A39" s="13">
        <v>33147</v>
      </c>
      <c r="B39" s="11">
        <v>7.4</v>
      </c>
      <c r="G39" s="25"/>
    </row>
    <row r="40" spans="1:7" ht="12.75">
      <c r="A40" s="13">
        <v>33178</v>
      </c>
      <c r="B40" s="11">
        <v>7.29</v>
      </c>
      <c r="G40" s="25"/>
    </row>
    <row r="41" spans="1:7" ht="12.75">
      <c r="A41" s="13">
        <v>33208</v>
      </c>
      <c r="B41" s="11">
        <v>6.96</v>
      </c>
      <c r="C41" s="12">
        <v>33238</v>
      </c>
      <c r="D41" s="5">
        <v>1174</v>
      </c>
      <c r="G41" s="25"/>
    </row>
    <row r="42" spans="1:7" ht="12.75">
      <c r="A42" s="13">
        <v>33239</v>
      </c>
      <c r="B42" s="11">
        <v>6.39</v>
      </c>
      <c r="C42" s="12">
        <v>33269</v>
      </c>
      <c r="D42" s="5">
        <v>1164</v>
      </c>
      <c r="G42" s="25"/>
    </row>
    <row r="43" spans="1:7" ht="12.75">
      <c r="A43" s="13">
        <v>33270</v>
      </c>
      <c r="B43" s="11">
        <v>6.12</v>
      </c>
      <c r="C43" s="12">
        <v>33297</v>
      </c>
      <c r="D43" s="5">
        <v>1005</v>
      </c>
      <c r="G43" s="25"/>
    </row>
    <row r="44" spans="1:7" ht="12.75">
      <c r="A44" s="13">
        <v>33298</v>
      </c>
      <c r="B44" s="11">
        <v>6.08</v>
      </c>
      <c r="C44" s="12">
        <v>33326</v>
      </c>
      <c r="D44" s="5">
        <v>806</v>
      </c>
      <c r="G44" s="25"/>
    </row>
    <row r="45" spans="1:7" ht="12.75">
      <c r="A45" s="13">
        <v>33329</v>
      </c>
      <c r="B45" s="11">
        <v>5.82</v>
      </c>
      <c r="C45" s="12">
        <v>33358</v>
      </c>
      <c r="D45" s="5">
        <v>793</v>
      </c>
      <c r="G45" s="25"/>
    </row>
    <row r="46" spans="1:7" ht="12.75">
      <c r="A46" s="13">
        <v>33359</v>
      </c>
      <c r="B46" s="11">
        <v>5.63</v>
      </c>
      <c r="C46" s="12">
        <v>33389</v>
      </c>
      <c r="D46" s="5">
        <v>779</v>
      </c>
      <c r="G46" s="25"/>
    </row>
    <row r="47" spans="1:7" ht="12.75">
      <c r="A47" s="13">
        <v>33390</v>
      </c>
      <c r="B47" s="11">
        <v>5.74</v>
      </c>
      <c r="C47" s="12">
        <v>33417</v>
      </c>
      <c r="D47" s="5">
        <v>682</v>
      </c>
      <c r="G47" s="25"/>
    </row>
    <row r="48" spans="1:7" ht="12.75">
      <c r="A48" s="13">
        <v>33420</v>
      </c>
      <c r="B48" s="11">
        <v>5.75</v>
      </c>
      <c r="C48" s="12">
        <v>33450</v>
      </c>
      <c r="D48" s="5">
        <v>661</v>
      </c>
      <c r="G48" s="25"/>
    </row>
    <row r="49" spans="1:7" ht="12.75">
      <c r="A49" s="13">
        <v>33451</v>
      </c>
      <c r="B49" s="11">
        <v>5.5</v>
      </c>
      <c r="C49" s="12">
        <v>33480</v>
      </c>
      <c r="D49" s="5">
        <v>647</v>
      </c>
      <c r="G49" s="25"/>
    </row>
    <row r="50" spans="1:7" ht="12.75">
      <c r="A50" s="13">
        <v>33482</v>
      </c>
      <c r="B50" s="11">
        <v>5.37</v>
      </c>
      <c r="C50" s="12">
        <v>33511</v>
      </c>
      <c r="D50" s="5">
        <v>645</v>
      </c>
      <c r="G50" s="25"/>
    </row>
    <row r="51" spans="1:7" ht="12.75">
      <c r="A51" s="13">
        <v>33512</v>
      </c>
      <c r="B51" s="11">
        <v>5.14</v>
      </c>
      <c r="C51" s="12">
        <v>33542</v>
      </c>
      <c r="D51" s="5">
        <v>635</v>
      </c>
      <c r="G51" s="25"/>
    </row>
    <row r="52" spans="1:7" ht="12.75">
      <c r="A52" s="13">
        <v>33543</v>
      </c>
      <c r="B52" s="11">
        <v>4.69</v>
      </c>
      <c r="C52" s="12">
        <v>33571</v>
      </c>
      <c r="D52" s="5">
        <v>653</v>
      </c>
      <c r="G52" s="25"/>
    </row>
    <row r="53" spans="1:7" ht="12.75">
      <c r="A53" s="13">
        <v>33573</v>
      </c>
      <c r="B53" s="11">
        <v>4.18</v>
      </c>
      <c r="C53" s="12">
        <v>33603</v>
      </c>
      <c r="D53" s="5">
        <v>633</v>
      </c>
      <c r="G53" s="25"/>
    </row>
    <row r="54" spans="1:7" ht="12.75">
      <c r="A54" s="13">
        <v>33604</v>
      </c>
      <c r="B54" s="11">
        <v>3.9</v>
      </c>
      <c r="C54" s="12">
        <v>33634</v>
      </c>
      <c r="D54" s="5">
        <v>571</v>
      </c>
      <c r="G54" s="25"/>
    </row>
    <row r="55" spans="1:7" ht="12.75">
      <c r="A55" s="13">
        <v>33635</v>
      </c>
      <c r="B55" s="11">
        <v>3.94</v>
      </c>
      <c r="C55" s="12">
        <v>33662</v>
      </c>
      <c r="D55" s="5">
        <v>518</v>
      </c>
      <c r="G55" s="25"/>
    </row>
    <row r="56" spans="1:7" ht="12.75">
      <c r="A56" s="13">
        <v>33664</v>
      </c>
      <c r="B56" s="11">
        <v>4.14</v>
      </c>
      <c r="C56" s="12">
        <v>33694</v>
      </c>
      <c r="D56" s="5">
        <v>507</v>
      </c>
      <c r="G56" s="25"/>
    </row>
    <row r="57" spans="1:7" ht="12.75">
      <c r="A57" s="13">
        <v>33695</v>
      </c>
      <c r="B57" s="11">
        <v>3.84</v>
      </c>
      <c r="C57" s="12">
        <v>33724</v>
      </c>
      <c r="D57" s="5">
        <v>488</v>
      </c>
      <c r="G57" s="25"/>
    </row>
    <row r="58" spans="1:7" ht="12.75">
      <c r="A58" s="13">
        <v>33725</v>
      </c>
      <c r="B58" s="11">
        <v>3.71</v>
      </c>
      <c r="C58" s="12">
        <v>33753</v>
      </c>
      <c r="D58" s="5">
        <v>477</v>
      </c>
      <c r="G58" s="25"/>
    </row>
    <row r="59" spans="1:7" ht="12.75">
      <c r="A59" s="13">
        <v>33756</v>
      </c>
      <c r="B59" s="11">
        <v>3.74</v>
      </c>
      <c r="C59" s="12">
        <v>33785</v>
      </c>
      <c r="D59" s="5">
        <v>468</v>
      </c>
      <c r="G59" s="25"/>
    </row>
    <row r="60" spans="1:7" ht="12.75">
      <c r="A60" s="13">
        <v>33786</v>
      </c>
      <c r="B60" s="11">
        <v>3.27</v>
      </c>
      <c r="C60" s="12">
        <v>33816</v>
      </c>
      <c r="D60" s="5">
        <v>455</v>
      </c>
      <c r="G60" s="25"/>
    </row>
    <row r="61" spans="1:7" ht="12.75">
      <c r="A61" s="13">
        <v>33817</v>
      </c>
      <c r="B61" s="11">
        <v>3.2</v>
      </c>
      <c r="C61" s="12">
        <v>33847</v>
      </c>
      <c r="D61" s="5">
        <v>459</v>
      </c>
      <c r="G61" s="25"/>
    </row>
    <row r="62" spans="1:7" ht="12.75">
      <c r="A62" s="13">
        <v>33848</v>
      </c>
      <c r="B62" s="11">
        <v>2.97</v>
      </c>
      <c r="C62" s="12">
        <v>33877</v>
      </c>
      <c r="D62" s="5">
        <v>513</v>
      </c>
      <c r="G62" s="25"/>
    </row>
    <row r="63" spans="1:7" ht="12.75">
      <c r="A63" s="13">
        <v>33878</v>
      </c>
      <c r="B63" s="11">
        <v>2.91</v>
      </c>
      <c r="C63" s="12">
        <v>33907</v>
      </c>
      <c r="D63" s="5">
        <v>548</v>
      </c>
      <c r="G63" s="25"/>
    </row>
    <row r="64" spans="1:7" ht="12.75">
      <c r="A64" s="13">
        <v>33909</v>
      </c>
      <c r="B64" s="11">
        <v>3.2</v>
      </c>
      <c r="C64" s="12">
        <v>33938</v>
      </c>
      <c r="D64" s="5">
        <v>552</v>
      </c>
      <c r="G64" s="25"/>
    </row>
    <row r="65" spans="1:7" ht="12.75">
      <c r="A65" s="13">
        <v>33939</v>
      </c>
      <c r="B65" s="11">
        <v>3.28</v>
      </c>
      <c r="C65" s="12">
        <v>33969</v>
      </c>
      <c r="D65" s="5">
        <v>536</v>
      </c>
      <c r="G65" s="25"/>
    </row>
    <row r="66" spans="1:7" ht="12.75">
      <c r="A66" s="13">
        <v>33970</v>
      </c>
      <c r="B66" s="11">
        <v>3.08</v>
      </c>
      <c r="C66" s="12">
        <v>33998</v>
      </c>
      <c r="D66" s="5">
        <v>530</v>
      </c>
      <c r="G66" s="25"/>
    </row>
    <row r="67" spans="1:7" ht="12.75">
      <c r="A67" s="13">
        <v>34001</v>
      </c>
      <c r="B67" s="11">
        <v>2.99</v>
      </c>
      <c r="C67" s="12">
        <v>34026</v>
      </c>
      <c r="D67" s="5">
        <v>556</v>
      </c>
      <c r="G67" s="25"/>
    </row>
    <row r="68" spans="1:7" ht="12.75">
      <c r="A68" s="13">
        <v>34029</v>
      </c>
      <c r="B68" s="11">
        <v>3.01</v>
      </c>
      <c r="C68" s="12">
        <v>34059</v>
      </c>
      <c r="D68" s="5">
        <v>504</v>
      </c>
      <c r="G68" s="25"/>
    </row>
    <row r="69" spans="1:7" ht="12.75">
      <c r="A69" s="13">
        <v>34060</v>
      </c>
      <c r="B69" s="11">
        <v>2.93</v>
      </c>
      <c r="C69" s="12">
        <v>34089</v>
      </c>
      <c r="D69" s="5">
        <v>531</v>
      </c>
      <c r="G69" s="25"/>
    </row>
    <row r="70" spans="1:7" ht="12.75">
      <c r="A70" s="13">
        <v>34090</v>
      </c>
      <c r="B70" s="11">
        <v>3.02</v>
      </c>
      <c r="C70" s="12">
        <v>34117</v>
      </c>
      <c r="D70" s="5">
        <v>495</v>
      </c>
      <c r="G70" s="25"/>
    </row>
    <row r="71" spans="1:7" ht="12.75">
      <c r="A71" s="13">
        <v>34121</v>
      </c>
      <c r="B71" s="11">
        <v>3.14</v>
      </c>
      <c r="C71" s="12">
        <v>34150</v>
      </c>
      <c r="D71" s="5">
        <v>521</v>
      </c>
      <c r="G71" s="25"/>
    </row>
    <row r="72" spans="1:7" ht="12.75">
      <c r="A72" s="13">
        <v>34151</v>
      </c>
      <c r="B72" s="11">
        <v>3.11</v>
      </c>
      <c r="C72" s="12">
        <v>34180</v>
      </c>
      <c r="D72" s="5">
        <v>506</v>
      </c>
      <c r="G72" s="25"/>
    </row>
    <row r="73" spans="1:7" ht="12.75">
      <c r="A73" s="13">
        <v>34182</v>
      </c>
      <c r="B73" s="11">
        <v>3.09</v>
      </c>
      <c r="C73" s="12">
        <v>34212</v>
      </c>
      <c r="D73" s="5">
        <v>518</v>
      </c>
      <c r="G73" s="25"/>
    </row>
    <row r="74" spans="1:7" ht="12.75">
      <c r="A74" s="13">
        <v>34213</v>
      </c>
      <c r="B74" s="11">
        <v>3.01</v>
      </c>
      <c r="C74" s="12">
        <v>34242</v>
      </c>
      <c r="D74" s="5">
        <v>553</v>
      </c>
      <c r="G74" s="25"/>
    </row>
    <row r="75" spans="1:7" ht="12.75">
      <c r="A75" s="13">
        <v>34243</v>
      </c>
      <c r="B75" s="11">
        <v>3.09</v>
      </c>
      <c r="C75" s="12">
        <v>34271</v>
      </c>
      <c r="D75" s="5">
        <v>411</v>
      </c>
      <c r="G75" s="25"/>
    </row>
    <row r="76" spans="1:7" ht="12.75">
      <c r="A76" s="13">
        <v>34274</v>
      </c>
      <c r="B76" s="11">
        <v>3.17</v>
      </c>
      <c r="C76" s="12">
        <v>34303</v>
      </c>
      <c r="D76" s="5">
        <v>364</v>
      </c>
      <c r="G76" s="25"/>
    </row>
    <row r="77" spans="1:7" ht="12.75">
      <c r="A77" s="13">
        <v>34304</v>
      </c>
      <c r="B77" s="11">
        <v>3.13</v>
      </c>
      <c r="C77" s="12">
        <v>34334</v>
      </c>
      <c r="D77" s="5">
        <v>266</v>
      </c>
      <c r="G77" s="25"/>
    </row>
    <row r="78" spans="1:7" ht="12.75">
      <c r="A78" s="13">
        <v>34335</v>
      </c>
      <c r="B78" s="11">
        <v>3.04</v>
      </c>
      <c r="C78" s="12">
        <v>34365</v>
      </c>
      <c r="D78" s="5">
        <v>315</v>
      </c>
      <c r="G78" s="25"/>
    </row>
    <row r="79" spans="1:7" ht="12.75">
      <c r="A79" s="13">
        <v>34366</v>
      </c>
      <c r="B79" s="11">
        <v>3.32</v>
      </c>
      <c r="C79" s="12">
        <v>34393</v>
      </c>
      <c r="D79" s="5">
        <v>412</v>
      </c>
      <c r="G79" s="25"/>
    </row>
    <row r="80" spans="1:7" ht="12.75">
      <c r="A80" s="13">
        <v>34394</v>
      </c>
      <c r="B80" s="11">
        <v>3.58</v>
      </c>
      <c r="C80" s="12">
        <v>34424</v>
      </c>
      <c r="D80" s="5">
        <v>496</v>
      </c>
      <c r="G80" s="25"/>
    </row>
    <row r="81" spans="1:7" ht="12.75">
      <c r="A81" s="13">
        <v>34425</v>
      </c>
      <c r="B81" s="11">
        <v>3.75</v>
      </c>
      <c r="C81" s="12">
        <v>34453</v>
      </c>
      <c r="D81" s="5">
        <v>559</v>
      </c>
      <c r="G81" s="25"/>
    </row>
    <row r="82" spans="1:7" ht="12.75">
      <c r="A82" s="13">
        <v>34455</v>
      </c>
      <c r="B82" s="11">
        <v>4.24</v>
      </c>
      <c r="C82" s="12">
        <v>34485</v>
      </c>
      <c r="D82" s="5">
        <v>433</v>
      </c>
      <c r="G82" s="25"/>
    </row>
    <row r="83" spans="1:7" ht="12.75">
      <c r="A83" s="13">
        <v>34486</v>
      </c>
      <c r="B83" s="11">
        <v>4.23</v>
      </c>
      <c r="C83" s="12">
        <v>34515</v>
      </c>
      <c r="D83" s="5">
        <v>546</v>
      </c>
      <c r="G83" s="25"/>
    </row>
    <row r="84" spans="1:7" ht="12.75">
      <c r="A84" s="13">
        <v>34516</v>
      </c>
      <c r="B84" s="11">
        <v>4.44</v>
      </c>
      <c r="C84" s="12">
        <v>34544</v>
      </c>
      <c r="D84" s="5">
        <v>516</v>
      </c>
      <c r="G84" s="25"/>
    </row>
    <row r="85" spans="1:7" ht="12.75">
      <c r="A85" s="13">
        <v>34547</v>
      </c>
      <c r="B85" s="11">
        <v>4.59</v>
      </c>
      <c r="C85" s="12">
        <v>34577</v>
      </c>
      <c r="D85" s="5">
        <v>440</v>
      </c>
      <c r="G85" s="25"/>
    </row>
    <row r="86" spans="1:7" ht="12.75">
      <c r="A86" s="13">
        <v>34578</v>
      </c>
      <c r="B86" s="11">
        <v>4.74</v>
      </c>
      <c r="C86" s="12">
        <v>34607</v>
      </c>
      <c r="D86" s="5">
        <v>445</v>
      </c>
      <c r="G86" s="25"/>
    </row>
    <row r="87" spans="1:7" ht="12.75">
      <c r="A87" s="13">
        <v>34608</v>
      </c>
      <c r="B87" s="11">
        <v>5.08</v>
      </c>
      <c r="C87" s="12">
        <v>34638</v>
      </c>
      <c r="D87" s="5">
        <v>467</v>
      </c>
      <c r="G87" s="25"/>
    </row>
    <row r="88" spans="1:7" ht="12.75">
      <c r="A88" s="13">
        <v>34639</v>
      </c>
      <c r="B88" s="11">
        <v>5.43</v>
      </c>
      <c r="C88" s="12">
        <v>34668</v>
      </c>
      <c r="D88" s="5">
        <v>456</v>
      </c>
      <c r="G88" s="25"/>
    </row>
    <row r="89" spans="1:7" ht="12.75">
      <c r="A89" s="13">
        <v>34669</v>
      </c>
      <c r="B89" s="11">
        <v>5.74</v>
      </c>
      <c r="C89" s="12">
        <v>34698</v>
      </c>
      <c r="D89" s="5">
        <v>890</v>
      </c>
      <c r="G89" s="25"/>
    </row>
    <row r="90" spans="1:7" ht="12.75">
      <c r="A90" s="13">
        <v>34700</v>
      </c>
      <c r="B90" s="11">
        <v>5.87</v>
      </c>
      <c r="C90" s="12">
        <v>34730</v>
      </c>
      <c r="D90" s="5">
        <v>1045</v>
      </c>
      <c r="G90" s="25"/>
    </row>
    <row r="91" spans="1:7" ht="12.75">
      <c r="A91" s="13">
        <v>34731</v>
      </c>
      <c r="B91" s="11">
        <v>5.93</v>
      </c>
      <c r="C91" s="12">
        <v>34758</v>
      </c>
      <c r="D91" s="5">
        <v>1421</v>
      </c>
      <c r="G91" s="25"/>
    </row>
    <row r="92" spans="1:7" ht="12.75">
      <c r="A92" s="13">
        <v>34759</v>
      </c>
      <c r="B92" s="11">
        <v>5.91</v>
      </c>
      <c r="C92" s="12">
        <v>34789</v>
      </c>
      <c r="D92" s="5">
        <v>1637</v>
      </c>
      <c r="G92" s="25"/>
    </row>
    <row r="93" spans="1:7" ht="12.75">
      <c r="A93" s="13">
        <v>34790</v>
      </c>
      <c r="B93" s="11">
        <v>5.82</v>
      </c>
      <c r="C93" s="12">
        <v>34817</v>
      </c>
      <c r="D93" s="5">
        <v>1251</v>
      </c>
      <c r="G93" s="25"/>
    </row>
    <row r="94" spans="1:7" ht="12.75">
      <c r="A94" s="13">
        <v>34820</v>
      </c>
      <c r="B94" s="11">
        <v>5.84</v>
      </c>
      <c r="C94" s="12">
        <v>34850</v>
      </c>
      <c r="D94" s="5">
        <v>1247</v>
      </c>
      <c r="G94" s="25"/>
    </row>
    <row r="95" spans="1:7" ht="12.75">
      <c r="A95" s="13">
        <v>34851</v>
      </c>
      <c r="B95" s="11">
        <v>5.64</v>
      </c>
      <c r="C95" s="12">
        <v>34880</v>
      </c>
      <c r="D95" s="5">
        <v>1000</v>
      </c>
      <c r="G95" s="25"/>
    </row>
    <row r="96" spans="1:7" ht="12.75">
      <c r="A96" s="13">
        <v>34881</v>
      </c>
      <c r="B96" s="11">
        <v>5.58</v>
      </c>
      <c r="C96" s="12">
        <v>34911</v>
      </c>
      <c r="D96" s="5">
        <v>991</v>
      </c>
      <c r="G96" s="25"/>
    </row>
    <row r="97" spans="1:7" ht="12.75">
      <c r="A97" s="13">
        <v>34912</v>
      </c>
      <c r="B97" s="11">
        <v>5.56</v>
      </c>
      <c r="C97" s="12">
        <v>34942</v>
      </c>
      <c r="D97" s="5">
        <v>1025</v>
      </c>
      <c r="G97" s="25"/>
    </row>
    <row r="98" spans="1:7" ht="12.75">
      <c r="A98" s="13">
        <v>34943</v>
      </c>
      <c r="B98" s="11">
        <v>5.44</v>
      </c>
      <c r="C98" s="12">
        <v>34971</v>
      </c>
      <c r="D98" s="5">
        <v>1067</v>
      </c>
      <c r="G98" s="25"/>
    </row>
    <row r="99" spans="1:7" ht="12.75">
      <c r="A99" s="13">
        <v>34973</v>
      </c>
      <c r="B99" s="11">
        <v>5.44</v>
      </c>
      <c r="C99" s="12">
        <v>35003</v>
      </c>
      <c r="D99" s="5">
        <v>1293</v>
      </c>
      <c r="G99" s="25"/>
    </row>
    <row r="100" spans="1:7" ht="12.75">
      <c r="A100" s="13">
        <v>35004</v>
      </c>
      <c r="B100" s="11">
        <v>5.51</v>
      </c>
      <c r="C100" s="12">
        <v>35033</v>
      </c>
      <c r="D100" s="5">
        <v>1188</v>
      </c>
      <c r="G100" s="25"/>
    </row>
    <row r="101" spans="1:7" ht="12.75">
      <c r="A101" s="13">
        <v>35034</v>
      </c>
      <c r="B101" s="11">
        <v>5.3</v>
      </c>
      <c r="C101" s="12">
        <v>35062</v>
      </c>
      <c r="D101" s="5">
        <v>1052</v>
      </c>
      <c r="G101" s="25"/>
    </row>
    <row r="102" spans="1:7" ht="12.75">
      <c r="A102" s="13">
        <v>35065</v>
      </c>
      <c r="B102" s="11">
        <v>5.14</v>
      </c>
      <c r="C102" s="12">
        <v>35095</v>
      </c>
      <c r="D102" s="5">
        <v>878</v>
      </c>
      <c r="G102" s="25"/>
    </row>
    <row r="103" spans="1:7" ht="12.75">
      <c r="A103" s="13">
        <v>35096</v>
      </c>
      <c r="B103" s="11">
        <v>4.97</v>
      </c>
      <c r="C103" s="12">
        <v>35124</v>
      </c>
      <c r="D103" s="5">
        <v>1024</v>
      </c>
      <c r="G103" s="25"/>
    </row>
    <row r="104" spans="1:7" ht="12.75">
      <c r="A104" s="13">
        <v>35125</v>
      </c>
      <c r="B104" s="11">
        <v>5.09</v>
      </c>
      <c r="C104" s="12">
        <v>35153</v>
      </c>
      <c r="D104" s="5">
        <v>861</v>
      </c>
      <c r="G104" s="25"/>
    </row>
    <row r="105" spans="1:7" ht="12.75">
      <c r="A105" s="13">
        <v>35156</v>
      </c>
      <c r="B105" s="11">
        <v>5.08</v>
      </c>
      <c r="C105" s="12">
        <v>35185</v>
      </c>
      <c r="D105" s="5">
        <v>697</v>
      </c>
      <c r="G105" s="25"/>
    </row>
    <row r="106" spans="1:7" ht="12.75">
      <c r="A106" s="13">
        <v>35186</v>
      </c>
      <c r="B106" s="11">
        <v>5.15</v>
      </c>
      <c r="C106" s="12">
        <v>35216</v>
      </c>
      <c r="D106" s="5">
        <v>757</v>
      </c>
      <c r="G106" s="25"/>
    </row>
    <row r="107" spans="1:7" ht="12.75">
      <c r="A107" s="13">
        <v>35217</v>
      </c>
      <c r="B107" s="11">
        <v>5.23</v>
      </c>
      <c r="C107" s="12">
        <v>35244</v>
      </c>
      <c r="D107" s="5">
        <v>761</v>
      </c>
      <c r="G107" s="25"/>
    </row>
    <row r="108" spans="1:7" ht="12.75">
      <c r="A108" s="13">
        <v>35247</v>
      </c>
      <c r="B108" s="11">
        <v>5.28</v>
      </c>
      <c r="C108" s="12">
        <v>35277</v>
      </c>
      <c r="D108" s="5">
        <v>774</v>
      </c>
      <c r="G108" s="25"/>
    </row>
    <row r="109" spans="1:7" ht="12.75">
      <c r="A109" s="13">
        <v>35278</v>
      </c>
      <c r="B109" s="11">
        <v>5.17</v>
      </c>
      <c r="C109" s="12">
        <v>35307</v>
      </c>
      <c r="D109" s="5">
        <v>651</v>
      </c>
      <c r="G109" s="25"/>
    </row>
    <row r="110" spans="1:7" ht="12.75">
      <c r="A110" s="13">
        <v>35309</v>
      </c>
      <c r="B110" s="11">
        <v>5.22</v>
      </c>
      <c r="C110" s="12">
        <v>35338</v>
      </c>
      <c r="D110" s="5">
        <v>581</v>
      </c>
      <c r="G110" s="25"/>
    </row>
    <row r="111" spans="1:7" ht="12.75">
      <c r="A111" s="13">
        <v>35339</v>
      </c>
      <c r="B111" s="11">
        <v>5.11</v>
      </c>
      <c r="C111" s="12">
        <v>35369</v>
      </c>
      <c r="D111" s="5">
        <v>641</v>
      </c>
      <c r="G111" s="25"/>
    </row>
    <row r="112" spans="1:7" ht="12.75">
      <c r="A112" s="13">
        <v>35370</v>
      </c>
      <c r="B112" s="11">
        <v>5.16</v>
      </c>
      <c r="C112" s="12">
        <v>35398</v>
      </c>
      <c r="D112" s="5">
        <v>581</v>
      </c>
      <c r="G112" s="25"/>
    </row>
    <row r="113" spans="1:7" ht="12.75">
      <c r="A113" s="13">
        <v>35400</v>
      </c>
      <c r="B113" s="11">
        <v>5.04</v>
      </c>
      <c r="C113" s="12">
        <v>35430</v>
      </c>
      <c r="D113" s="5">
        <v>553</v>
      </c>
      <c r="G113" s="25"/>
    </row>
    <row r="114" spans="1:7" ht="12.75">
      <c r="A114" s="13">
        <v>35431</v>
      </c>
      <c r="B114" s="11">
        <v>5.17</v>
      </c>
      <c r="C114" s="12">
        <v>35461</v>
      </c>
      <c r="D114" s="5">
        <v>414</v>
      </c>
      <c r="G114" s="25"/>
    </row>
    <row r="115" spans="1:7" ht="12.75">
      <c r="A115" s="13">
        <v>35462</v>
      </c>
      <c r="B115" s="11">
        <v>5.14</v>
      </c>
      <c r="C115" s="12">
        <v>35489</v>
      </c>
      <c r="D115" s="5">
        <v>385</v>
      </c>
      <c r="G115" s="25"/>
    </row>
    <row r="116" spans="1:7" ht="12.75">
      <c r="A116" s="13">
        <v>35490</v>
      </c>
      <c r="B116" s="11">
        <v>5.29</v>
      </c>
      <c r="C116" s="12">
        <v>35520</v>
      </c>
      <c r="D116" s="5">
        <v>509</v>
      </c>
      <c r="G116" s="25"/>
    </row>
    <row r="117" spans="1:7" ht="12.75">
      <c r="A117" s="13">
        <v>35521</v>
      </c>
      <c r="B117" s="11">
        <v>5.3</v>
      </c>
      <c r="C117" s="12">
        <v>35550</v>
      </c>
      <c r="D117" s="5">
        <v>484</v>
      </c>
      <c r="G117" s="25"/>
    </row>
    <row r="118" spans="1:7" ht="12.75">
      <c r="A118" s="13">
        <v>35551</v>
      </c>
      <c r="B118" s="11">
        <v>5.18</v>
      </c>
      <c r="C118" s="12">
        <v>35580</v>
      </c>
      <c r="D118" s="5">
        <v>399</v>
      </c>
      <c r="G118" s="25"/>
    </row>
    <row r="119" spans="1:7" ht="12.75">
      <c r="A119" s="13">
        <v>35582</v>
      </c>
      <c r="B119" s="11">
        <v>5.06</v>
      </c>
      <c r="C119" s="12">
        <v>35611</v>
      </c>
      <c r="D119" s="5">
        <v>384</v>
      </c>
      <c r="G119" s="25"/>
    </row>
    <row r="120" spans="1:7" ht="12.75">
      <c r="A120" s="13">
        <v>35612</v>
      </c>
      <c r="B120" s="11">
        <v>5.19</v>
      </c>
      <c r="C120" s="12">
        <v>35642</v>
      </c>
      <c r="D120" s="5">
        <v>361</v>
      </c>
      <c r="G120" s="25"/>
    </row>
    <row r="121" spans="1:7" ht="12.75">
      <c r="A121" s="13">
        <v>35643</v>
      </c>
      <c r="B121" s="11">
        <v>5.28</v>
      </c>
      <c r="C121" s="12">
        <v>35671</v>
      </c>
      <c r="D121" s="5">
        <v>356</v>
      </c>
      <c r="G121" s="25"/>
    </row>
    <row r="122" spans="1:7" ht="12.75">
      <c r="A122" s="13">
        <v>35674</v>
      </c>
      <c r="B122" s="11">
        <v>5.08</v>
      </c>
      <c r="C122" s="12">
        <v>35703</v>
      </c>
      <c r="D122" s="5">
        <v>336</v>
      </c>
      <c r="G122" s="25"/>
    </row>
    <row r="123" spans="1:7" ht="12.75">
      <c r="A123" s="13">
        <v>35704</v>
      </c>
      <c r="B123" s="11">
        <v>5.1</v>
      </c>
      <c r="C123" s="12">
        <v>35734</v>
      </c>
      <c r="D123" s="5">
        <v>508</v>
      </c>
      <c r="G123" s="25"/>
    </row>
    <row r="124" spans="1:7" ht="12.75">
      <c r="A124" s="13">
        <v>35735</v>
      </c>
      <c r="B124" s="11">
        <v>5.28</v>
      </c>
      <c r="C124" s="12">
        <v>35762</v>
      </c>
      <c r="D124" s="5">
        <v>487</v>
      </c>
      <c r="G124" s="25"/>
    </row>
    <row r="125" spans="1:7" ht="12.75">
      <c r="A125" s="13">
        <v>35765</v>
      </c>
      <c r="B125" s="11">
        <v>5.3</v>
      </c>
      <c r="C125" s="12">
        <v>35795</v>
      </c>
      <c r="D125" s="5">
        <v>450</v>
      </c>
      <c r="G125" s="25"/>
    </row>
    <row r="126" spans="1:7" ht="12.75">
      <c r="A126" s="13">
        <v>35796</v>
      </c>
      <c r="B126" s="11">
        <v>5.17</v>
      </c>
      <c r="C126" s="12">
        <v>35825</v>
      </c>
      <c r="D126" s="5">
        <v>447</v>
      </c>
      <c r="G126" s="25"/>
    </row>
    <row r="127" spans="1:7" ht="12.75">
      <c r="A127" s="13">
        <v>35827</v>
      </c>
      <c r="B127" s="11">
        <v>5.22</v>
      </c>
      <c r="C127" s="12">
        <v>35853</v>
      </c>
      <c r="D127" s="5">
        <v>435</v>
      </c>
      <c r="G127" s="25"/>
    </row>
    <row r="128" spans="1:7" ht="12.75">
      <c r="A128" s="13">
        <v>35855</v>
      </c>
      <c r="B128" s="11">
        <v>5.17</v>
      </c>
      <c r="C128" s="12">
        <v>35885</v>
      </c>
      <c r="D128" s="5">
        <v>415</v>
      </c>
      <c r="G128" s="25"/>
    </row>
    <row r="129" spans="1:7" ht="12.75">
      <c r="A129" s="13">
        <v>35886</v>
      </c>
      <c r="B129" s="11">
        <v>5.08</v>
      </c>
      <c r="C129" s="12">
        <v>35915</v>
      </c>
      <c r="D129" s="5">
        <v>425</v>
      </c>
      <c r="G129" s="25"/>
    </row>
    <row r="130" spans="1:7" ht="12.75">
      <c r="A130" s="13">
        <v>35916</v>
      </c>
      <c r="B130" s="11">
        <v>5.13</v>
      </c>
      <c r="C130" s="12">
        <v>35944</v>
      </c>
      <c r="D130" s="5">
        <v>497</v>
      </c>
      <c r="G130" s="25"/>
    </row>
    <row r="131" spans="1:7" ht="12.75">
      <c r="A131" s="13">
        <v>35947</v>
      </c>
      <c r="B131" s="11">
        <v>5.11</v>
      </c>
      <c r="C131" s="12">
        <v>35976</v>
      </c>
      <c r="D131" s="5">
        <v>577</v>
      </c>
      <c r="G131" s="25"/>
    </row>
    <row r="132" spans="1:7" ht="12.75">
      <c r="A132" s="13">
        <v>35977</v>
      </c>
      <c r="B132" s="11">
        <v>5.09</v>
      </c>
      <c r="C132" s="12">
        <v>36007</v>
      </c>
      <c r="D132" s="5">
        <v>547</v>
      </c>
      <c r="G132" s="25"/>
    </row>
    <row r="133" spans="1:7" ht="12.75">
      <c r="A133" s="13">
        <v>36008</v>
      </c>
      <c r="B133" s="11">
        <v>5.03</v>
      </c>
      <c r="C133" s="12">
        <v>36038</v>
      </c>
      <c r="D133" s="5">
        <v>1084</v>
      </c>
      <c r="G133" s="25"/>
    </row>
    <row r="134" spans="1:7" ht="12.75">
      <c r="A134" s="13">
        <v>36039</v>
      </c>
      <c r="B134" s="11">
        <v>4.72</v>
      </c>
      <c r="C134" s="12">
        <v>36068</v>
      </c>
      <c r="D134" s="5">
        <v>1128</v>
      </c>
      <c r="G134" s="25"/>
    </row>
    <row r="135" spans="1:7" ht="12.75">
      <c r="A135" s="13">
        <v>36069</v>
      </c>
      <c r="B135" s="11">
        <v>4.06</v>
      </c>
      <c r="C135" s="12">
        <v>36098</v>
      </c>
      <c r="D135" s="5">
        <v>1028</v>
      </c>
      <c r="G135" s="25"/>
    </row>
    <row r="136" spans="1:7" ht="12.75">
      <c r="A136" s="13">
        <v>36100</v>
      </c>
      <c r="B136" s="11">
        <v>4.53</v>
      </c>
      <c r="C136" s="12">
        <v>36129</v>
      </c>
      <c r="D136" s="5">
        <v>956</v>
      </c>
      <c r="G136" s="25"/>
    </row>
    <row r="137" spans="1:7" ht="12.75">
      <c r="A137" s="13">
        <v>36130</v>
      </c>
      <c r="B137" s="11">
        <v>4.5</v>
      </c>
      <c r="C137" s="12">
        <v>36160</v>
      </c>
      <c r="D137" s="5">
        <v>935</v>
      </c>
      <c r="G137" s="25"/>
    </row>
    <row r="138" spans="1:7" ht="12.75">
      <c r="A138" s="13">
        <v>36161</v>
      </c>
      <c r="B138" s="11">
        <v>4.45</v>
      </c>
      <c r="C138" s="12">
        <v>36189</v>
      </c>
      <c r="D138" s="5">
        <v>1036</v>
      </c>
      <c r="G138" s="25"/>
    </row>
    <row r="139" spans="1:7" ht="12.75">
      <c r="A139" s="13">
        <v>36192</v>
      </c>
      <c r="B139" s="11">
        <v>4.55</v>
      </c>
      <c r="C139" s="12">
        <v>36217</v>
      </c>
      <c r="D139" s="5">
        <v>903</v>
      </c>
      <c r="G139" s="25"/>
    </row>
    <row r="140" spans="1:7" ht="12.75">
      <c r="A140" s="13">
        <v>36220</v>
      </c>
      <c r="B140" s="11">
        <v>4.56</v>
      </c>
      <c r="C140" s="12">
        <v>36250</v>
      </c>
      <c r="D140" s="5">
        <v>731</v>
      </c>
      <c r="G140" s="25"/>
    </row>
    <row r="141" spans="1:7" ht="12.75">
      <c r="A141" s="13">
        <v>36251</v>
      </c>
      <c r="B141" s="11">
        <v>4.41</v>
      </c>
      <c r="C141" s="12">
        <v>36280</v>
      </c>
      <c r="D141" s="5">
        <v>670</v>
      </c>
      <c r="G141" s="25"/>
    </row>
    <row r="142" spans="1:7" ht="12.75">
      <c r="A142" s="13">
        <v>36281</v>
      </c>
      <c r="B142" s="11">
        <v>4.63</v>
      </c>
      <c r="C142" s="12">
        <v>36308</v>
      </c>
      <c r="D142" s="5">
        <v>820</v>
      </c>
      <c r="G142" s="25"/>
    </row>
    <row r="143" spans="1:7" ht="12.75">
      <c r="A143" s="13">
        <v>36312</v>
      </c>
      <c r="B143" s="11">
        <v>4.7</v>
      </c>
      <c r="C143" s="12">
        <v>36341</v>
      </c>
      <c r="D143" s="5">
        <v>807</v>
      </c>
      <c r="G143" s="25"/>
    </row>
    <row r="144" spans="1:7" ht="12.75">
      <c r="A144" s="13">
        <v>36342</v>
      </c>
      <c r="B144" s="11">
        <v>4.68</v>
      </c>
      <c r="C144" s="12">
        <v>36371</v>
      </c>
      <c r="D144" s="5">
        <v>921</v>
      </c>
      <c r="G144" s="25"/>
    </row>
    <row r="145" spans="1:7" ht="12.75">
      <c r="A145" s="13">
        <v>36373</v>
      </c>
      <c r="B145" s="11">
        <v>4.85</v>
      </c>
      <c r="C145" s="12">
        <v>36403</v>
      </c>
      <c r="D145" s="5">
        <v>874</v>
      </c>
      <c r="G145" s="25"/>
    </row>
    <row r="146" spans="1:7" ht="12.75">
      <c r="A146" s="13">
        <v>36404</v>
      </c>
      <c r="B146" s="11">
        <v>4.81</v>
      </c>
      <c r="C146" s="12">
        <v>36433</v>
      </c>
      <c r="D146" s="5">
        <v>776</v>
      </c>
      <c r="G146" s="25"/>
    </row>
    <row r="147" spans="1:7" ht="12.75">
      <c r="A147" s="13">
        <v>36434</v>
      </c>
      <c r="B147" s="11">
        <v>5</v>
      </c>
      <c r="C147" s="12">
        <v>36462</v>
      </c>
      <c r="D147" s="5">
        <v>694</v>
      </c>
      <c r="G147" s="25"/>
    </row>
    <row r="148" spans="1:7" ht="12.75">
      <c r="A148" s="13">
        <v>36465</v>
      </c>
      <c r="B148" s="11">
        <v>5.22</v>
      </c>
      <c r="C148" s="12">
        <v>36494</v>
      </c>
      <c r="D148" s="5">
        <v>566</v>
      </c>
      <c r="G148" s="25"/>
    </row>
    <row r="149" spans="1:7" ht="12.75">
      <c r="A149" s="13">
        <v>36495</v>
      </c>
      <c r="B149" s="11">
        <v>5.36</v>
      </c>
      <c r="C149" s="12">
        <v>36525</v>
      </c>
      <c r="D149" s="5">
        <v>453</v>
      </c>
      <c r="G149" s="25"/>
    </row>
    <row r="150" spans="1:7" ht="12.75">
      <c r="A150" s="13">
        <v>36526</v>
      </c>
      <c r="B150" s="11">
        <v>5.49</v>
      </c>
      <c r="C150" s="12">
        <v>36556</v>
      </c>
      <c r="D150" s="5">
        <v>536</v>
      </c>
      <c r="G150" s="25"/>
    </row>
    <row r="151" spans="1:7" ht="12.75">
      <c r="A151" s="13">
        <v>36557</v>
      </c>
      <c r="B151" s="11">
        <v>5.72</v>
      </c>
      <c r="C151" s="12">
        <v>36585</v>
      </c>
      <c r="D151" s="5">
        <v>480</v>
      </c>
      <c r="G151" s="25"/>
    </row>
    <row r="152" spans="1:7" ht="12.75">
      <c r="A152" s="13">
        <v>36586</v>
      </c>
      <c r="B152" s="11">
        <v>5.86</v>
      </c>
      <c r="C152" s="12">
        <v>36616</v>
      </c>
      <c r="D152" s="5">
        <v>436</v>
      </c>
      <c r="G152" s="25"/>
    </row>
    <row r="153" spans="1:7" ht="12.75">
      <c r="A153" s="13">
        <v>36617</v>
      </c>
      <c r="B153" s="11">
        <v>5.82</v>
      </c>
      <c r="C153" s="12">
        <v>36644</v>
      </c>
      <c r="D153" s="5">
        <v>479</v>
      </c>
      <c r="G153" s="25"/>
    </row>
    <row r="154" spans="1:7" ht="12.75">
      <c r="A154" s="13">
        <v>36647</v>
      </c>
      <c r="B154" s="11">
        <v>6</v>
      </c>
      <c r="C154" s="12">
        <v>36677</v>
      </c>
      <c r="D154" s="5">
        <v>528</v>
      </c>
      <c r="G154" s="25"/>
    </row>
    <row r="155" spans="1:7" ht="12.75">
      <c r="A155" s="13">
        <v>36678</v>
      </c>
      <c r="B155" s="11">
        <v>5.85</v>
      </c>
      <c r="C155" s="12">
        <v>36707</v>
      </c>
      <c r="D155" s="5">
        <v>475</v>
      </c>
      <c r="G155" s="25"/>
    </row>
    <row r="156" spans="1:7" ht="12.75">
      <c r="A156" s="13">
        <v>36708</v>
      </c>
      <c r="B156" s="11">
        <v>6.14</v>
      </c>
      <c r="C156" s="12">
        <v>36738</v>
      </c>
      <c r="D156" s="5">
        <v>437</v>
      </c>
      <c r="G156" s="25"/>
    </row>
    <row r="157" spans="1:7" ht="12.75">
      <c r="A157" s="13">
        <v>36739</v>
      </c>
      <c r="B157" s="11">
        <v>6.28</v>
      </c>
      <c r="C157" s="12">
        <v>36769</v>
      </c>
      <c r="D157" s="5">
        <v>353</v>
      </c>
      <c r="G157" s="25"/>
    </row>
    <row r="158" spans="1:7" ht="12.75">
      <c r="A158" s="13">
        <v>36770</v>
      </c>
      <c r="B158" s="11">
        <v>6.175</v>
      </c>
      <c r="C158" s="12">
        <v>36798</v>
      </c>
      <c r="D158" s="5">
        <v>320</v>
      </c>
      <c r="G158" s="25"/>
    </row>
    <row r="159" spans="1:7" ht="12.75">
      <c r="A159" s="13">
        <v>36800</v>
      </c>
      <c r="B159" s="11">
        <v>6.29</v>
      </c>
      <c r="C159" s="12">
        <v>36830</v>
      </c>
      <c r="D159" s="5">
        <v>391</v>
      </c>
      <c r="G159" s="25"/>
    </row>
    <row r="160" spans="1:7" ht="12.75">
      <c r="A160" s="13">
        <v>36831</v>
      </c>
      <c r="B160" s="11">
        <v>6.37765</v>
      </c>
      <c r="C160" s="12">
        <v>36860</v>
      </c>
      <c r="D160" s="5">
        <v>411</v>
      </c>
      <c r="G160" s="25"/>
    </row>
    <row r="161" spans="1:7" ht="12.75">
      <c r="A161" s="13">
        <v>36861</v>
      </c>
      <c r="B161" s="11">
        <v>5.97875</v>
      </c>
      <c r="C161" s="12">
        <v>36889</v>
      </c>
      <c r="D161" s="5">
        <v>439</v>
      </c>
      <c r="G161" s="25"/>
    </row>
    <row r="162" spans="1:7" ht="12.75">
      <c r="A162" s="13">
        <v>36892</v>
      </c>
      <c r="B162" s="11">
        <v>5.381</v>
      </c>
      <c r="C162" s="12">
        <v>36922</v>
      </c>
      <c r="D162" s="5">
        <v>388</v>
      </c>
      <c r="G162" s="25"/>
    </row>
    <row r="163" spans="1:7" ht="12.75">
      <c r="A163" s="13">
        <v>36923</v>
      </c>
      <c r="B163" s="11">
        <v>5.00526</v>
      </c>
      <c r="C163" s="12">
        <v>36950</v>
      </c>
      <c r="D163" s="5">
        <v>515</v>
      </c>
      <c r="G163" s="25"/>
    </row>
    <row r="164" spans="1:7" ht="12.75">
      <c r="A164" s="13">
        <v>36951</v>
      </c>
      <c r="B164" s="11">
        <v>4.53591</v>
      </c>
      <c r="C164" s="12">
        <v>36980</v>
      </c>
      <c r="D164" s="5">
        <v>489</v>
      </c>
      <c r="G164" s="25"/>
    </row>
    <row r="165" spans="1:7" ht="12.75">
      <c r="A165" s="13">
        <v>36982</v>
      </c>
      <c r="B165" s="11">
        <v>3.969</v>
      </c>
      <c r="C165" s="12">
        <v>37011</v>
      </c>
      <c r="D165" s="5">
        <v>460</v>
      </c>
      <c r="G165" s="25"/>
    </row>
    <row r="166" spans="1:7" ht="12.75">
      <c r="A166" s="13">
        <v>37012</v>
      </c>
      <c r="B166" s="11">
        <v>3.70684</v>
      </c>
      <c r="C166" s="12">
        <v>37042</v>
      </c>
      <c r="D166" s="5">
        <v>376</v>
      </c>
      <c r="G166" s="25"/>
    </row>
    <row r="167" spans="1:7" ht="12.75">
      <c r="A167" s="13">
        <v>37043</v>
      </c>
      <c r="B167" s="11">
        <v>3.56476</v>
      </c>
      <c r="C167" s="12">
        <v>37071</v>
      </c>
      <c r="D167" s="5">
        <v>348</v>
      </c>
      <c r="G167" s="25"/>
    </row>
    <row r="168" spans="1:7" ht="12.75">
      <c r="A168" s="13">
        <v>37073</v>
      </c>
      <c r="B168" s="11">
        <v>3.59737</v>
      </c>
      <c r="C168" s="12">
        <v>37103</v>
      </c>
      <c r="D168" s="5">
        <v>417</v>
      </c>
      <c r="G168" s="25"/>
    </row>
    <row r="169" spans="1:7" ht="12.75">
      <c r="A169" s="13">
        <v>37104</v>
      </c>
      <c r="B169" s="11">
        <v>3.43783</v>
      </c>
      <c r="C169" s="12">
        <v>37134</v>
      </c>
      <c r="D169" s="5">
        <v>428</v>
      </c>
      <c r="G169" s="25"/>
    </row>
    <row r="170" spans="1:7" ht="12.75">
      <c r="A170" s="13">
        <v>37135</v>
      </c>
      <c r="B170" s="11">
        <v>2.68188</v>
      </c>
      <c r="C170" s="12">
        <v>37162</v>
      </c>
      <c r="D170" s="5">
        <v>482</v>
      </c>
      <c r="G170" s="25"/>
    </row>
    <row r="171" spans="1:7" ht="12.75">
      <c r="A171" s="13">
        <v>37165</v>
      </c>
      <c r="B171" s="11">
        <v>2.21895</v>
      </c>
      <c r="C171" s="12">
        <v>37195</v>
      </c>
      <c r="D171" s="5">
        <v>487</v>
      </c>
      <c r="G171" s="25"/>
    </row>
    <row r="172" spans="1:7" ht="12.75">
      <c r="A172" s="13">
        <v>37196</v>
      </c>
      <c r="B172" s="11">
        <v>1.90588</v>
      </c>
      <c r="C172" s="12">
        <v>37225</v>
      </c>
      <c r="D172" s="5">
        <v>404</v>
      </c>
      <c r="G172" s="25"/>
    </row>
    <row r="173" spans="1:7" ht="12.75">
      <c r="A173" s="13">
        <v>37226</v>
      </c>
      <c r="B173" s="11">
        <v>1.71706</v>
      </c>
      <c r="C173" s="12">
        <v>37256</v>
      </c>
      <c r="D173" s="5">
        <v>360</v>
      </c>
      <c r="G173" s="25"/>
    </row>
    <row r="174" spans="1:7" ht="12.75">
      <c r="A174" s="13">
        <v>37257</v>
      </c>
      <c r="B174" s="11">
        <v>1.66692</v>
      </c>
      <c r="C174" s="12">
        <v>37287</v>
      </c>
      <c r="D174" s="5">
        <v>358</v>
      </c>
      <c r="G174" s="25"/>
    </row>
    <row r="175" spans="1:7" ht="12.75">
      <c r="A175" s="13">
        <v>37288</v>
      </c>
      <c r="B175" s="11">
        <v>1.755</v>
      </c>
      <c r="C175" s="12">
        <v>37315</v>
      </c>
      <c r="D175" s="5">
        <v>310</v>
      </c>
      <c r="G175" s="25"/>
    </row>
    <row r="176" spans="1:7" ht="12.75">
      <c r="A176" s="13">
        <v>37316</v>
      </c>
      <c r="B176" s="11">
        <v>1.8325</v>
      </c>
      <c r="C176" s="12">
        <v>37343</v>
      </c>
      <c r="D176" s="5">
        <v>281</v>
      </c>
      <c r="G176" s="25"/>
    </row>
    <row r="177" spans="1:7" ht="12.75">
      <c r="A177" s="13">
        <v>37347</v>
      </c>
      <c r="B177" s="11">
        <v>1.74143</v>
      </c>
      <c r="C177" s="12">
        <v>37376</v>
      </c>
      <c r="D177" s="5">
        <v>273</v>
      </c>
      <c r="G177" s="25"/>
    </row>
    <row r="178" spans="1:7" ht="12.75">
      <c r="A178" s="13">
        <v>37377</v>
      </c>
      <c r="B178" s="11">
        <v>1.75429</v>
      </c>
      <c r="C178" s="12">
        <v>37407</v>
      </c>
      <c r="D178" s="5">
        <v>278</v>
      </c>
      <c r="G178" s="25"/>
    </row>
    <row r="179" spans="1:7" ht="12.75">
      <c r="A179" s="13">
        <v>37408</v>
      </c>
      <c r="B179" s="11">
        <v>1.7375</v>
      </c>
      <c r="C179" s="12">
        <v>37435</v>
      </c>
      <c r="D179" s="5">
        <v>353</v>
      </c>
      <c r="G179" s="25"/>
    </row>
    <row r="180" spans="1:7" ht="12.75">
      <c r="A180" s="13">
        <v>37438</v>
      </c>
      <c r="B180" s="11">
        <v>1.7075</v>
      </c>
      <c r="C180" s="12">
        <v>37468</v>
      </c>
      <c r="D180" s="5">
        <v>477</v>
      </c>
      <c r="G180" s="25"/>
    </row>
    <row r="181" spans="1:7" ht="12.75">
      <c r="A181" s="13">
        <v>37469</v>
      </c>
      <c r="B181" s="11">
        <v>1.65778</v>
      </c>
      <c r="C181" s="12">
        <v>37498</v>
      </c>
      <c r="D181" s="5">
        <v>458</v>
      </c>
      <c r="G181" s="25"/>
    </row>
    <row r="182" spans="1:7" ht="12.75">
      <c r="A182" s="13">
        <v>37500</v>
      </c>
      <c r="B182" s="11">
        <v>1.6575</v>
      </c>
      <c r="C182" s="12">
        <v>37529</v>
      </c>
      <c r="D182" s="5">
        <v>623</v>
      </c>
      <c r="G182" s="25"/>
    </row>
    <row r="183" spans="1:7" ht="12.75">
      <c r="A183" s="13">
        <v>37530</v>
      </c>
      <c r="B183" s="11">
        <v>1.625</v>
      </c>
      <c r="C183" s="12">
        <v>37560</v>
      </c>
      <c r="D183" s="5">
        <v>524</v>
      </c>
      <c r="G183" s="25"/>
    </row>
    <row r="184" spans="1:7" ht="12.75">
      <c r="A184" s="13">
        <v>37561</v>
      </c>
      <c r="B184" s="11">
        <v>1.264</v>
      </c>
      <c r="C184" s="12">
        <v>37589</v>
      </c>
      <c r="D184" s="5">
        <v>433</v>
      </c>
      <c r="G184" s="25"/>
    </row>
    <row r="185" spans="1:7" ht="12.75">
      <c r="A185" s="13">
        <v>37591</v>
      </c>
      <c r="B185" s="11">
        <v>1.1975</v>
      </c>
      <c r="C185" s="12">
        <v>37621</v>
      </c>
      <c r="D185" s="5">
        <v>562</v>
      </c>
      <c r="G185" s="25"/>
    </row>
    <row r="186" spans="1:7" ht="12.75">
      <c r="A186" s="13">
        <v>37622</v>
      </c>
      <c r="B186" s="11">
        <v>1.188</v>
      </c>
      <c r="C186" s="12">
        <v>37652</v>
      </c>
      <c r="D186" s="5">
        <v>487</v>
      </c>
      <c r="G186" s="25"/>
    </row>
    <row r="187" spans="1:7" ht="12.75">
      <c r="A187" s="13">
        <v>37653</v>
      </c>
      <c r="B187" s="11">
        <v>1.185</v>
      </c>
      <c r="C187" s="12">
        <v>37680</v>
      </c>
      <c r="D187" s="5">
        <v>561</v>
      </c>
      <c r="G187" s="25"/>
    </row>
    <row r="188" spans="1:7" ht="12.75">
      <c r="A188" s="13">
        <v>37681</v>
      </c>
      <c r="B188" s="11">
        <v>1.1425</v>
      </c>
      <c r="C188" s="12">
        <v>37711</v>
      </c>
      <c r="D188" s="5">
        <v>506</v>
      </c>
      <c r="G188" s="25"/>
    </row>
    <row r="189" spans="1:7" ht="12.75">
      <c r="A189" s="13">
        <v>37712</v>
      </c>
      <c r="B189" s="11">
        <v>1.15</v>
      </c>
      <c r="C189" s="12"/>
      <c r="D189" s="5"/>
      <c r="G189" s="25"/>
    </row>
    <row r="190" spans="1:7" ht="12.75">
      <c r="A190" s="13">
        <v>37742</v>
      </c>
      <c r="B190" s="11">
        <v>1.094</v>
      </c>
      <c r="C190" s="12"/>
      <c r="G190" s="25"/>
    </row>
    <row r="191" spans="1:7" ht="12.75">
      <c r="A191" s="13">
        <v>37773</v>
      </c>
      <c r="B191" s="11">
        <v>0.9025</v>
      </c>
      <c r="G191" s="25"/>
    </row>
    <row r="192" spans="1:7" ht="12.75">
      <c r="A192" s="13">
        <v>37803</v>
      </c>
      <c r="B192" s="11">
        <v>0.9</v>
      </c>
      <c r="G192" s="25"/>
    </row>
    <row r="193" spans="1:7" ht="12.75">
      <c r="A193" s="13">
        <v>37834</v>
      </c>
      <c r="B193" s="11">
        <v>0.96</v>
      </c>
      <c r="G193" s="25"/>
    </row>
    <row r="194" spans="1:7" ht="12.75">
      <c r="A194" s="13">
        <v>37865</v>
      </c>
      <c r="B194" s="11">
        <v>0.9525</v>
      </c>
      <c r="G194" s="25"/>
    </row>
    <row r="195" spans="1:7" ht="12.75">
      <c r="A195" s="13">
        <v>37895</v>
      </c>
      <c r="B195" s="11">
        <v>0.94</v>
      </c>
      <c r="G195" s="25"/>
    </row>
    <row r="196" spans="1:7" ht="12.75">
      <c r="A196" s="13">
        <v>37926</v>
      </c>
      <c r="B196" s="11">
        <v>0.945</v>
      </c>
      <c r="G196" s="25"/>
    </row>
    <row r="197" spans="1:7" ht="12.75">
      <c r="A197" s="13">
        <v>37956</v>
      </c>
      <c r="B197" s="11">
        <v>0.895</v>
      </c>
      <c r="G197" s="25"/>
    </row>
    <row r="198" spans="1:7" ht="12.75">
      <c r="A198" s="13">
        <v>37987</v>
      </c>
      <c r="B198" s="11">
        <v>0.905</v>
      </c>
      <c r="G198" s="25"/>
    </row>
    <row r="199" spans="1:7" ht="12.75">
      <c r="A199" s="13">
        <v>38018</v>
      </c>
      <c r="B199" s="11">
        <v>0.9433</v>
      </c>
      <c r="G199" s="25"/>
    </row>
    <row r="200" spans="1:7" ht="12.75">
      <c r="A200" s="13">
        <v>38047</v>
      </c>
      <c r="B200" s="11">
        <v>0.95</v>
      </c>
      <c r="G200" s="25"/>
    </row>
    <row r="201" spans="1:7" ht="12.75">
      <c r="A201" s="13">
        <v>38078</v>
      </c>
      <c r="B201" s="11">
        <v>0.954</v>
      </c>
      <c r="G201" s="25"/>
    </row>
    <row r="202" spans="1:7" ht="12.75">
      <c r="A202" s="13">
        <v>38108</v>
      </c>
      <c r="B202" s="11">
        <v>1.03</v>
      </c>
      <c r="G202" s="25"/>
    </row>
    <row r="203" spans="1:7" ht="12.75">
      <c r="A203" s="13">
        <v>38139</v>
      </c>
      <c r="B203" s="11">
        <v>1.2675</v>
      </c>
      <c r="G203" s="25"/>
    </row>
    <row r="204" spans="1:7" ht="12.75">
      <c r="A204" s="13">
        <v>38169</v>
      </c>
      <c r="B204" s="11">
        <v>1.355</v>
      </c>
      <c r="G204" s="25"/>
    </row>
    <row r="205" spans="1:7" ht="12.75">
      <c r="A205" s="13">
        <v>38200</v>
      </c>
      <c r="B205" s="11">
        <v>1.4775</v>
      </c>
      <c r="G205" s="25"/>
    </row>
    <row r="206" spans="1:7" ht="12.75">
      <c r="A206" s="13">
        <v>38231</v>
      </c>
      <c r="B206" s="11">
        <v>1.6875</v>
      </c>
      <c r="G206" s="25"/>
    </row>
    <row r="207" spans="1:7" ht="12.75">
      <c r="A207" s="13">
        <v>38261</v>
      </c>
      <c r="B207" s="11">
        <v>1.778</v>
      </c>
      <c r="G207" s="25"/>
    </row>
    <row r="208" spans="1:7" ht="12.75">
      <c r="A208" s="13">
        <v>38292</v>
      </c>
      <c r="B208" s="11">
        <v>2.1125</v>
      </c>
      <c r="G208" s="25"/>
    </row>
    <row r="209" spans="1:7" ht="12.75">
      <c r="A209" s="13">
        <v>38322</v>
      </c>
      <c r="B209" s="11">
        <v>2.21</v>
      </c>
      <c r="G209" s="25"/>
    </row>
    <row r="210" spans="1:7" ht="12.75">
      <c r="A210" s="13">
        <v>38353</v>
      </c>
      <c r="B210" s="11">
        <v>2.3775</v>
      </c>
      <c r="G210" s="25"/>
    </row>
    <row r="211" spans="1:7" ht="12.75">
      <c r="A211" s="13">
        <v>38384</v>
      </c>
      <c r="B211" s="16">
        <v>2.5975</v>
      </c>
      <c r="G211" s="25"/>
    </row>
    <row r="212" spans="1:7" ht="12.75">
      <c r="A212" s="13">
        <v>38412</v>
      </c>
      <c r="B212" s="16">
        <v>2.7925</v>
      </c>
      <c r="G212" s="25"/>
    </row>
    <row r="213" spans="1:7" ht="12.75">
      <c r="A213" s="13">
        <v>38443</v>
      </c>
      <c r="B213" s="16">
        <v>2.842</v>
      </c>
      <c r="G213" s="25"/>
    </row>
    <row r="214" spans="1:7" ht="12.75">
      <c r="A214" s="13">
        <v>38473</v>
      </c>
      <c r="B214" s="16">
        <v>2.8825</v>
      </c>
      <c r="G214" s="25"/>
    </row>
    <row r="215" spans="1:7" ht="12.75">
      <c r="A215" s="13">
        <v>38504</v>
      </c>
      <c r="B215" s="16">
        <v>3.015</v>
      </c>
      <c r="G215" s="25"/>
    </row>
    <row r="216" spans="1:7" ht="12.75">
      <c r="A216" s="13">
        <v>38534</v>
      </c>
      <c r="B216" s="16">
        <v>3.274</v>
      </c>
      <c r="G216" s="25"/>
    </row>
    <row r="217" spans="1:7" ht="12.75">
      <c r="A217" s="13">
        <v>38565</v>
      </c>
      <c r="B217" s="16">
        <v>3.5275</v>
      </c>
      <c r="G217" s="25"/>
    </row>
    <row r="218" spans="1:7" ht="12.75">
      <c r="A218" s="13">
        <v>38596</v>
      </c>
      <c r="B218" s="16">
        <v>3.494</v>
      </c>
      <c r="G218" s="25"/>
    </row>
    <row r="219" spans="1:7" ht="12.75">
      <c r="A219" s="13">
        <v>38626</v>
      </c>
      <c r="B219" s="16">
        <v>3.7925</v>
      </c>
      <c r="G219" s="25"/>
    </row>
    <row r="220" spans="1:7" ht="12.75">
      <c r="A220" s="13">
        <v>38657</v>
      </c>
      <c r="B220" s="16">
        <v>3.9725</v>
      </c>
      <c r="G220" s="25"/>
    </row>
    <row r="221" spans="1:7" ht="12.75">
      <c r="A221" s="13">
        <v>38687</v>
      </c>
      <c r="B221" s="16">
        <v>3.986</v>
      </c>
      <c r="G221" s="25"/>
    </row>
    <row r="222" spans="1:7" ht="12.75">
      <c r="A222" s="13">
        <v>38718</v>
      </c>
      <c r="B222" s="16">
        <v>4.3375</v>
      </c>
      <c r="G222" s="25"/>
    </row>
    <row r="223" spans="1:7" ht="12.75">
      <c r="A223" s="13">
        <v>38749</v>
      </c>
      <c r="B223" s="16">
        <v>4.5375</v>
      </c>
      <c r="G223" s="25"/>
    </row>
    <row r="224" spans="1:7" ht="12.75">
      <c r="A224" s="13">
        <v>38777</v>
      </c>
      <c r="B224" s="16">
        <v>4.626</v>
      </c>
      <c r="G224" s="25"/>
    </row>
    <row r="225" spans="1:7" ht="12.75">
      <c r="A225" s="13">
        <v>38808</v>
      </c>
      <c r="B225" s="16">
        <v>4.7275</v>
      </c>
      <c r="G225" s="25"/>
    </row>
    <row r="226" spans="1:7" ht="12.75">
      <c r="A226" s="13">
        <v>38838</v>
      </c>
      <c r="B226" s="16">
        <v>4.83</v>
      </c>
      <c r="G226" s="25"/>
    </row>
    <row r="227" spans="1:7" ht="12.75">
      <c r="A227" s="13">
        <v>38869</v>
      </c>
      <c r="B227" s="16">
        <v>4.904</v>
      </c>
      <c r="G227" s="25"/>
    </row>
    <row r="228" spans="1:7" ht="12.75">
      <c r="A228" s="13">
        <v>38899</v>
      </c>
      <c r="B228" s="16">
        <v>5.06</v>
      </c>
      <c r="G228" s="25"/>
    </row>
    <row r="229" spans="1:7" ht="12.75">
      <c r="A229" s="13">
        <v>38930</v>
      </c>
      <c r="B229" s="16">
        <v>5.0925</v>
      </c>
      <c r="G229" s="25"/>
    </row>
    <row r="230" spans="1:7" ht="12.75">
      <c r="A230" s="13">
        <v>38961</v>
      </c>
      <c r="B230" s="16">
        <v>4.94</v>
      </c>
      <c r="G230" s="25"/>
    </row>
    <row r="231" spans="1:7" ht="12.75">
      <c r="A231" s="13">
        <v>38991</v>
      </c>
      <c r="B231" s="16">
        <v>5.0475</v>
      </c>
      <c r="G231" s="25"/>
    </row>
    <row r="232" spans="1:7" ht="12.75">
      <c r="A232" s="13">
        <v>39022</v>
      </c>
      <c r="B232" s="16">
        <v>5.08</v>
      </c>
      <c r="G232" s="25"/>
    </row>
    <row r="233" spans="1:7" ht="12.75">
      <c r="A233" s="13">
        <v>39052</v>
      </c>
      <c r="B233" s="16">
        <v>4.984</v>
      </c>
      <c r="G233" s="25"/>
    </row>
    <row r="234" spans="1:7" ht="12.75">
      <c r="A234" s="13">
        <v>39083</v>
      </c>
      <c r="B234" s="16">
        <v>5.1025</v>
      </c>
      <c r="G234" s="25"/>
    </row>
    <row r="235" spans="1:7" ht="12.75">
      <c r="A235" s="13">
        <v>39114</v>
      </c>
      <c r="B235" s="16">
        <v>5.16</v>
      </c>
      <c r="G235" s="25"/>
    </row>
    <row r="236" spans="1:7" ht="12.75">
      <c r="A236" s="13">
        <v>39142</v>
      </c>
      <c r="B236" s="16">
        <v>5.076</v>
      </c>
      <c r="G236" s="25"/>
    </row>
    <row r="237" spans="1:7" ht="12.75">
      <c r="A237" s="13">
        <v>39173</v>
      </c>
      <c r="B237" s="16">
        <v>5.0025</v>
      </c>
      <c r="G237" s="25"/>
    </row>
    <row r="238" spans="1:7" ht="12.75">
      <c r="A238" s="13">
        <v>39203</v>
      </c>
      <c r="B238" s="16">
        <v>4.8675</v>
      </c>
      <c r="G238" s="25"/>
    </row>
    <row r="239" spans="1:7" ht="12.75">
      <c r="A239" s="13">
        <v>39234</v>
      </c>
      <c r="B239" s="16">
        <v>4.728</v>
      </c>
      <c r="G239" s="25"/>
    </row>
    <row r="240" spans="1:7" ht="12.75">
      <c r="A240" s="13">
        <v>39264</v>
      </c>
      <c r="B240" s="16">
        <v>4.935</v>
      </c>
      <c r="G240" s="25"/>
    </row>
    <row r="241" spans="1:7" ht="12.75">
      <c r="A241" s="13">
        <v>39295</v>
      </c>
      <c r="B241" s="16">
        <v>4.28</v>
      </c>
      <c r="G241" s="25"/>
    </row>
    <row r="242" spans="1:7" ht="12.75">
      <c r="A242" s="13">
        <v>39326</v>
      </c>
      <c r="B242" s="16">
        <v>3.9025</v>
      </c>
      <c r="G242" s="25"/>
    </row>
    <row r="243" spans="1:7" ht="12.75">
      <c r="A243" s="13">
        <v>39356</v>
      </c>
      <c r="B243" s="16">
        <v>4</v>
      </c>
      <c r="G243" s="25"/>
    </row>
    <row r="244" spans="1:7" ht="12.75">
      <c r="A244" s="13">
        <v>39387</v>
      </c>
      <c r="B244" s="16">
        <v>3.332</v>
      </c>
      <c r="G244" s="25"/>
    </row>
    <row r="245" spans="1:7" ht="12.75">
      <c r="A245" s="13">
        <v>39417</v>
      </c>
      <c r="B245" s="16">
        <v>3.04</v>
      </c>
      <c r="G245" s="2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82"/>
  <sheetViews>
    <sheetView workbookViewId="0" topLeftCell="A1">
      <pane xSplit="1" ySplit="4" topLeftCell="O4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58" sqref="S58:S64"/>
    </sheetView>
  </sheetViews>
  <sheetFormatPr defaultColWidth="9.140625" defaultRowHeight="12.75"/>
  <cols>
    <col min="1" max="1" width="9.140625" style="1" customWidth="1"/>
    <col min="2" max="4" width="13.140625" style="0" bestFit="1" customWidth="1"/>
    <col min="5" max="5" width="13.8515625" style="0" customWidth="1"/>
    <col min="6" max="6" width="11.57421875" style="0" customWidth="1"/>
    <col min="7" max="7" width="11.8515625" style="0" customWidth="1"/>
    <col min="15" max="16" width="10.00390625" style="0" customWidth="1"/>
    <col min="17" max="17" width="9.8515625" style="0" customWidth="1"/>
    <col min="18" max="25" width="9.00390625" style="0" customWidth="1"/>
    <col min="27" max="29" width="10.57421875" style="0" bestFit="1" customWidth="1"/>
  </cols>
  <sheetData>
    <row r="1" spans="2:25" s="8" customFormat="1" ht="26.25" customHeight="1">
      <c r="B1" s="27" t="s">
        <v>115</v>
      </c>
      <c r="C1" s="27" t="s">
        <v>116</v>
      </c>
      <c r="D1" s="8" t="s">
        <v>117</v>
      </c>
      <c r="E1" s="8" t="s">
        <v>138</v>
      </c>
      <c r="F1" s="27" t="s">
        <v>61</v>
      </c>
      <c r="G1" s="8" t="s">
        <v>62</v>
      </c>
      <c r="H1" s="8" t="s">
        <v>63</v>
      </c>
      <c r="I1" s="8" t="s">
        <v>62</v>
      </c>
      <c r="J1" s="8" t="s">
        <v>63</v>
      </c>
      <c r="K1" s="27" t="s">
        <v>153</v>
      </c>
      <c r="L1" s="27" t="s">
        <v>154</v>
      </c>
      <c r="M1" s="8" t="s">
        <v>66</v>
      </c>
      <c r="N1" s="8" t="s">
        <v>67</v>
      </c>
      <c r="O1" s="8" t="s">
        <v>157</v>
      </c>
      <c r="P1" s="8" t="s">
        <v>158</v>
      </c>
      <c r="Q1" s="8" t="s">
        <v>160</v>
      </c>
      <c r="R1" s="27" t="s">
        <v>171</v>
      </c>
      <c r="S1" s="27" t="s">
        <v>171</v>
      </c>
      <c r="T1" s="27" t="s">
        <v>172</v>
      </c>
      <c r="U1" s="27" t="s">
        <v>172</v>
      </c>
      <c r="V1" s="27" t="s">
        <v>171</v>
      </c>
      <c r="W1" s="27" t="s">
        <v>171</v>
      </c>
      <c r="X1" s="27" t="s">
        <v>172</v>
      </c>
      <c r="Y1" s="27" t="s">
        <v>172</v>
      </c>
    </row>
    <row r="2" spans="2:25" s="8" customFormat="1" ht="12.75">
      <c r="B2" s="27" t="s">
        <v>15</v>
      </c>
      <c r="C2" s="27" t="s">
        <v>15</v>
      </c>
      <c r="D2" s="8" t="s">
        <v>15</v>
      </c>
      <c r="E2" s="8" t="s">
        <v>15</v>
      </c>
      <c r="F2" s="27" t="s">
        <v>15</v>
      </c>
      <c r="G2" s="8" t="s">
        <v>15</v>
      </c>
      <c r="H2" s="8" t="s">
        <v>15</v>
      </c>
      <c r="I2" s="8" t="s">
        <v>64</v>
      </c>
      <c r="J2" s="8" t="s">
        <v>64</v>
      </c>
      <c r="K2" s="27" t="s">
        <v>69</v>
      </c>
      <c r="L2" s="27" t="s">
        <v>70</v>
      </c>
      <c r="M2" s="8" t="s">
        <v>15</v>
      </c>
      <c r="N2" s="8" t="s">
        <v>15</v>
      </c>
      <c r="O2" s="8" t="s">
        <v>15</v>
      </c>
      <c r="P2" s="8" t="s">
        <v>15</v>
      </c>
      <c r="Q2" s="8" t="s">
        <v>15</v>
      </c>
      <c r="R2" s="27" t="s">
        <v>64</v>
      </c>
      <c r="S2" s="27" t="s">
        <v>15</v>
      </c>
      <c r="T2" s="27" t="s">
        <v>64</v>
      </c>
      <c r="U2" s="27" t="s">
        <v>15</v>
      </c>
      <c r="V2" s="27" t="s">
        <v>64</v>
      </c>
      <c r="W2" s="27" t="s">
        <v>15</v>
      </c>
      <c r="X2" s="27" t="s">
        <v>64</v>
      </c>
      <c r="Y2" s="27" t="s">
        <v>15</v>
      </c>
    </row>
    <row r="3" spans="2:25" s="3" customFormat="1" ht="12.75">
      <c r="B3" s="28" t="s">
        <v>114</v>
      </c>
      <c r="C3" s="28" t="s">
        <v>114</v>
      </c>
      <c r="D3" s="3" t="s">
        <v>114</v>
      </c>
      <c r="E3" s="3" t="s">
        <v>139</v>
      </c>
      <c r="F3" s="28" t="s">
        <v>56</v>
      </c>
      <c r="G3" s="3" t="s">
        <v>65</v>
      </c>
      <c r="H3" s="3" t="s">
        <v>65</v>
      </c>
      <c r="I3" s="3" t="s">
        <v>65</v>
      </c>
      <c r="J3" s="3" t="s">
        <v>65</v>
      </c>
      <c r="K3" s="28"/>
      <c r="L3" s="28"/>
      <c r="M3" s="3" t="s">
        <v>68</v>
      </c>
      <c r="N3" s="3" t="s">
        <v>68</v>
      </c>
      <c r="O3" s="3" t="s">
        <v>38</v>
      </c>
      <c r="P3" s="3" t="s">
        <v>38</v>
      </c>
      <c r="Q3" s="3" t="s">
        <v>161</v>
      </c>
      <c r="R3" s="28" t="s">
        <v>51</v>
      </c>
      <c r="S3" s="28" t="s">
        <v>51</v>
      </c>
      <c r="T3" s="28" t="s">
        <v>51</v>
      </c>
      <c r="U3" s="28" t="s">
        <v>51</v>
      </c>
      <c r="V3" s="28" t="s">
        <v>181</v>
      </c>
      <c r="W3" s="28" t="s">
        <v>181</v>
      </c>
      <c r="X3" s="28" t="s">
        <v>181</v>
      </c>
      <c r="Y3" s="28" t="s">
        <v>181</v>
      </c>
    </row>
    <row r="4" spans="2:39" s="1" customFormat="1" ht="12.75">
      <c r="B4" s="29" t="s">
        <v>140</v>
      </c>
      <c r="C4" s="29" t="s">
        <v>141</v>
      </c>
      <c r="D4" s="2" t="s">
        <v>142</v>
      </c>
      <c r="E4" s="2" t="s">
        <v>143</v>
      </c>
      <c r="F4" s="29" t="s">
        <v>144</v>
      </c>
      <c r="G4" s="2" t="s">
        <v>145</v>
      </c>
      <c r="H4" s="2" t="s">
        <v>146</v>
      </c>
      <c r="I4" s="2" t="s">
        <v>147</v>
      </c>
      <c r="J4" s="2" t="s">
        <v>148</v>
      </c>
      <c r="K4" s="29" t="s">
        <v>149</v>
      </c>
      <c r="L4" s="29" t="s">
        <v>150</v>
      </c>
      <c r="M4" s="2" t="s">
        <v>151</v>
      </c>
      <c r="N4" s="2" t="s">
        <v>152</v>
      </c>
      <c r="O4" s="2" t="s">
        <v>155</v>
      </c>
      <c r="P4" s="2" t="s">
        <v>156</v>
      </c>
      <c r="Q4" s="2" t="s">
        <v>159</v>
      </c>
      <c r="R4" s="29" t="s">
        <v>173</v>
      </c>
      <c r="S4" s="29" t="s">
        <v>174</v>
      </c>
      <c r="T4" s="29" t="s">
        <v>175</v>
      </c>
      <c r="U4" s="29" t="s">
        <v>176</v>
      </c>
      <c r="V4" s="29" t="s">
        <v>177</v>
      </c>
      <c r="W4" s="29" t="s">
        <v>178</v>
      </c>
      <c r="X4" s="29" t="s">
        <v>179</v>
      </c>
      <c r="Y4" s="29" t="s">
        <v>180</v>
      </c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21" ht="12.75">
      <c r="A5" s="1">
        <v>1950</v>
      </c>
      <c r="B5" s="1">
        <f>'Orig. (A)'!B6/'Orig. (A)'!C6*1000000</f>
        <v>4806118153.3280325</v>
      </c>
      <c r="C5" s="1">
        <f>('Orig. (A)'!D6+'Orig. (A)'!E6)/'Orig. (A)'!C6*1000000</f>
        <v>444361289.11548716</v>
      </c>
      <c r="D5" s="26">
        <v>5929131562.008272</v>
      </c>
      <c r="R5" s="2"/>
      <c r="S5" s="2"/>
      <c r="T5" s="2"/>
      <c r="U5" s="2"/>
    </row>
    <row r="6" spans="1:4" ht="12.75">
      <c r="A6" s="1">
        <f>A5+1</f>
        <v>1951</v>
      </c>
      <c r="B6" s="1">
        <f>'Orig. (A)'!B7/'Orig. (A)'!C7*1000000</f>
        <v>5175376923.677838</v>
      </c>
      <c r="C6" s="1">
        <f>('Orig. (A)'!D7+'Orig. (A)'!E7)/'Orig. (A)'!C7*1000000</f>
        <v>673775486.2901337</v>
      </c>
      <c r="D6" s="26">
        <v>6109736761.894986</v>
      </c>
    </row>
    <row r="7" spans="1:4" ht="12.75">
      <c r="A7" s="1">
        <f aca="true" t="shared" si="0" ref="A7:A70">A6+1</f>
        <v>1952</v>
      </c>
      <c r="B7" s="1">
        <f>'Orig. (A)'!B8/'Orig. (A)'!C8*1000000</f>
        <v>5383079157.588962</v>
      </c>
      <c r="C7" s="1">
        <f>('Orig. (A)'!D8+'Orig. (A)'!E8)/'Orig. (A)'!C8*1000000</f>
        <v>653594771.24183</v>
      </c>
      <c r="D7" s="26">
        <v>6511721977.100485</v>
      </c>
    </row>
    <row r="8" spans="1:4" ht="12.75">
      <c r="A8" s="1">
        <f t="shared" si="0"/>
        <v>1953</v>
      </c>
      <c r="B8" s="1">
        <f>'Orig. (A)'!B9/'Orig. (A)'!C9*1000000</f>
        <v>5400399757.944731</v>
      </c>
      <c r="C8" s="1">
        <f>('Orig. (A)'!D9+'Orig. (A)'!E9)/'Orig. (A)'!C9*1000000</f>
        <v>742669576.2199035</v>
      </c>
      <c r="D8" s="26">
        <v>6875644255.01627</v>
      </c>
    </row>
    <row r="9" spans="1:4" ht="12.75">
      <c r="A9" s="1">
        <f t="shared" si="0"/>
        <v>1954</v>
      </c>
      <c r="B9" s="1">
        <f>'Orig. (A)'!B10/'Orig. (A)'!C10*1000000</f>
        <v>5936962939.207802</v>
      </c>
      <c r="C9" s="1">
        <f>('Orig. (A)'!D10+'Orig. (A)'!E10)/'Orig. (A)'!C10*1000000</f>
        <v>748287572.6702355</v>
      </c>
      <c r="D9" s="26">
        <v>7312452336.906788</v>
      </c>
    </row>
    <row r="10" spans="1:4" ht="12.75">
      <c r="A10" s="1">
        <f t="shared" si="0"/>
        <v>1955</v>
      </c>
      <c r="B10" s="1">
        <f>'Orig. (A)'!B11/'Orig. (A)'!C11*1000000</f>
        <v>6444683136.41246</v>
      </c>
      <c r="C10" s="1">
        <f>('Orig. (A)'!D11+'Orig. (A)'!E11)/'Orig. (A)'!C11*1000000</f>
        <v>847600049.6868994</v>
      </c>
      <c r="D10" s="26">
        <v>7735447105.583134</v>
      </c>
    </row>
    <row r="11" spans="1:4" ht="12.75">
      <c r="A11" s="1">
        <f t="shared" si="0"/>
        <v>1956</v>
      </c>
      <c r="B11" s="1">
        <f>'Orig. (A)'!B12/'Orig. (A)'!C12*1000000</f>
        <v>6883197744.829049</v>
      </c>
      <c r="C11" s="1">
        <f>('Orig. (A)'!D12+'Orig. (A)'!E12)/'Orig. (A)'!C12*1000000</f>
        <v>1149480339.0967002</v>
      </c>
      <c r="D11" s="26">
        <v>8238937523.755366</v>
      </c>
    </row>
    <row r="12" spans="1:4" ht="12.75">
      <c r="A12" s="1">
        <f t="shared" si="0"/>
        <v>1957</v>
      </c>
      <c r="B12" s="1">
        <f>'Orig. (A)'!B13/'Orig. (A)'!C13*1000000</f>
        <v>7402470053.643874</v>
      </c>
      <c r="C12" s="1">
        <f>('Orig. (A)'!D13+'Orig. (A)'!E13)/'Orig. (A)'!C13*1000000</f>
        <v>1288222061.2834795</v>
      </c>
      <c r="D12" s="26">
        <v>9021910572.882292</v>
      </c>
    </row>
    <row r="13" spans="1:4" ht="12.75">
      <c r="A13" s="1">
        <f t="shared" si="0"/>
        <v>1958</v>
      </c>
      <c r="B13" s="1">
        <f>'Orig. (A)'!B14/'Orig. (A)'!C14*1000000</f>
        <v>7800558049.253912</v>
      </c>
      <c r="C13" s="1">
        <f>('Orig. (A)'!D14+'Orig. (A)'!E14)/'Orig. (A)'!C14*1000000</f>
        <v>1146427271.6244085</v>
      </c>
      <c r="D13" s="26">
        <v>9908794963.515541</v>
      </c>
    </row>
    <row r="14" spans="1:4" ht="12.75">
      <c r="A14" s="1">
        <f t="shared" si="0"/>
        <v>1959</v>
      </c>
      <c r="B14" s="1">
        <f>'Orig. (A)'!B15/'Orig. (A)'!C15*1000000</f>
        <v>8031355531.836714</v>
      </c>
      <c r="C14" s="1">
        <f>('Orig. (A)'!D15+'Orig. (A)'!E15)/'Orig. (A)'!C15*1000000</f>
        <v>1143170431.546838</v>
      </c>
      <c r="D14" s="26">
        <v>10614431711.061682</v>
      </c>
    </row>
    <row r="15" spans="1:25" ht="12.75">
      <c r="A15" s="1">
        <f t="shared" si="0"/>
        <v>1960</v>
      </c>
      <c r="B15" s="1">
        <f>'Orig. (A)'!B16/'Orig. (A)'!C16*1000000</f>
        <v>8683350135.62513</v>
      </c>
      <c r="C15" s="1">
        <f>('Orig. (A)'!D16+'Orig. (A)'!E16)/'Orig. (A)'!C16*1000000</f>
        <v>1453723146.502988</v>
      </c>
      <c r="D15" s="26">
        <v>11285421525.899918</v>
      </c>
      <c r="S15" s="32">
        <f>'Orig. (A)'!AO16</f>
        <v>36939.89</v>
      </c>
      <c r="U15" s="32">
        <f>'Orig. (A)'!AO16*'Orig. (A)'!AN16/100</f>
        <v>18753.532535529997</v>
      </c>
      <c r="W15">
        <f>S15/$S$43</f>
        <v>0.46108217682162206</v>
      </c>
      <c r="Y15">
        <f>U15/$U$43</f>
        <v>0.41878967965111225</v>
      </c>
    </row>
    <row r="16" spans="1:25" ht="12.75">
      <c r="A16" s="1">
        <f t="shared" si="0"/>
        <v>1961</v>
      </c>
      <c r="B16" s="1">
        <f>'Orig. (A)'!B17/'Orig. (A)'!C17*1000000</f>
        <v>9110302283.89835</v>
      </c>
      <c r="C16" s="1">
        <f>('Orig. (A)'!D17+'Orig. (A)'!E17)/'Orig. (A)'!C17*1000000</f>
        <v>1484478947.8892908</v>
      </c>
      <c r="D16" s="26">
        <v>12237115224.103504</v>
      </c>
      <c r="S16" s="32">
        <f>'Orig. (A)'!AO17</f>
        <v>38103.1248</v>
      </c>
      <c r="U16" s="32">
        <f>'Orig. (A)'!AO17*'Orig. (A)'!AN17/100</f>
        <v>19237.962886521596</v>
      </c>
      <c r="W16">
        <f aca="true" t="shared" si="1" ref="W16:W79">S16/$S$43</f>
        <v>0.47560162541063145</v>
      </c>
      <c r="Y16">
        <f aca="true" t="shared" si="2" ref="Y16:Y79">U16/$U$43</f>
        <v>0.429607611212576</v>
      </c>
    </row>
    <row r="17" spans="1:25" ht="12.75">
      <c r="A17" s="1">
        <f t="shared" si="0"/>
        <v>1962</v>
      </c>
      <c r="B17" s="1">
        <f>'Orig. (A)'!B18/'Orig. (A)'!C18*1000000</f>
        <v>9537247247.034863</v>
      </c>
      <c r="C17" s="1">
        <f>('Orig. (A)'!D18+'Orig. (A)'!E18)/'Orig. (A)'!C18*1000000</f>
        <v>1474613311.8329763</v>
      </c>
      <c r="D17" s="26">
        <v>13177228842.737358</v>
      </c>
      <c r="S17" s="32">
        <f>'Orig. (A)'!AO18</f>
        <v>39295.8336</v>
      </c>
      <c r="U17" s="32">
        <f>'Orig. (A)'!AO18*'Orig. (A)'!AN18/100</f>
        <v>19730.831008896</v>
      </c>
      <c r="W17">
        <f t="shared" si="1"/>
        <v>0.49048896724674157</v>
      </c>
      <c r="Y17">
        <f t="shared" si="2"/>
        <v>0.4406139686915398</v>
      </c>
    </row>
    <row r="18" spans="1:25" ht="12.75">
      <c r="A18" s="1">
        <f t="shared" si="0"/>
        <v>1963</v>
      </c>
      <c r="B18" s="1">
        <f>'Orig. (A)'!B19/'Orig. (A)'!C19*1000000</f>
        <v>10298813627.42403</v>
      </c>
      <c r="C18" s="1">
        <f>('Orig. (A)'!D19+'Orig. (A)'!E19)/'Orig. (A)'!C19*1000000</f>
        <v>1998435087.867702</v>
      </c>
      <c r="D18" s="26">
        <v>14065656081.604233</v>
      </c>
      <c r="S18" s="32">
        <f>'Orig. (A)'!AO19</f>
        <v>40528.6943999999</v>
      </c>
      <c r="U18" s="32">
        <f>'Orig. (A)'!AO19*'Orig. (A)'!AN19/100</f>
        <v>20247.244090963148</v>
      </c>
      <c r="W18">
        <f t="shared" si="1"/>
        <v>0.505877484683637</v>
      </c>
      <c r="Y18">
        <f t="shared" si="2"/>
        <v>0.4521461143711235</v>
      </c>
    </row>
    <row r="19" spans="1:25" ht="12.75">
      <c r="A19" s="1">
        <f t="shared" si="0"/>
        <v>1964</v>
      </c>
      <c r="B19" s="1">
        <f>'Orig. (A)'!B20/'Orig. (A)'!C20*1000000</f>
        <v>11504705289.358408</v>
      </c>
      <c r="C19" s="1">
        <f>('Orig. (A)'!D20+'Orig. (A)'!E20)/'Orig. (A)'!C20*1000000</f>
        <v>2405907203.6914825</v>
      </c>
      <c r="D19" s="26">
        <v>15438383609.819767</v>
      </c>
      <c r="S19" s="32">
        <f>'Orig. (A)'!AO20</f>
        <v>41810.8831999999</v>
      </c>
      <c r="U19" s="32">
        <f>'Orig. (A)'!AO20*'Orig. (A)'!AN20/100</f>
        <v>20804.928236787153</v>
      </c>
      <c r="W19">
        <f t="shared" si="1"/>
        <v>0.5218817121732237</v>
      </c>
      <c r="Y19">
        <f t="shared" si="2"/>
        <v>0.4645998941768031</v>
      </c>
    </row>
    <row r="20" spans="1:25" ht="12.75">
      <c r="A20" s="1">
        <f t="shared" si="0"/>
        <v>1965</v>
      </c>
      <c r="B20" s="1">
        <f>'Orig. (A)'!B21/'Orig. (A)'!C21*1000000</f>
        <v>12248945229.71633</v>
      </c>
      <c r="C20" s="1">
        <f>('Orig. (A)'!D21+'Orig. (A)'!E21)/'Orig. (A)'!C21*1000000</f>
        <v>2138704722.648883</v>
      </c>
      <c r="D20" s="26">
        <v>17157517777.299446</v>
      </c>
      <c r="S20" s="32">
        <f>'Orig. (A)'!AO21</f>
        <v>43148</v>
      </c>
      <c r="U20" s="32">
        <f>'Orig. (A)'!AO21*'Orig. (A)'!AN21/100</f>
        <v>21416.035171999996</v>
      </c>
      <c r="W20">
        <f t="shared" si="1"/>
        <v>0.5385715486835329</v>
      </c>
      <c r="Y20">
        <f t="shared" si="2"/>
        <v>0.47824667123843084</v>
      </c>
    </row>
    <row r="21" spans="1:25" ht="12.75">
      <c r="A21" s="1">
        <f t="shared" si="0"/>
        <v>1966</v>
      </c>
      <c r="B21" s="1">
        <f>'Orig. (A)'!B22/'Orig. (A)'!C22*1000000</f>
        <v>13097140210.721315</v>
      </c>
      <c r="C21" s="1">
        <f>('Orig. (A)'!D22+'Orig. (A)'!E22)/'Orig. (A)'!C22*1000000</f>
        <v>2463818455.482228</v>
      </c>
      <c r="D21" s="26">
        <v>18532974165.434925</v>
      </c>
      <c r="S21" s="32">
        <f>'Orig. (A)'!AO22</f>
        <v>44537.0256</v>
      </c>
      <c r="U21" s="32">
        <f>'Orig. (A)'!AO22*'Orig. (A)'!AN22/100</f>
        <v>22084.352199144</v>
      </c>
      <c r="W21">
        <f t="shared" si="1"/>
        <v>0.5559093086852264</v>
      </c>
      <c r="Y21">
        <f t="shared" si="2"/>
        <v>0.49317102072686764</v>
      </c>
    </row>
    <row r="22" spans="1:25" ht="12.75">
      <c r="A22" s="1">
        <f t="shared" si="0"/>
        <v>1967</v>
      </c>
      <c r="B22" s="1">
        <f>'Orig. (A)'!B23/'Orig. (A)'!C23*1000000</f>
        <v>13922157729.911049</v>
      </c>
      <c r="C22" s="1">
        <f>('Orig. (A)'!D23+'Orig. (A)'!E23)/'Orig. (A)'!C23*1000000</f>
        <v>2708980087.1782517</v>
      </c>
      <c r="D22" s="26">
        <v>20172357417.121925</v>
      </c>
      <c r="S22" s="32">
        <f>'Orig. (A)'!AO23</f>
        <v>45974.9423999999</v>
      </c>
      <c r="U22" s="32">
        <f>'Orig. (A)'!AO23*'Orig. (A)'!AN23/100</f>
        <v>22805.50237798075</v>
      </c>
      <c r="W22">
        <f t="shared" si="1"/>
        <v>0.573857326620102</v>
      </c>
      <c r="Y22">
        <f t="shared" si="2"/>
        <v>0.5092752001289724</v>
      </c>
    </row>
    <row r="23" spans="1:25" ht="12.75">
      <c r="A23" s="1">
        <f t="shared" si="0"/>
        <v>1968</v>
      </c>
      <c r="B23" s="1">
        <f>'Orig. (A)'!B24/'Orig. (A)'!C24*1000000</f>
        <v>15053047454.166113</v>
      </c>
      <c r="C23" s="1">
        <f>('Orig. (A)'!D24+'Orig. (A)'!E24)/'Orig. (A)'!C24*1000000</f>
        <v>3134016957.428864</v>
      </c>
      <c r="D23" s="26">
        <v>21983974703.82574</v>
      </c>
      <c r="S23" s="32">
        <f>'Orig. (A)'!AO24</f>
        <v>47463.1312</v>
      </c>
      <c r="U23" s="32">
        <f>'Orig. (A)'!AO24*'Orig. (A)'!AN24/100</f>
        <v>23571.140216544</v>
      </c>
      <c r="W23">
        <f t="shared" si="1"/>
        <v>0.5924328375765668</v>
      </c>
      <c r="Y23">
        <f t="shared" si="2"/>
        <v>0.5263728442412587</v>
      </c>
    </row>
    <row r="24" spans="1:25" ht="12.75">
      <c r="A24" s="1">
        <f t="shared" si="0"/>
        <v>1969</v>
      </c>
      <c r="B24" s="1">
        <f>'Orig. (A)'!B25/'Orig. (A)'!C25*1000000</f>
        <v>16005020513.236479</v>
      </c>
      <c r="C24" s="1">
        <f>('Orig. (A)'!D25+'Orig. (A)'!E25)/'Orig. (A)'!C25*1000000</f>
        <v>3381161975.589035</v>
      </c>
      <c r="D24" s="26">
        <v>24140039471.638935</v>
      </c>
      <c r="S24" s="32">
        <f>'Orig. (A)'!AO25</f>
        <v>49003.736</v>
      </c>
      <c r="U24" s="32">
        <f>'Orig. (A)'!AO25*'Orig. (A)'!AN25/100</f>
        <v>24368.773853024</v>
      </c>
      <c r="W24">
        <f t="shared" si="1"/>
        <v>0.6116626028738061</v>
      </c>
      <c r="Y24">
        <f t="shared" si="2"/>
        <v>0.5441849942704623</v>
      </c>
    </row>
    <row r="25" spans="1:25" ht="12.75">
      <c r="A25" s="1">
        <f t="shared" si="0"/>
        <v>1970</v>
      </c>
      <c r="B25" s="1">
        <f>'Orig. (A)'!B26/'Orig. (A)'!C26*1000000</f>
        <v>17112814389.70843</v>
      </c>
      <c r="C25" s="1">
        <f>('Orig. (A)'!D26+'Orig. (A)'!E26)/'Orig. (A)'!C26*1000000</f>
        <v>3890151369.2562494</v>
      </c>
      <c r="D25" s="26">
        <v>26447337199.440712</v>
      </c>
      <c r="F25" s="10">
        <f>('Orig. (A)'!F26-'Orig. (A)'!G26)/'Orig. (A)'!B26*100</f>
        <v>-3.8262435291469727</v>
      </c>
      <c r="S25" s="32">
        <f>'Orig. (A)'!AO26</f>
        <v>50596</v>
      </c>
      <c r="U25" s="32">
        <f>'Orig. (A)'!AO26*'Orig. (A)'!AN26/100</f>
        <v>25189.016215999996</v>
      </c>
      <c r="W25">
        <f t="shared" si="1"/>
        <v>0.6315371761655703</v>
      </c>
      <c r="Y25">
        <f t="shared" si="2"/>
        <v>0.562502025249889</v>
      </c>
    </row>
    <row r="26" spans="1:25" ht="12.75">
      <c r="A26" s="1">
        <f t="shared" si="0"/>
        <v>1971</v>
      </c>
      <c r="B26" s="1">
        <f>'Orig. (A)'!B27/'Orig. (A)'!C27*1000000</f>
        <v>17825318426.16368</v>
      </c>
      <c r="C26" s="1">
        <f>('Orig. (A)'!D27+'Orig. (A)'!E27)/'Orig. (A)'!C27*1000000</f>
        <v>3607981203.581794</v>
      </c>
      <c r="D26" s="26">
        <v>29160984698.393837</v>
      </c>
      <c r="F26" s="10">
        <f>('Orig. (A)'!F27-'Orig. (A)'!G27)/'Orig. (A)'!B27*100</f>
        <v>-2.734135890634564</v>
      </c>
      <c r="S26" s="32">
        <f>'Orig. (A)'!AO27</f>
        <v>52236.3711999999</v>
      </c>
      <c r="U26" s="32">
        <f>'Orig. (A)'!AO27*'Orig. (A)'!AN27/100</f>
        <v>26028.07785967995</v>
      </c>
      <c r="W26">
        <f t="shared" si="1"/>
        <v>0.652012221534992</v>
      </c>
      <c r="Y26">
        <f t="shared" si="2"/>
        <v>0.5812393141472488</v>
      </c>
    </row>
    <row r="27" spans="1:25" ht="12.75">
      <c r="A27" s="1">
        <f t="shared" si="0"/>
        <v>1972</v>
      </c>
      <c r="B27" s="1">
        <f>'Orig. (A)'!B28/'Orig. (A)'!C28*1000000</f>
        <v>19339041095.890415</v>
      </c>
      <c r="C27" s="1">
        <f>('Orig. (A)'!D28+'Orig. (A)'!E28)/'Orig. (A)'!C28*1000000</f>
        <v>3928082191.780822</v>
      </c>
      <c r="D27" s="26">
        <v>31471746030.621773</v>
      </c>
      <c r="F27" s="10">
        <f>('Orig. (A)'!F28-'Orig. (A)'!G28)/'Orig. (A)'!B28*100</f>
        <v>-2.408358420400214</v>
      </c>
      <c r="S27" s="32">
        <f>'Orig. (A)'!AO28</f>
        <v>53922.8992</v>
      </c>
      <c r="U27" s="32">
        <f>'Orig. (A)'!AO28*'Orig. (A)'!AN28/100</f>
        <v>26890.7566791488</v>
      </c>
      <c r="W27">
        <f t="shared" si="1"/>
        <v>0.6730633941700666</v>
      </c>
      <c r="Y27">
        <f t="shared" si="2"/>
        <v>0.6005040039203722</v>
      </c>
    </row>
    <row r="28" spans="1:25" ht="12.75">
      <c r="A28" s="1">
        <f t="shared" si="0"/>
        <v>1973</v>
      </c>
      <c r="B28" s="1">
        <f>'Orig. (A)'!B29/'Orig. (A)'!C29*1000000</f>
        <v>20964443284.641853</v>
      </c>
      <c r="C28" s="1">
        <f>('Orig. (A)'!D29+'Orig. (A)'!E29)/'Orig. (A)'!C29*1000000</f>
        <v>4481760418.499931</v>
      </c>
      <c r="D28" s="26">
        <v>33999814650.86593</v>
      </c>
      <c r="F28" s="10">
        <f>('Orig. (A)'!F29-'Orig. (A)'!G29)/'Orig. (A)'!B29*100</f>
        <v>-2.8368794326241127</v>
      </c>
      <c r="S28" s="32">
        <f>'Orig. (A)'!AO29</f>
        <v>55641.4112</v>
      </c>
      <c r="U28" s="32">
        <f>'Orig. (A)'!AO29*'Orig. (A)'!AN29/100</f>
        <v>27778.6406931328</v>
      </c>
      <c r="W28">
        <f t="shared" si="1"/>
        <v>0.6945137897682689</v>
      </c>
      <c r="Y28">
        <f t="shared" si="2"/>
        <v>0.6203315570002641</v>
      </c>
    </row>
    <row r="29" spans="1:25" ht="12.75">
      <c r="A29" s="1">
        <f t="shared" si="0"/>
        <v>1974</v>
      </c>
      <c r="B29" s="1">
        <f>'Orig. (A)'!B30/'Orig. (A)'!C30*1000000</f>
        <v>22247004307.467102</v>
      </c>
      <c r="C29" s="1">
        <f>('Orig. (A)'!D30+'Orig. (A)'!E30)/'Orig. (A)'!C30*1000000</f>
        <v>5158080580.790971</v>
      </c>
      <c r="D29" s="26">
        <v>36969100931.622475</v>
      </c>
      <c r="F29" s="10">
        <f>('Orig. (A)'!F30-'Orig. (A)'!G30)/'Orig. (A)'!B30*100</f>
        <v>-4.279204179170835</v>
      </c>
      <c r="S29" s="32">
        <f>'Orig. (A)'!AO30</f>
        <v>57371.6912</v>
      </c>
      <c r="U29" s="32">
        <f>'Orig. (A)'!AO30*'Orig. (A)'!AN30/100</f>
        <v>28693.877636768004</v>
      </c>
      <c r="W29">
        <f t="shared" si="1"/>
        <v>0.7161110730550063</v>
      </c>
      <c r="Y29">
        <f t="shared" si="2"/>
        <v>0.6407699349807153</v>
      </c>
    </row>
    <row r="30" spans="1:25" ht="12.75">
      <c r="A30" s="1">
        <f t="shared" si="0"/>
        <v>1975</v>
      </c>
      <c r="B30" s="1">
        <f>'Orig. (A)'!B31/'Orig. (A)'!C31*1000000</f>
        <v>23494913813.539955</v>
      </c>
      <c r="C30" s="1">
        <f>('Orig. (A)'!D31+'Orig. (A)'!E31)/'Orig. (A)'!C31*1000000</f>
        <v>5565652704.1255455</v>
      </c>
      <c r="D30" s="26">
        <v>40482619339.681725</v>
      </c>
      <c r="F30" s="10">
        <f>('Orig. (A)'!F31-'Orig. (A)'!G31)/'Orig. (A)'!B31*100</f>
        <v>-4.735933096991182</v>
      </c>
      <c r="S30" s="32">
        <f>'Orig. (A)'!AO31</f>
        <v>59099</v>
      </c>
      <c r="U30" s="32">
        <f>'Orig. (A)'!AO31*'Orig. (A)'!AN31/100</f>
        <v>29638.562193</v>
      </c>
      <c r="W30">
        <f t="shared" si="1"/>
        <v>0.7376712699464195</v>
      </c>
      <c r="Y30">
        <f t="shared" si="2"/>
        <v>0.6618659147341943</v>
      </c>
    </row>
    <row r="31" spans="1:25" ht="12.75">
      <c r="A31" s="1">
        <f t="shared" si="0"/>
        <v>1976</v>
      </c>
      <c r="B31" s="1">
        <f>'Orig. (A)'!B32/'Orig. (A)'!C32*1000000</f>
        <v>24488658589.517567</v>
      </c>
      <c r="C31" s="1">
        <f>('Orig. (A)'!D32+'Orig. (A)'!E32)/'Orig. (A)'!C32*1000000</f>
        <v>5458595233.374594</v>
      </c>
      <c r="D31" s="26">
        <v>44247411791.82883</v>
      </c>
      <c r="F31" s="10">
        <f>('Orig. (A)'!F32-'Orig. (A)'!G32)/'Orig. (A)'!B32*100</f>
        <v>-3.2603938730853406</v>
      </c>
      <c r="S31" s="32">
        <f>'Orig. (A)'!AO32</f>
        <v>60821.696</v>
      </c>
      <c r="U31" s="32">
        <f>'Orig. (A)'!AO32*'Orig. (A)'!AN32/100</f>
        <v>30614.783146687998</v>
      </c>
      <c r="W31">
        <f t="shared" si="1"/>
        <v>0.7591738900593084</v>
      </c>
      <c r="Y31">
        <f t="shared" si="2"/>
        <v>0.6836661414215738</v>
      </c>
    </row>
    <row r="32" spans="1:25" ht="12.75">
      <c r="A32" s="1">
        <f t="shared" si="0"/>
        <v>1977</v>
      </c>
      <c r="B32" s="1">
        <f>'Orig. (A)'!B33/'Orig. (A)'!C33*1000000</f>
        <v>25332147979.304703</v>
      </c>
      <c r="C32" s="1">
        <f>('Orig. (A)'!D33+'Orig. (A)'!E33)/'Orig. (A)'!C33*1000000</f>
        <v>5786134919.406428</v>
      </c>
      <c r="D32" s="26">
        <v>47737670824.42009</v>
      </c>
      <c r="F32" s="10">
        <f>('Orig. (A)'!F33-'Orig. (A)'!G33)/'Orig. (A)'!B33*100</f>
        <v>-1.6654950521819072</v>
      </c>
      <c r="S32" s="32">
        <f>'Orig. (A)'!AO33</f>
        <v>62537.4111999999</v>
      </c>
      <c r="U32" s="32">
        <f>'Orig. (A)'!AO33*'Orig. (A)'!AN33/100</f>
        <v>31621.10391211195</v>
      </c>
      <c r="W32">
        <f t="shared" si="1"/>
        <v>0.7805893761157611</v>
      </c>
      <c r="Y32">
        <f t="shared" si="2"/>
        <v>0.7061385342990071</v>
      </c>
    </row>
    <row r="33" spans="1:25" ht="12.75">
      <c r="A33" s="1">
        <f t="shared" si="0"/>
        <v>1978</v>
      </c>
      <c r="B33" s="1">
        <f>'Orig. (A)'!B34/'Orig. (A)'!C34*1000000</f>
        <v>27423586114.33104</v>
      </c>
      <c r="C33" s="1">
        <f>('Orig. (A)'!D34+'Orig. (A)'!E34)/'Orig. (A)'!C34*1000000</f>
        <v>6471656584.523402</v>
      </c>
      <c r="D33" s="26">
        <v>51400206151.90335</v>
      </c>
      <c r="F33" s="10">
        <f>('Orig. (A)'!F34-'Orig. (A)'!G34)/'Orig. (A)'!B34*100</f>
        <v>-2.5583982202447166</v>
      </c>
      <c r="S33" s="32">
        <f>'Orig. (A)'!AO34</f>
        <v>64238.7984</v>
      </c>
      <c r="U33" s="32">
        <f>'Orig. (A)'!AO34*'Orig. (A)'!AN34/100</f>
        <v>32656.756748616</v>
      </c>
      <c r="W33">
        <f t="shared" si="1"/>
        <v>0.801826020669724</v>
      </c>
      <c r="Y33">
        <f t="shared" si="2"/>
        <v>0.7292659487638595</v>
      </c>
    </row>
    <row r="34" spans="1:25" ht="12.75">
      <c r="A34" s="1">
        <f t="shared" si="0"/>
        <v>1979</v>
      </c>
      <c r="B34" s="1">
        <f>'Orig. (A)'!B35/'Orig. (A)'!C35*1000000</f>
        <v>29935006635.95909</v>
      </c>
      <c r="C34" s="1">
        <f>('Orig. (A)'!D35+'Orig. (A)'!E35)/'Orig. (A)'!C35*1000000</f>
        <v>7768951518.463581</v>
      </c>
      <c r="D34" s="26">
        <v>55585336080.98064</v>
      </c>
      <c r="F34" s="10">
        <f>('Orig. (A)'!F35-'Orig. (A)'!G35)/'Orig. (A)'!B35*100</f>
        <v>-3.5827220863895692</v>
      </c>
      <c r="S34" s="32">
        <f>'Orig. (A)'!AO35</f>
        <v>65917.9616</v>
      </c>
      <c r="U34" s="32">
        <f>'Orig. (A)'!AO35*'Orig. (A)'!AN35/100</f>
        <v>33720.2014205568</v>
      </c>
      <c r="W34">
        <f t="shared" si="1"/>
        <v>0.8227852661762688</v>
      </c>
      <c r="Y34">
        <f t="shared" si="2"/>
        <v>0.7530139894407294</v>
      </c>
    </row>
    <row r="35" spans="1:25" ht="12.75">
      <c r="A35" s="1">
        <f t="shared" si="0"/>
        <v>1980</v>
      </c>
      <c r="B35" s="1">
        <f>'Orig. (A)'!B36/'Orig. (A)'!C36*1000000</f>
        <v>32426785830.872913</v>
      </c>
      <c r="C35" s="1">
        <f>('Orig. (A)'!D36+'Orig. (A)'!E36)/'Orig. (A)'!C36*1000000</f>
        <v>9582949459.190853</v>
      </c>
      <c r="D35" s="26">
        <v>60881586376.700455</v>
      </c>
      <c r="F35" s="10">
        <f>('Orig. (A)'!F36-'Orig. (A)'!G36)/'Orig. (A)'!B36*100</f>
        <v>-3.2662192393736014</v>
      </c>
      <c r="R35" s="32">
        <f>'Orig. (A)'!AU36</f>
        <v>230917</v>
      </c>
      <c r="S35" s="32">
        <f>'Orig. (A)'!AO36</f>
        <v>67570</v>
      </c>
      <c r="T35" s="32">
        <f>'Orig. (A)'!AW36</f>
        <v>153142</v>
      </c>
      <c r="U35" s="32">
        <f>'Orig. (A)'!AO36*'Orig. (A)'!AN36/100</f>
        <v>34811.05045</v>
      </c>
      <c r="V35">
        <f aca="true" t="shared" si="3" ref="V35:V66">R35/$R$43</f>
        <v>0.9204134181534095</v>
      </c>
      <c r="W35">
        <f t="shared" si="1"/>
        <v>0.8434059410528023</v>
      </c>
      <c r="X35">
        <f>T35/$T$43</f>
        <v>0.9210252511826907</v>
      </c>
      <c r="Y35">
        <f t="shared" si="2"/>
        <v>0.7773740034659663</v>
      </c>
    </row>
    <row r="36" spans="1:25" ht="12.75">
      <c r="A36" s="1">
        <f t="shared" si="0"/>
        <v>1981</v>
      </c>
      <c r="B36" s="1">
        <f>'Orig. (A)'!B37/'Orig. (A)'!C37*1000000</f>
        <v>35196868458.03103</v>
      </c>
      <c r="C36" s="1">
        <f>('Orig. (A)'!D37+'Orig. (A)'!E37)/'Orig. (A)'!C37*1000000</f>
        <v>9675661724.642252</v>
      </c>
      <c r="D36" s="26">
        <v>67756232105.26482</v>
      </c>
      <c r="F36" s="10">
        <f>('Orig. (A)'!F37-'Orig. (A)'!G37)/'Orig. (A)'!B37*100</f>
        <v>-3.588218519574692</v>
      </c>
      <c r="R36" s="20">
        <f>R35*4/5+R40/5</f>
        <v>233346.2</v>
      </c>
      <c r="S36" s="32">
        <f>'Orig. (A)'!AO37</f>
        <v>69193.3167999999</v>
      </c>
      <c r="T36" s="20">
        <f>T35*4/5+T40/5</f>
        <v>154921.2</v>
      </c>
      <c r="U36" s="32">
        <f>'Orig. (A)'!AO37*'Orig. (A)'!AN37/100</f>
        <v>35928.14539518235</v>
      </c>
      <c r="V36">
        <f t="shared" si="3"/>
        <v>0.930095980612554</v>
      </c>
      <c r="W36">
        <f t="shared" si="1"/>
        <v>0.8636681141078673</v>
      </c>
      <c r="X36">
        <f aca="true" t="shared" si="4" ref="X36:X99">T36/$T$43</f>
        <v>0.9317256999616296</v>
      </c>
      <c r="Y36">
        <f t="shared" si="2"/>
        <v>0.802320121395826</v>
      </c>
    </row>
    <row r="37" spans="1:25" ht="12.75">
      <c r="A37" s="1">
        <f t="shared" si="0"/>
        <v>1982</v>
      </c>
      <c r="B37" s="1">
        <f>'Orig. (A)'!B38/'Orig. (A)'!C38*1000000</f>
        <v>35001074806.53482</v>
      </c>
      <c r="C37" s="1">
        <f>('Orig. (A)'!D38+'Orig. (A)'!E38)/'Orig. (A)'!C38*1000000</f>
        <v>7939237603.897965</v>
      </c>
      <c r="D37" s="26">
        <v>74417773024.1767</v>
      </c>
      <c r="F37" s="10">
        <f>('Orig. (A)'!F38-'Orig. (A)'!G38)/'Orig. (A)'!B38*100</f>
        <v>6.048415988535748</v>
      </c>
      <c r="O37" s="6">
        <v>11671.334369606846</v>
      </c>
      <c r="P37" s="6">
        <v>4650.039302638506</v>
      </c>
      <c r="Q37" s="16">
        <f>P37/O37</f>
        <v>0.3984153958220584</v>
      </c>
      <c r="R37" s="20">
        <f>R35*3/5+R40*2/5</f>
        <v>235775.40000000002</v>
      </c>
      <c r="S37" s="32">
        <f>'Orig. (A)'!AO38</f>
        <v>70785.3664</v>
      </c>
      <c r="T37" s="20">
        <f>T35*3/5+T40*2/5</f>
        <v>156700.4</v>
      </c>
      <c r="U37" s="32">
        <f>'Orig. (A)'!AO38*'Orig. (A)'!AN38/100</f>
        <v>37070.5087397792</v>
      </c>
      <c r="V37">
        <f t="shared" si="3"/>
        <v>0.9397785430716986</v>
      </c>
      <c r="W37">
        <f t="shared" si="1"/>
        <v>0.8835400112677136</v>
      </c>
      <c r="X37">
        <f t="shared" si="4"/>
        <v>0.9424261487405683</v>
      </c>
      <c r="Y37">
        <f t="shared" si="2"/>
        <v>0.8278305140763785</v>
      </c>
    </row>
    <row r="38" spans="1:25" ht="12.75">
      <c r="A38" s="1">
        <f t="shared" si="0"/>
        <v>1983</v>
      </c>
      <c r="B38" s="1">
        <f>'Orig. (A)'!B39/'Orig. (A)'!C39*1000000</f>
        <v>33789278763.486576</v>
      </c>
      <c r="C38" s="1">
        <f>('Orig. (A)'!D39+'Orig. (A)'!E39)/'Orig. (A)'!C39*1000000</f>
        <v>7017742758.347033</v>
      </c>
      <c r="D38" s="26">
        <v>79046552666.95581</v>
      </c>
      <c r="F38" s="10">
        <f>('Orig. (A)'!F39-'Orig. (A)'!G39)/'Orig. (A)'!B39*100</f>
        <v>11.83292976854208</v>
      </c>
      <c r="O38" s="6">
        <v>11809.36712451831</v>
      </c>
      <c r="P38" s="6">
        <v>4669.919513836073</v>
      </c>
      <c r="Q38" s="16">
        <f aca="true" t="shared" si="5" ref="Q38:Q58">P38/O38</f>
        <v>0.39544197962484406</v>
      </c>
      <c r="R38" s="20">
        <f>R35*2/5+R40*3/5</f>
        <v>238204.59999999998</v>
      </c>
      <c r="S38" s="32">
        <f>'Orig. (A)'!AO39</f>
        <v>72353.56</v>
      </c>
      <c r="T38" s="20">
        <f>T35*2/5+T40*3/5</f>
        <v>158479.6</v>
      </c>
      <c r="U38" s="32">
        <f>'Orig. (A)'!AO39*'Orig. (A)'!AN39/100</f>
        <v>38244.861805479995</v>
      </c>
      <c r="V38">
        <f t="shared" si="3"/>
        <v>0.9494611055308428</v>
      </c>
      <c r="W38">
        <f t="shared" si="1"/>
        <v>0.9031141388237441</v>
      </c>
      <c r="X38">
        <f t="shared" si="4"/>
        <v>0.9531265975195071</v>
      </c>
      <c r="Y38">
        <f t="shared" si="2"/>
        <v>0.854055276971069</v>
      </c>
    </row>
    <row r="39" spans="1:25" ht="12.75">
      <c r="A39" s="1">
        <f t="shared" si="0"/>
        <v>1984</v>
      </c>
      <c r="B39" s="1">
        <f>'Orig. (A)'!B40/'Orig. (A)'!C40*1000000</f>
        <v>34942853305.85633</v>
      </c>
      <c r="C39" s="1">
        <f>('Orig. (A)'!D40+'Orig. (A)'!E40)/'Orig. (A)'!C40*1000000</f>
        <v>6872815477.442595</v>
      </c>
      <c r="D39" s="26">
        <v>82547927238.76344</v>
      </c>
      <c r="F39" s="10">
        <f>('Orig. (A)'!F40-'Orig. (A)'!G40)/'Orig. (A)'!B40*100</f>
        <v>9.635739065369703</v>
      </c>
      <c r="O39" s="6">
        <v>12395.203816875104</v>
      </c>
      <c r="P39" s="6">
        <v>4900.375554320482</v>
      </c>
      <c r="Q39" s="16">
        <f t="shared" si="5"/>
        <v>0.39534449184683856</v>
      </c>
      <c r="R39" s="20">
        <f>R35/5+R40*4/5</f>
        <v>240633.8</v>
      </c>
      <c r="S39" s="32">
        <f>'Orig. (A)'!AO40</f>
        <v>73910.5216</v>
      </c>
      <c r="T39" s="20">
        <f>T35/5+T40*4/5</f>
        <v>160258.8</v>
      </c>
      <c r="U39" s="32">
        <f>'Orig. (A)'!AO40*'Orig. (A)'!AN40/100</f>
        <v>39461.27094536959</v>
      </c>
      <c r="V39">
        <f t="shared" si="3"/>
        <v>0.9591436679899874</v>
      </c>
      <c r="W39">
        <f t="shared" si="1"/>
        <v>0.9225480690210369</v>
      </c>
      <c r="X39">
        <f t="shared" si="4"/>
        <v>0.9638270462984457</v>
      </c>
      <c r="Y39">
        <f t="shared" si="2"/>
        <v>0.8812192042500451</v>
      </c>
    </row>
    <row r="40" spans="1:25" ht="12.75">
      <c r="A40" s="1">
        <f t="shared" si="0"/>
        <v>1985</v>
      </c>
      <c r="B40" s="1">
        <f>'Orig. (A)'!B41/'Orig. (A)'!C41*1000000</f>
        <v>35712663259.51164</v>
      </c>
      <c r="C40" s="1">
        <f>('Orig. (A)'!D41+'Orig. (A)'!E41)/'Orig. (A)'!C41*1000000</f>
        <v>7427825099.375354</v>
      </c>
      <c r="D40" s="26">
        <v>85748616666.25497</v>
      </c>
      <c r="F40" s="10">
        <f>('Orig. (A)'!F41-'Orig. (A)'!G41)/'Orig. (A)'!B41*100</f>
        <v>6.14215296549531</v>
      </c>
      <c r="O40" s="6">
        <v>13413.023416629236</v>
      </c>
      <c r="P40" s="6">
        <v>5322.492271690166</v>
      </c>
      <c r="Q40" s="16">
        <f t="shared" si="5"/>
        <v>0.39681525233836773</v>
      </c>
      <c r="R40" s="32">
        <f>'Orig. (A)'!AU41</f>
        <v>243063</v>
      </c>
      <c r="S40" s="32">
        <f>'Orig. (A)'!AO41</f>
        <v>75465</v>
      </c>
      <c r="T40" s="32">
        <f>'Orig. (A)'!AW41</f>
        <v>162038</v>
      </c>
      <c r="U40" s="32">
        <f>'Orig. (A)'!AO41*'Orig. (A)'!AN41/100</f>
        <v>40724.913645</v>
      </c>
      <c r="V40">
        <f t="shared" si="3"/>
        <v>0.9688262304491319</v>
      </c>
      <c r="W40">
        <f t="shared" si="1"/>
        <v>0.9419510040187913</v>
      </c>
      <c r="X40">
        <f t="shared" si="4"/>
        <v>0.9745274950773847</v>
      </c>
      <c r="Y40">
        <f t="shared" si="2"/>
        <v>0.9094379155978445</v>
      </c>
    </row>
    <row r="41" spans="1:25" ht="12.75">
      <c r="A41" s="1">
        <f t="shared" si="0"/>
        <v>1986</v>
      </c>
      <c r="B41" s="1">
        <f>'Orig. (A)'!B42/'Orig. (A)'!C42*1000000</f>
        <v>34599406267.56605</v>
      </c>
      <c r="C41" s="1">
        <f>('Orig. (A)'!D42+'Orig. (A)'!E42)/'Orig. (A)'!C42*1000000</f>
        <v>6269190907.813378</v>
      </c>
      <c r="D41" s="26">
        <v>89361933763.54982</v>
      </c>
      <c r="F41" s="10">
        <f>('Orig. (A)'!F42-'Orig. (A)'!G42)/'Orig. (A)'!B42*100</f>
        <v>4.555446964600759</v>
      </c>
      <c r="O41" s="6">
        <v>13810.154199862882</v>
      </c>
      <c r="P41" s="6">
        <v>5442.738597671561</v>
      </c>
      <c r="Q41" s="16">
        <f t="shared" si="5"/>
        <v>0.3941113559561559</v>
      </c>
      <c r="R41" s="20">
        <f>R40*4/5+R45/5</f>
        <v>245670</v>
      </c>
      <c r="S41" s="32">
        <f>'Orig. (A)'!AO42</f>
        <v>77016.416</v>
      </c>
      <c r="T41" s="20">
        <f>T40*4/5+T45/5</f>
        <v>163449.8</v>
      </c>
      <c r="U41" s="32">
        <f>'Orig. (A)'!AO42*'Orig. (A)'!AN42/100</f>
        <v>42038.02437811199</v>
      </c>
      <c r="V41">
        <f t="shared" si="3"/>
        <v>0.9792174869660879</v>
      </c>
      <c r="W41">
        <f t="shared" si="1"/>
        <v>0.961315714266599</v>
      </c>
      <c r="X41">
        <f t="shared" si="4"/>
        <v>0.9830183300515897</v>
      </c>
      <c r="Y41">
        <f t="shared" si="2"/>
        <v>0.9387613095890591</v>
      </c>
    </row>
    <row r="42" spans="1:25" ht="12.75">
      <c r="A42" s="1">
        <f t="shared" si="0"/>
        <v>1987</v>
      </c>
      <c r="B42" s="1">
        <f>'Orig. (A)'!B43/'Orig. (A)'!C43*1000000</f>
        <v>35200556905.094696</v>
      </c>
      <c r="C42" s="1">
        <f>('Orig. (A)'!D43+'Orig. (A)'!E43)/'Orig. (A)'!C43*1000000</f>
        <v>6757759040.140538</v>
      </c>
      <c r="D42" s="26">
        <v>91655879067.7033</v>
      </c>
      <c r="F42" s="10">
        <f>('Orig. (A)'!F43-'Orig. (A)'!G43)/'Orig. (A)'!B43*100</f>
        <v>7.330168459634917</v>
      </c>
      <c r="O42" s="6">
        <v>14252.225880044447</v>
      </c>
      <c r="P42" s="6">
        <v>5405.487328146024</v>
      </c>
      <c r="Q42" s="16">
        <f t="shared" si="5"/>
        <v>0.3792732008068038</v>
      </c>
      <c r="R42" s="20">
        <f>R40*3/5+R45*2/5</f>
        <v>248277</v>
      </c>
      <c r="S42" s="32">
        <f>'Orig. (A)'!AO43</f>
        <v>78565.768</v>
      </c>
      <c r="T42" s="20">
        <f>T40*3/5+T45*2/5</f>
        <v>164861.6</v>
      </c>
      <c r="U42" s="32">
        <f>'Orig. (A)'!AO43*'Orig. (A)'!AN43/100</f>
        <v>43395.409125959995</v>
      </c>
      <c r="V42">
        <f t="shared" si="3"/>
        <v>0.989608743483044</v>
      </c>
      <c r="W42">
        <f t="shared" si="1"/>
        <v>0.9806546617519037</v>
      </c>
      <c r="X42">
        <f t="shared" si="4"/>
        <v>0.9915091650257949</v>
      </c>
      <c r="Y42">
        <f t="shared" si="2"/>
        <v>0.9690733973323993</v>
      </c>
    </row>
    <row r="43" spans="1:29" ht="12.75">
      <c r="A43" s="1">
        <f t="shared" si="0"/>
        <v>1988</v>
      </c>
      <c r="B43" s="1">
        <f>'Orig. (A)'!B44/'Orig. (A)'!C44*1000000</f>
        <v>35652624457.25247</v>
      </c>
      <c r="C43" s="1">
        <f>('Orig. (A)'!D44+'Orig. (A)'!E44)/'Orig. (A)'!C44*1000000</f>
        <v>8043548262.779724</v>
      </c>
      <c r="D43" s="26">
        <v>94336346861.24269</v>
      </c>
      <c r="E43" s="1">
        <v>1194422566.772487</v>
      </c>
      <c r="F43" s="10">
        <f>('Orig. (A)'!F44-'Orig. (A)'!G44)/'Orig. (A)'!B44*100</f>
        <v>1.3900385534644077</v>
      </c>
      <c r="G43" s="10">
        <v>0.4287473250440122</v>
      </c>
      <c r="H43" s="10">
        <v>0.5252246397582454</v>
      </c>
      <c r="I43" s="10">
        <v>0.8713638540044575</v>
      </c>
      <c r="J43" s="10">
        <v>0.92232418344864</v>
      </c>
      <c r="K43" s="10">
        <f>LN('Orig. (A)'!J44*'Cons. (A)'!I43/'Cons. (A)'!G43)</f>
        <v>1.5303408108475745</v>
      </c>
      <c r="L43" s="10">
        <f>LN(H43*I43/G43/J43)</f>
        <v>0.14612115858094868</v>
      </c>
      <c r="M43" s="10">
        <v>81.51209894314736</v>
      </c>
      <c r="N43" s="10">
        <v>78.70537136587609</v>
      </c>
      <c r="O43" s="6">
        <v>15518.825445045983</v>
      </c>
      <c r="P43" s="6">
        <v>5926.6190779851395</v>
      </c>
      <c r="Q43" s="16">
        <f t="shared" si="5"/>
        <v>0.38189868807868266</v>
      </c>
      <c r="R43" s="20">
        <f>R40*2/5+R45*3/5</f>
        <v>250884</v>
      </c>
      <c r="S43" s="32">
        <f>'Orig. (A)'!AO44</f>
        <v>80115.632</v>
      </c>
      <c r="T43" s="20">
        <f>T40*2/5+T45*3/5</f>
        <v>166273.4</v>
      </c>
      <c r="U43" s="32">
        <f>'Orig. (A)'!AO44*'Orig. (A)'!AN44/100</f>
        <v>44780.312043872</v>
      </c>
      <c r="V43">
        <f t="shared" si="3"/>
        <v>1</v>
      </c>
      <c r="W43">
        <f t="shared" si="1"/>
        <v>1</v>
      </c>
      <c r="X43">
        <f t="shared" si="4"/>
        <v>1</v>
      </c>
      <c r="Y43">
        <f t="shared" si="2"/>
        <v>1</v>
      </c>
      <c r="AA43" s="33"/>
      <c r="AB43" s="33"/>
      <c r="AC43" s="33"/>
    </row>
    <row r="44" spans="1:29" ht="12.75">
      <c r="A44" s="1">
        <f t="shared" si="0"/>
        <v>1989</v>
      </c>
      <c r="B44" s="1">
        <f>'Orig. (A)'!B45/'Orig. (A)'!C45*1000000</f>
        <v>37149509621.437225</v>
      </c>
      <c r="C44" s="1">
        <f>('Orig. (A)'!D45+'Orig. (A)'!E45)/'Orig. (A)'!C45*1000000</f>
        <v>8523171994.612265</v>
      </c>
      <c r="D44" s="26">
        <v>98183363868.13261</v>
      </c>
      <c r="E44" s="1">
        <v>1231743397.1294286</v>
      </c>
      <c r="F44" s="10">
        <f>('Orig. (A)'!F45-'Orig. (A)'!G45)/'Orig. (A)'!B45*100</f>
        <v>-0.06478907112586604</v>
      </c>
      <c r="G44" s="10">
        <v>0.5207444450441845</v>
      </c>
      <c r="H44" s="10">
        <v>0.6049761510942154</v>
      </c>
      <c r="I44" s="10">
        <v>0.9052569997163807</v>
      </c>
      <c r="J44" s="10">
        <v>0.9633277688866435</v>
      </c>
      <c r="K44" s="10">
        <f>LN('Orig. (A)'!J45*'Cons. (A)'!I44/'Cons. (A)'!G44)</f>
        <v>1.4537182005622344</v>
      </c>
      <c r="L44" s="10">
        <f>LN(H44*I44/G44/J44)</f>
        <v>0.087754789506255</v>
      </c>
      <c r="M44" s="10">
        <v>85.89419204628999</v>
      </c>
      <c r="N44" s="10">
        <v>81.665350120911</v>
      </c>
      <c r="O44" s="6">
        <v>16934.005118324312</v>
      </c>
      <c r="P44" s="6">
        <v>6529.394801965716</v>
      </c>
      <c r="Q44" s="16">
        <f t="shared" si="5"/>
        <v>0.3855788844010829</v>
      </c>
      <c r="R44" s="20">
        <f>R40/5+R45*4/5</f>
        <v>253491</v>
      </c>
      <c r="S44" s="32">
        <f>'Orig. (A)'!AO45</f>
        <v>81668.344</v>
      </c>
      <c r="T44" s="20">
        <f>T40/5+T45*4/5</f>
        <v>167685.2</v>
      </c>
      <c r="U44" s="32">
        <f>'Orig. (A)'!AO45*'Orig. (A)'!AN45/100</f>
        <v>46169.319908488</v>
      </c>
      <c r="V44">
        <f t="shared" si="3"/>
        <v>1.010391256516956</v>
      </c>
      <c r="W44">
        <f t="shared" si="1"/>
        <v>1.0193808868661236</v>
      </c>
      <c r="X44">
        <f t="shared" si="4"/>
        <v>1.0084908349742052</v>
      </c>
      <c r="Y44">
        <f t="shared" si="2"/>
        <v>1.0310182712272118</v>
      </c>
      <c r="AA44" s="33"/>
      <c r="AB44" s="33"/>
      <c r="AC44" s="33"/>
    </row>
    <row r="45" spans="1:29" ht="12.75">
      <c r="A45" s="1">
        <f t="shared" si="0"/>
        <v>1990</v>
      </c>
      <c r="B45" s="1">
        <f>'Orig. (A)'!B46/'Orig. (A)'!C46*1000000</f>
        <v>39032350082.407135</v>
      </c>
      <c r="C45" s="1">
        <f>('Orig. (A)'!D46+'Orig. (A)'!E46)/'Orig. (A)'!C46*1000000</f>
        <v>9032688162.954824</v>
      </c>
      <c r="D45" s="26">
        <v>102338870917.15327</v>
      </c>
      <c r="E45" s="1">
        <v>1270516648.745873</v>
      </c>
      <c r="F45" s="10">
        <f>('Orig. (A)'!F46-'Orig. (A)'!G46)/'Orig. (A)'!B46*100</f>
        <v>-1.1045908907589435</v>
      </c>
      <c r="G45" s="10">
        <v>0.6548404342134257</v>
      </c>
      <c r="H45" s="10">
        <v>0.7287271994370111</v>
      </c>
      <c r="I45" s="10">
        <v>0.9378287734330499</v>
      </c>
      <c r="J45" s="10">
        <v>0.9891004690782272</v>
      </c>
      <c r="K45" s="10">
        <f>LN('Orig. (A)'!J46*'Cons. (A)'!I45/'Cons. (A)'!G45)</f>
        <v>1.3932851164133917</v>
      </c>
      <c r="L45" s="10">
        <f aca="true" t="shared" si="6" ref="L45:L58">LN(H45*I45/G45/J45)</f>
        <v>0.05367933091948013</v>
      </c>
      <c r="M45" s="10">
        <v>91.31130768709332</v>
      </c>
      <c r="N45" s="10">
        <v>85.4228828888196</v>
      </c>
      <c r="O45" s="6">
        <v>18409.029557436348</v>
      </c>
      <c r="P45" s="6">
        <v>6949.774413502602</v>
      </c>
      <c r="Q45" s="16">
        <f t="shared" si="5"/>
        <v>0.3775198682700378</v>
      </c>
      <c r="R45" s="32">
        <f>'Orig. (A)'!AU46</f>
        <v>256098</v>
      </c>
      <c r="S45" s="32">
        <f>'Orig. (A)'!AO46</f>
        <v>83226</v>
      </c>
      <c r="T45" s="32">
        <f>'Orig. (A)'!AW46</f>
        <v>169097</v>
      </c>
      <c r="U45" s="32">
        <f>'Orig. (A)'!AO46*'Orig. (A)'!AN46/100</f>
        <v>47545.099601999995</v>
      </c>
      <c r="V45">
        <f t="shared" si="3"/>
        <v>1.020782513033912</v>
      </c>
      <c r="W45">
        <f t="shared" si="1"/>
        <v>1.0388234845354525</v>
      </c>
      <c r="X45">
        <f t="shared" si="4"/>
        <v>1.0169816699484102</v>
      </c>
      <c r="Y45">
        <f t="shared" si="2"/>
        <v>1.0617411409598774</v>
      </c>
      <c r="AA45" s="33"/>
      <c r="AB45" s="33"/>
      <c r="AC45" s="33"/>
    </row>
    <row r="46" spans="1:29" ht="12.75">
      <c r="A46" s="1">
        <f t="shared" si="0"/>
        <v>1991</v>
      </c>
      <c r="B46" s="1">
        <f>'Orig. (A)'!B47/'Orig. (A)'!C47*1000000</f>
        <v>40680444714.93841</v>
      </c>
      <c r="C46" s="1">
        <f>('Orig. (A)'!D47+'Orig. (A)'!E47)/'Orig. (A)'!C47*1000000</f>
        <v>9490180783.308617</v>
      </c>
      <c r="D46" s="26">
        <v>106819037334.40172</v>
      </c>
      <c r="E46" s="1">
        <v>1318070050</v>
      </c>
      <c r="F46" s="10">
        <f>('Orig. (A)'!F47-'Orig. (A)'!G47)/'Orig. (A)'!B47*100</f>
        <v>-2.90757605768542</v>
      </c>
      <c r="G46" s="10">
        <v>0.7975054516148061</v>
      </c>
      <c r="H46" s="10">
        <v>0.8628399796420548</v>
      </c>
      <c r="I46" s="10">
        <v>0.9595040722990607</v>
      </c>
      <c r="J46" s="10">
        <v>0.9857340782018014</v>
      </c>
      <c r="K46" s="10">
        <f>LN('Orig. (A)'!J47*'Cons. (A)'!I46/'Cons. (A)'!G46)</f>
        <v>1.2896647177703042</v>
      </c>
      <c r="L46" s="10">
        <f t="shared" si="6"/>
        <v>0.05177051897997246</v>
      </c>
      <c r="M46" s="10">
        <v>94.08593510942306</v>
      </c>
      <c r="N46" s="10">
        <v>89.41727651600596</v>
      </c>
      <c r="O46" s="6">
        <v>19604.319842076646</v>
      </c>
      <c r="P46" s="6">
        <v>7188.529959632598</v>
      </c>
      <c r="Q46" s="16">
        <f t="shared" si="5"/>
        <v>0.3666809161215527</v>
      </c>
      <c r="R46" s="20">
        <f>R45*4/5+R50/5</f>
        <v>258927.4</v>
      </c>
      <c r="S46" s="32">
        <f>'Orig. (A)'!AO47</f>
        <v>84793.1545126653</v>
      </c>
      <c r="T46" s="20">
        <f>T45*4/5+T50/5</f>
        <v>170719</v>
      </c>
      <c r="U46" s="32">
        <f>'Orig. (A)'!AO47*'Orig. (A)'!AN47/100</f>
        <v>48900.38179376311</v>
      </c>
      <c r="V46">
        <f t="shared" si="3"/>
        <v>1.0320602350090082</v>
      </c>
      <c r="W46">
        <f t="shared" si="1"/>
        <v>1.0583846422464134</v>
      </c>
      <c r="X46">
        <f t="shared" si="4"/>
        <v>1.0267366878887423</v>
      </c>
      <c r="Y46">
        <f t="shared" si="2"/>
        <v>1.0920062760137672</v>
      </c>
      <c r="AA46" s="33"/>
      <c r="AB46" s="33"/>
      <c r="AC46" s="33"/>
    </row>
    <row r="47" spans="1:29" ht="12.75">
      <c r="A47" s="1">
        <f t="shared" si="0"/>
        <v>1992</v>
      </c>
      <c r="B47" s="1">
        <f>'Orig. (A)'!B48/'Orig. (A)'!C48*1000000</f>
        <v>42156506493.94435</v>
      </c>
      <c r="C47" s="1">
        <f>('Orig. (A)'!D48+'Orig. (A)'!E48)/'Orig. (A)'!C48*1000000</f>
        <v>9818956248.75909</v>
      </c>
      <c r="D47" s="26">
        <v>111557397172.62723</v>
      </c>
      <c r="E47" s="1">
        <v>1364983490</v>
      </c>
      <c r="F47" s="10">
        <f>('Orig. (A)'!F48-'Orig. (A)'!G48)/'Orig. (A)'!B48*100</f>
        <v>-5.033767872535167</v>
      </c>
      <c r="G47" s="10">
        <v>0.9099075640709031</v>
      </c>
      <c r="H47" s="10">
        <v>0.9431524034286605</v>
      </c>
      <c r="I47" s="10">
        <v>0.977880028203168</v>
      </c>
      <c r="J47" s="10">
        <v>0.9895805446193169</v>
      </c>
      <c r="K47" s="10">
        <f>LN('Orig. (A)'!J48*'Cons. (A)'!I47/'Cons. (A)'!G47)</f>
        <v>1.2017995709906861</v>
      </c>
      <c r="L47" s="10">
        <f t="shared" si="6"/>
        <v>0.02399069959982069</v>
      </c>
      <c r="M47" s="10">
        <v>96.71111496878963</v>
      </c>
      <c r="N47" s="10">
        <v>92.94486182465074</v>
      </c>
      <c r="O47" s="6">
        <v>20034.697717440133</v>
      </c>
      <c r="P47" s="6">
        <v>7131.591490668695</v>
      </c>
      <c r="Q47" s="16">
        <f t="shared" si="5"/>
        <v>0.3559620210521405</v>
      </c>
      <c r="R47" s="20">
        <f>R45*3/5+R50*2/5</f>
        <v>261756.8</v>
      </c>
      <c r="S47" s="32">
        <f>'Orig. (A)'!AO48</f>
        <v>86369.2324746906</v>
      </c>
      <c r="T47" s="20">
        <f>T45*3/5+T50*2/5</f>
        <v>172341</v>
      </c>
      <c r="U47" s="32">
        <f>'Orig. (A)'!AO48*'Orig. (A)'!AN48/100</f>
        <v>50237.873238158434</v>
      </c>
      <c r="V47">
        <f t="shared" si="3"/>
        <v>1.0433379569841041</v>
      </c>
      <c r="W47">
        <f t="shared" si="1"/>
        <v>1.0780571820826501</v>
      </c>
      <c r="X47">
        <f t="shared" si="4"/>
        <v>1.0364917058290744</v>
      </c>
      <c r="Y47">
        <f t="shared" si="2"/>
        <v>1.1218741215769013</v>
      </c>
      <c r="AA47" s="33"/>
      <c r="AB47" s="33"/>
      <c r="AC47" s="33"/>
    </row>
    <row r="48" spans="1:29" ht="12.75">
      <c r="A48" s="1">
        <f t="shared" si="0"/>
        <v>1993</v>
      </c>
      <c r="B48" s="1">
        <f>'Orig. (A)'!B49/'Orig. (A)'!C49*1000000</f>
        <v>42979040789.37464</v>
      </c>
      <c r="C48" s="1">
        <f>('Orig. (A)'!D49+'Orig. (A)'!E49)/'Orig. (A)'!C49*1000000</f>
        <v>9024722699.31094</v>
      </c>
      <c r="D48" s="26">
        <v>116413747600.43758</v>
      </c>
      <c r="E48" s="1">
        <v>1424112319.9999998</v>
      </c>
      <c r="F48" s="10">
        <f>('Orig. (A)'!F49-'Orig. (A)'!G49)/'Orig. (A)'!B49*100</f>
        <v>-3.926062728864831</v>
      </c>
      <c r="G48" s="10">
        <v>1</v>
      </c>
      <c r="H48" s="10">
        <v>1</v>
      </c>
      <c r="I48" s="10">
        <v>1</v>
      </c>
      <c r="J48" s="10">
        <v>1</v>
      </c>
      <c r="K48" s="10">
        <f>LN('Orig. (A)'!J49*'Cons. (A)'!I48/'Cons. (A)'!G48)</f>
        <v>1.136428169352335</v>
      </c>
      <c r="L48" s="10">
        <f t="shared" si="6"/>
        <v>0</v>
      </c>
      <c r="M48" s="10">
        <v>97.01603813616727</v>
      </c>
      <c r="N48" s="10">
        <v>95.32497491522712</v>
      </c>
      <c r="O48" s="6">
        <v>19936.56147308447</v>
      </c>
      <c r="P48" s="6">
        <v>6871.797662785936</v>
      </c>
      <c r="Q48" s="16">
        <f t="shared" si="5"/>
        <v>0.3446831928396111</v>
      </c>
      <c r="R48" s="20">
        <f>R45*2/5+R50*3/5</f>
        <v>264586.2</v>
      </c>
      <c r="S48" s="32">
        <f>'Orig. (A)'!AO49</f>
        <v>87953.64162613469</v>
      </c>
      <c r="T48" s="20">
        <f>T45*2/5+T50*3/5</f>
        <v>173963</v>
      </c>
      <c r="U48" s="32">
        <f>'Orig. (A)'!AO49*'Orig. (A)'!AN49/100</f>
        <v>51566.956224477886</v>
      </c>
      <c r="V48">
        <f t="shared" si="3"/>
        <v>1.0546156789592003</v>
      </c>
      <c r="W48">
        <f t="shared" si="1"/>
        <v>1.0978337114801102</v>
      </c>
      <c r="X48">
        <f t="shared" si="4"/>
        <v>1.0462467237694064</v>
      </c>
      <c r="Y48">
        <f t="shared" si="2"/>
        <v>1.151554195825096</v>
      </c>
      <c r="AA48" s="33"/>
      <c r="AB48" s="33"/>
      <c r="AC48" s="33"/>
    </row>
    <row r="49" spans="1:29" ht="12.75">
      <c r="A49" s="1">
        <f t="shared" si="0"/>
        <v>1994</v>
      </c>
      <c r="B49" s="1">
        <f>'Orig. (A)'!B50/'Orig. (A)'!C50*1000000</f>
        <v>44876587488.42661</v>
      </c>
      <c r="C49" s="1">
        <f>('Orig. (A)'!D50+'Orig. (A)'!E50)/'Orig. (A)'!C50*1000000</f>
        <v>9745297179.09745</v>
      </c>
      <c r="D49" s="26">
        <v>120259830817.98994</v>
      </c>
      <c r="E49" s="1">
        <v>1467215970</v>
      </c>
      <c r="F49" s="10">
        <f>('Orig. (A)'!F50-'Orig. (A)'!G50)/'Orig. (A)'!B50*100</f>
        <v>-4.825498535376297</v>
      </c>
      <c r="G49" s="10">
        <v>1.0834419464119793</v>
      </c>
      <c r="H49" s="10">
        <v>1.0596722043143396</v>
      </c>
      <c r="I49" s="10">
        <v>1.0192593252504036</v>
      </c>
      <c r="J49" s="10">
        <v>1.0091964668087066</v>
      </c>
      <c r="K49" s="10">
        <f>LN('Orig. (A)'!J50*'Cons. (A)'!I49/'Cons. (A)'!G49)</f>
        <v>1.1553641301785365</v>
      </c>
      <c r="L49" s="10">
        <f t="shared" si="6"/>
        <v>-0.012261566779644123</v>
      </c>
      <c r="M49" s="10">
        <v>100</v>
      </c>
      <c r="N49" s="10">
        <v>100</v>
      </c>
      <c r="O49" s="6">
        <v>20059.919649400697</v>
      </c>
      <c r="P49" s="6">
        <v>6797.681147253262</v>
      </c>
      <c r="Q49" s="16">
        <f t="shared" si="5"/>
        <v>0.33886881234124716</v>
      </c>
      <c r="R49" s="20">
        <f>R45/5+R50*4/5</f>
        <v>267415.6</v>
      </c>
      <c r="S49" s="32">
        <f>'Orig. (A)'!AO50</f>
        <v>89545.77276053239</v>
      </c>
      <c r="T49" s="20">
        <f>T45/5+T50*4/5</f>
        <v>175585</v>
      </c>
      <c r="U49" s="32">
        <f>'Orig. (A)'!AO50*'Orig. (A)'!AN50/100</f>
        <v>52903.37390960426</v>
      </c>
      <c r="V49">
        <f t="shared" si="3"/>
        <v>1.0658934009342962</v>
      </c>
      <c r="W49">
        <f t="shared" si="1"/>
        <v>1.1177066263489301</v>
      </c>
      <c r="X49">
        <f t="shared" si="4"/>
        <v>1.0560017417097383</v>
      </c>
      <c r="Y49">
        <f t="shared" si="2"/>
        <v>1.181398063009788</v>
      </c>
      <c r="AA49" s="33"/>
      <c r="AB49" s="33"/>
      <c r="AC49" s="33"/>
    </row>
    <row r="50" spans="1:29" ht="12.75">
      <c r="A50" s="1">
        <f t="shared" si="0"/>
        <v>1995</v>
      </c>
      <c r="B50" s="1">
        <f>'Orig. (A)'!B51/'Orig. (A)'!C51*1000000</f>
        <v>42109051399.07347</v>
      </c>
      <c r="C50" s="1">
        <f>('Orig. (A)'!D51+'Orig. (A)'!E51)/'Orig. (A)'!C51*1000000</f>
        <v>8346049196.223291</v>
      </c>
      <c r="D50" s="26">
        <v>124655396365.0365</v>
      </c>
      <c r="E50" s="1">
        <v>1469426634</v>
      </c>
      <c r="F50" s="10">
        <f>('Orig. (A)'!F51-'Orig. (A)'!G51)/'Orig. (A)'!B51*100</f>
        <v>2.6638795440441587</v>
      </c>
      <c r="G50" s="10">
        <v>1.545535560539827</v>
      </c>
      <c r="H50" s="10">
        <v>1.6047095168810528</v>
      </c>
      <c r="I50" s="10">
        <v>1.0473525423923375</v>
      </c>
      <c r="J50" s="10">
        <v>1.0347843263842946</v>
      </c>
      <c r="K50" s="10">
        <f>LN('Orig. (A)'!J51*'Cons. (A)'!I50/'Cons. (A)'!G50)</f>
        <v>1.4702228714510959</v>
      </c>
      <c r="L50" s="10">
        <f t="shared" si="6"/>
        <v>0.04964482964641384</v>
      </c>
      <c r="M50" s="10">
        <v>96.72659666770383</v>
      </c>
      <c r="N50" s="10">
        <v>92.79519532610769</v>
      </c>
      <c r="O50" s="6">
        <v>19397.5</v>
      </c>
      <c r="P50" s="6">
        <v>6598.3</v>
      </c>
      <c r="Q50" s="16">
        <f t="shared" si="5"/>
        <v>0.3401623920608326</v>
      </c>
      <c r="R50" s="32">
        <f>'Orig. (A)'!AU51</f>
        <v>270245</v>
      </c>
      <c r="S50" s="32">
        <f>'Orig. (A)'!AO51</f>
        <v>91145</v>
      </c>
      <c r="T50" s="32">
        <f>'Orig. (A)'!AW51</f>
        <v>177207</v>
      </c>
      <c r="U50" s="32">
        <f>'Orig. (A)'!AO51*'Orig. (A)'!AN51/100</f>
        <v>54257.615905</v>
      </c>
      <c r="V50">
        <f t="shared" si="3"/>
        <v>1.0771711229093923</v>
      </c>
      <c r="W50">
        <f t="shared" si="1"/>
        <v>1.137668114507291</v>
      </c>
      <c r="X50">
        <f t="shared" si="4"/>
        <v>1.0657567596500703</v>
      </c>
      <c r="Y50">
        <f t="shared" si="2"/>
        <v>1.211639969186524</v>
      </c>
      <c r="AA50" s="33"/>
      <c r="AB50" s="33"/>
      <c r="AC50" s="33"/>
    </row>
    <row r="51" spans="1:29" ht="12.75">
      <c r="A51" s="1">
        <f t="shared" si="0"/>
        <v>1996</v>
      </c>
      <c r="B51" s="1">
        <f>'Orig. (A)'!B52/'Orig. (A)'!C52*1000000</f>
        <v>44279134677.59044</v>
      </c>
      <c r="C51" s="1">
        <f>('Orig. (A)'!D52+'Orig. (A)'!E52)/'Orig. (A)'!C52*1000000</f>
        <v>10231092768.46717</v>
      </c>
      <c r="D51" s="26">
        <v>127456178180.58992</v>
      </c>
      <c r="E51" s="1">
        <v>1538971299</v>
      </c>
      <c r="F51" s="10">
        <f>('Orig. (A)'!F52-'Orig. (A)'!G52)/'Orig. (A)'!B52*100</f>
        <v>2.061098836702855</v>
      </c>
      <c r="G51" s="10">
        <v>1.980743307328567</v>
      </c>
      <c r="H51" s="10">
        <v>2.0645393456436802</v>
      </c>
      <c r="I51" s="10">
        <v>1.0649581880735324</v>
      </c>
      <c r="J51" s="10">
        <v>1.044013809597603</v>
      </c>
      <c r="K51" s="10">
        <f>LN('Orig. (A)'!J52*'Cons. (A)'!I51/'Cons. (A)'!G51)</f>
        <v>1.407539232618065</v>
      </c>
      <c r="L51" s="10">
        <f t="shared" si="6"/>
        <v>0.06129776376613088</v>
      </c>
      <c r="M51" s="10">
        <v>105.42673732839056</v>
      </c>
      <c r="N51" s="10">
        <v>96.24462371995847</v>
      </c>
      <c r="O51" s="6">
        <v>20760.9</v>
      </c>
      <c r="P51" s="6">
        <v>6698.5</v>
      </c>
      <c r="Q51" s="16">
        <f t="shared" si="5"/>
        <v>0.3226497887856499</v>
      </c>
      <c r="R51" s="20">
        <f>R50*4/5+R55/5</f>
        <v>273167.4</v>
      </c>
      <c r="S51" s="32">
        <f>'Orig. (A)'!AO52</f>
        <v>92570.752</v>
      </c>
      <c r="T51" s="20">
        <f>T50*4/5+T55/5</f>
        <v>179431</v>
      </c>
      <c r="U51" s="32">
        <f>'Orig. (A)'!AO52*'Orig. (A)'!AN52/100</f>
        <v>55524.95532787199</v>
      </c>
      <c r="V51">
        <f t="shared" si="3"/>
        <v>1.088819534127326</v>
      </c>
      <c r="W51">
        <f t="shared" si="1"/>
        <v>1.1554642919124696</v>
      </c>
      <c r="X51">
        <f t="shared" si="4"/>
        <v>1.0791323206237438</v>
      </c>
      <c r="Y51">
        <f t="shared" si="2"/>
        <v>1.2399412329568693</v>
      </c>
      <c r="AA51" s="33"/>
      <c r="AB51" s="33"/>
      <c r="AC51" s="33"/>
    </row>
    <row r="52" spans="1:29" ht="12.75">
      <c r="A52" s="1">
        <f t="shared" si="0"/>
        <v>1997</v>
      </c>
      <c r="B52" s="1">
        <f>'Orig. (A)'!B53/'Orig. (A)'!C53*1000000</f>
        <v>47277677491.61469</v>
      </c>
      <c r="C52" s="1">
        <f>('Orig. (A)'!D53+'Orig. (A)'!E53)/'Orig. (A)'!C53*1000000</f>
        <v>12227320929.622946</v>
      </c>
      <c r="D52" s="26">
        <v>132017411416.78326</v>
      </c>
      <c r="E52" s="1">
        <v>1646558055.0000002</v>
      </c>
      <c r="F52" s="10">
        <f>('Orig. (A)'!F53-'Orig. (A)'!G53)/'Orig. (A)'!B53*100</f>
        <v>-0.10673916604710212</v>
      </c>
      <c r="G52" s="10">
        <v>2.283232263726525</v>
      </c>
      <c r="H52" s="10">
        <v>2.3146893537184545</v>
      </c>
      <c r="I52" s="10">
        <v>1.076924149720849</v>
      </c>
      <c r="J52" s="10">
        <v>1.0336243404677543</v>
      </c>
      <c r="K52" s="10">
        <f>LN('Orig. (A)'!J53*'Cons. (A)'!I52/'Cons. (A)'!G52)</f>
        <v>1.3177136122327378</v>
      </c>
      <c r="L52" s="10">
        <f t="shared" si="6"/>
        <v>0.05472095685010894</v>
      </c>
      <c r="M52" s="10">
        <v>113.23714214879605</v>
      </c>
      <c r="N52" s="10">
        <v>102.53031240293116</v>
      </c>
      <c r="O52" s="6">
        <v>21730.6</v>
      </c>
      <c r="P52" s="6">
        <v>7564.7</v>
      </c>
      <c r="Q52" s="16">
        <f t="shared" si="5"/>
        <v>0.3481127994625091</v>
      </c>
      <c r="R52" s="20">
        <f>R50*3/5+R55*2/5</f>
        <v>276089.8</v>
      </c>
      <c r="S52" s="32">
        <f>'Orig. (A)'!AO53</f>
        <v>93926.2959999999</v>
      </c>
      <c r="T52" s="20">
        <f>T50*3/5+T55*2/5</f>
        <v>181655</v>
      </c>
      <c r="U52" s="32">
        <f>'Orig. (A)'!AO53*'Orig. (A)'!AN53/100</f>
        <v>56759.47282020794</v>
      </c>
      <c r="V52">
        <f t="shared" si="3"/>
        <v>1.100467945345259</v>
      </c>
      <c r="W52">
        <f t="shared" si="1"/>
        <v>1.172384135969868</v>
      </c>
      <c r="X52">
        <f t="shared" si="4"/>
        <v>1.0925078815974174</v>
      </c>
      <c r="Y52">
        <f t="shared" si="2"/>
        <v>1.2675095422425766</v>
      </c>
      <c r="AA52" s="33"/>
      <c r="AB52" s="33"/>
      <c r="AC52" s="33"/>
    </row>
    <row r="53" spans="1:29" ht="12.75">
      <c r="A53" s="1">
        <f t="shared" si="0"/>
        <v>1998</v>
      </c>
      <c r="B53" s="1">
        <f>'Orig. (A)'!B54/'Orig. (A)'!C54*1000000</f>
        <v>49655823248.584435</v>
      </c>
      <c r="C53" s="1">
        <f>('Orig. (A)'!D54+'Orig. (A)'!E54)/'Orig. (A)'!C54*1000000</f>
        <v>12076059705.500372</v>
      </c>
      <c r="D53" s="26">
        <v>138371967375.47635</v>
      </c>
      <c r="E53" s="1">
        <v>1689555870</v>
      </c>
      <c r="F53" s="10">
        <f>('Orig. (A)'!F54-'Orig. (A)'!G54)/'Orig. (A)'!B54*100</f>
        <v>-2.141515982684882</v>
      </c>
      <c r="G53" s="10">
        <v>2.618826807400607</v>
      </c>
      <c r="H53" s="10">
        <v>2.5873470126241456</v>
      </c>
      <c r="I53" s="10">
        <v>1.0740227622480014</v>
      </c>
      <c r="J53" s="10">
        <v>0.9975726733173711</v>
      </c>
      <c r="K53" s="10">
        <f>LN('Orig. (A)'!J54*'Cons. (A)'!I53/'Cons. (A)'!G53)</f>
        <v>1.3209117868961286</v>
      </c>
      <c r="L53" s="10">
        <f t="shared" si="6"/>
        <v>0.06174806441190036</v>
      </c>
      <c r="M53" s="10">
        <v>120.26105920178989</v>
      </c>
      <c r="N53" s="10">
        <v>107.20269403279508</v>
      </c>
      <c r="O53" s="6">
        <v>23388.1</v>
      </c>
      <c r="P53" s="6">
        <v>7660.6</v>
      </c>
      <c r="Q53" s="16">
        <f t="shared" si="5"/>
        <v>0.32754263920540794</v>
      </c>
      <c r="R53" s="20">
        <f>R50*2/5+R55*3/5</f>
        <v>279012.2</v>
      </c>
      <c r="S53" s="32">
        <f>'Orig. (A)'!AO54</f>
        <v>95251.064</v>
      </c>
      <c r="T53" s="20">
        <f>T50*2/5+T55*3/5</f>
        <v>183879</v>
      </c>
      <c r="U53" s="32">
        <f>'Orig. (A)'!AO54*'Orig. (A)'!AN54/100</f>
        <v>57975.988869559995</v>
      </c>
      <c r="V53">
        <f t="shared" si="3"/>
        <v>1.1121163565631926</v>
      </c>
      <c r="W53">
        <f t="shared" si="1"/>
        <v>1.1889198352701007</v>
      </c>
      <c r="X53">
        <f t="shared" si="4"/>
        <v>1.1058834425710908</v>
      </c>
      <c r="Y53">
        <f t="shared" si="2"/>
        <v>1.2946758569426666</v>
      </c>
      <c r="AA53" s="33"/>
      <c r="AB53" s="33"/>
      <c r="AC53" s="33"/>
    </row>
    <row r="54" spans="1:29" ht="12.75">
      <c r="A54" s="1">
        <f t="shared" si="0"/>
        <v>1999</v>
      </c>
      <c r="B54" s="1">
        <f>'Orig. (A)'!B55/'Orig. (A)'!C55*1000000</f>
        <v>51521288166.76198</v>
      </c>
      <c r="C54" s="1">
        <f>('Orig. (A)'!D55+'Orig. (A)'!E55)/'Orig. (A)'!C55*1000000</f>
        <v>12094638992.610535</v>
      </c>
      <c r="D54" s="26">
        <v>144292581111.83966</v>
      </c>
      <c r="E54" s="1">
        <v>1714195200</v>
      </c>
      <c r="F54" s="10">
        <f>('Orig. (A)'!F55-'Orig. (A)'!G55)/'Orig. (A)'!B55*100</f>
        <v>-1.6210781070446076</v>
      </c>
      <c r="G54" s="10">
        <v>2.968269541232391</v>
      </c>
      <c r="H54" s="10">
        <v>2.8287605339510047</v>
      </c>
      <c r="I54" s="10">
        <v>1.086078883739403</v>
      </c>
      <c r="J54" s="10">
        <v>0.9920697582336532</v>
      </c>
      <c r="K54" s="10">
        <f>LN('Orig. (A)'!J55*'Cons. (A)'!I54/'Cons. (A)'!G54)</f>
        <v>1.252224286066029</v>
      </c>
      <c r="L54" s="10">
        <f t="shared" si="6"/>
        <v>0.042395214091122575</v>
      </c>
      <c r="M54" s="10">
        <v>124.27625177582323</v>
      </c>
      <c r="N54" s="10">
        <v>111.40480754635578</v>
      </c>
      <c r="O54" s="6">
        <v>23863.4</v>
      </c>
      <c r="P54" s="6">
        <v>8133.8</v>
      </c>
      <c r="Q54" s="16">
        <f t="shared" si="5"/>
        <v>0.34084832840249085</v>
      </c>
      <c r="R54" s="20">
        <f>R50/5+R55*4/5</f>
        <v>281934.6</v>
      </c>
      <c r="S54" s="32">
        <f>'Orig. (A)'!AO55</f>
        <v>96584.488</v>
      </c>
      <c r="T54" s="20">
        <f>T50/5+T55*4/5</f>
        <v>186103</v>
      </c>
      <c r="U54" s="32">
        <f>'Orig. (A)'!AO55*'Orig. (A)'!AN55/100</f>
        <v>59187.650337816005</v>
      </c>
      <c r="V54">
        <f t="shared" si="3"/>
        <v>1.1237647677811258</v>
      </c>
      <c r="W54">
        <f t="shared" si="1"/>
        <v>1.2055635784037753</v>
      </c>
      <c r="X54">
        <f t="shared" si="4"/>
        <v>1.1192590035447643</v>
      </c>
      <c r="Y54">
        <f t="shared" si="2"/>
        <v>1.3217337628158754</v>
      </c>
      <c r="AA54" s="33"/>
      <c r="AB54" s="33"/>
      <c r="AC54" s="33"/>
    </row>
    <row r="55" spans="1:29" ht="12.75">
      <c r="A55" s="1">
        <f t="shared" si="0"/>
        <v>2000</v>
      </c>
      <c r="B55" s="1">
        <f>'Orig. (A)'!B56/'Orig. (A)'!C56*1000000</f>
        <v>54917100000</v>
      </c>
      <c r="C55" s="1">
        <f>('Orig. (A)'!D56+'Orig. (A)'!E56)/'Orig. (A)'!C56*1000000</f>
        <v>13061710000</v>
      </c>
      <c r="D55" s="26">
        <v>149965436687.84317</v>
      </c>
      <c r="E55" s="1">
        <v>1748803026</v>
      </c>
      <c r="F55" s="10">
        <f>('Orig. (A)'!F56-'Orig. (A)'!G56)/'Orig. (A)'!B56*100</f>
        <v>-1.996349042465825</v>
      </c>
      <c r="G55" s="10">
        <v>3.2454847686260306</v>
      </c>
      <c r="H55" s="10">
        <v>2.9764856459368274</v>
      </c>
      <c r="I55" s="10">
        <v>1.1167902330345925</v>
      </c>
      <c r="J55" s="10">
        <v>1.023961665427067</v>
      </c>
      <c r="K55" s="10">
        <f>LN('Orig. (A)'!J56*'Cons. (A)'!I55/'Cons. (A)'!G55)</f>
        <v>1.1797969073683678</v>
      </c>
      <c r="L55" s="10">
        <f t="shared" si="6"/>
        <v>0.00025818041591877154</v>
      </c>
      <c r="M55" s="10">
        <v>131.01956511674393</v>
      </c>
      <c r="N55" s="10">
        <v>119.26546851146409</v>
      </c>
      <c r="O55" s="6">
        <v>24937</v>
      </c>
      <c r="P55" s="6">
        <v>8455.3</v>
      </c>
      <c r="Q55" s="16">
        <f t="shared" si="5"/>
        <v>0.33906644744756786</v>
      </c>
      <c r="R55" s="32">
        <f>'Orig. (A)'!AU56</f>
        <v>284857</v>
      </c>
      <c r="S55" s="32">
        <f>'Orig. (A)'!AO56</f>
        <v>97966</v>
      </c>
      <c r="T55" s="32">
        <f>'Orig. (A)'!AW56</f>
        <v>188327</v>
      </c>
      <c r="U55" s="32">
        <f>'Orig. (A)'!AO56*'Orig. (A)'!AN56/100</f>
        <v>60413.574914000004</v>
      </c>
      <c r="V55">
        <f t="shared" si="3"/>
        <v>1.1354131789990594</v>
      </c>
      <c r="W55">
        <f t="shared" si="1"/>
        <v>1.222807553961504</v>
      </c>
      <c r="X55">
        <f t="shared" si="4"/>
        <v>1.1326345645184377</v>
      </c>
      <c r="Y55">
        <f t="shared" si="2"/>
        <v>1.3491101816086464</v>
      </c>
      <c r="AA55" s="33"/>
      <c r="AB55" s="33"/>
      <c r="AC55" s="33"/>
    </row>
    <row r="56" spans="1:29" ht="12.75">
      <c r="A56" s="1">
        <f t="shared" si="0"/>
        <v>2001</v>
      </c>
      <c r="B56" s="1">
        <f>'Orig. (A)'!B57/'Orig. (A)'!C57*1000000</f>
        <v>54899031419.79683</v>
      </c>
      <c r="C56" s="1">
        <f>('Orig. (A)'!D57+'Orig. (A)'!E57)/'Orig. (A)'!C57*1000000</f>
        <v>11435454760.217339</v>
      </c>
      <c r="D56" s="26">
        <v>156324677833.63788</v>
      </c>
      <c r="E56" s="1">
        <v>1747469520</v>
      </c>
      <c r="F56" s="10">
        <f>('Orig. (A)'!F57-'Orig. (A)'!G57)/'Orig. (A)'!B57*100</f>
        <v>-2.2157206322540444</v>
      </c>
      <c r="G56" s="10">
        <v>3.3986205420057987</v>
      </c>
      <c r="H56" s="10">
        <v>3.03688870718783</v>
      </c>
      <c r="I56" s="10">
        <v>1.1306965400309905</v>
      </c>
      <c r="J56" s="10">
        <v>1.016732487800845</v>
      </c>
      <c r="K56" s="10">
        <f>LN('Orig. (A)'!J57*'Cons. (A)'!I56/'Cons. (A)'!G56)</f>
        <v>1.1340209797695908</v>
      </c>
      <c r="L56" s="10">
        <f t="shared" si="6"/>
        <v>-0.006296278628059485</v>
      </c>
      <c r="M56" s="10">
        <v>128.81722537044195</v>
      </c>
      <c r="N56" s="10">
        <v>120.0003691397169</v>
      </c>
      <c r="O56" s="6">
        <v>24746.8</v>
      </c>
      <c r="P56" s="6">
        <v>8184.8</v>
      </c>
      <c r="Q56" s="16">
        <f t="shared" si="5"/>
        <v>0.3307417524690061</v>
      </c>
      <c r="R56" s="20">
        <f>R55*4/5+R60/5</f>
        <v>287854.8</v>
      </c>
      <c r="S56" s="32">
        <f>'Orig. (A)'!AO57</f>
        <v>98994.0873835957</v>
      </c>
      <c r="T56" s="20">
        <f>T55*4/5+T60/5</f>
        <v>190797.2</v>
      </c>
      <c r="U56" s="32">
        <f>'Orig. (A)'!AO57*'Orig. (A)'!AN57/100</f>
        <v>61403.26056959768</v>
      </c>
      <c r="V56">
        <f t="shared" si="3"/>
        <v>1.1473621275170995</v>
      </c>
      <c r="W56">
        <f t="shared" si="1"/>
        <v>1.2356400980971567</v>
      </c>
      <c r="X56">
        <f t="shared" si="4"/>
        <v>1.1474908193373083</v>
      </c>
      <c r="Y56">
        <f t="shared" si="2"/>
        <v>1.3712110918173126</v>
      </c>
      <c r="AA56" s="33"/>
      <c r="AB56" s="33"/>
      <c r="AC56" s="33"/>
    </row>
    <row r="57" spans="1:29" ht="12.75">
      <c r="A57" s="1">
        <f t="shared" si="0"/>
        <v>2002</v>
      </c>
      <c r="B57" s="1">
        <f>'Orig. (A)'!B58/'Orig. (A)'!C58*1000000</f>
        <v>55322715990.49562</v>
      </c>
      <c r="C57" s="1">
        <f>('Orig. (A)'!D58+'Orig. (A)'!E58)/'Orig. (A)'!C58*1000000</f>
        <v>11400010599.67671</v>
      </c>
      <c r="D57" s="26">
        <v>160835801151.61578</v>
      </c>
      <c r="E57" s="1">
        <v>1789703258</v>
      </c>
      <c r="F57" s="10">
        <f>('Orig. (A)'!F58-'Orig. (A)'!G58)/'Orig. (A)'!B58*100</f>
        <v>-1.8177814961824252</v>
      </c>
      <c r="G57" s="10">
        <v>3.5969943153757162</v>
      </c>
      <c r="H57" s="10">
        <v>3.129525184170455</v>
      </c>
      <c r="I57" s="10">
        <v>1.1414931928547474</v>
      </c>
      <c r="J57" s="10">
        <v>1.0020191762781068</v>
      </c>
      <c r="K57" s="10">
        <f>LN('Orig. (A)'!J58*'Cons. (A)'!I57/'Cons. (A)'!G57)</f>
        <v>1.1198139805880025</v>
      </c>
      <c r="L57" s="10">
        <f t="shared" si="6"/>
        <v>-0.008897206481616737</v>
      </c>
      <c r="M57" s="10">
        <v>127.96393196634264</v>
      </c>
      <c r="N57" s="10">
        <v>121.58531855760654</v>
      </c>
      <c r="O57" s="6">
        <v>25109.5</v>
      </c>
      <c r="P57" s="6">
        <v>7885.3</v>
      </c>
      <c r="Q57" s="16">
        <f t="shared" si="5"/>
        <v>0.3140365200422151</v>
      </c>
      <c r="R57" s="20">
        <f>R55*3/5+R60*2/5</f>
        <v>290852.6</v>
      </c>
      <c r="S57" s="32">
        <f>'Orig. (A)'!AO58</f>
        <v>100002.340268081</v>
      </c>
      <c r="T57" s="20">
        <f>T55*3/5+T60*2/5</f>
        <v>193267.4</v>
      </c>
      <c r="U57" s="32">
        <f>'Orig. (A)'!AO58*'Orig. (A)'!AN58/100</f>
        <v>62367.95954329274</v>
      </c>
      <c r="V57">
        <f t="shared" si="3"/>
        <v>1.1593110760351397</v>
      </c>
      <c r="W57">
        <f t="shared" si="1"/>
        <v>1.2482250688365162</v>
      </c>
      <c r="X57">
        <f t="shared" si="4"/>
        <v>1.162347074156179</v>
      </c>
      <c r="Y57">
        <f t="shared" si="2"/>
        <v>1.3927540183773135</v>
      </c>
      <c r="AA57" s="33"/>
      <c r="AB57" s="33"/>
      <c r="AC57" s="33"/>
    </row>
    <row r="58" spans="1:29" ht="12.75">
      <c r="A58" s="1">
        <f t="shared" si="0"/>
        <v>2003</v>
      </c>
      <c r="B58" s="1">
        <f>'Orig. (A)'!B59/'Orig. (A)'!C59*1000000</f>
        <v>56091875519.65791</v>
      </c>
      <c r="C58" s="1">
        <f>('Orig. (A)'!D59+'Orig. (A)'!E59)/'Orig. (A)'!C59*1000000</f>
        <v>12840168072.217602</v>
      </c>
      <c r="D58" s="26">
        <v>165105085153.3292</v>
      </c>
      <c r="E58" s="1">
        <f>'Orig. (A)'!AR59*'Orig. (A)'!AS59</f>
        <v>1801710.755</v>
      </c>
      <c r="F58" s="10">
        <f>('Orig. (A)'!F59-'Orig. (A)'!G59)/'Orig. (A)'!B59*100</f>
        <v>-1.4991542920670196</v>
      </c>
      <c r="G58" s="10">
        <v>3.864113673810948</v>
      </c>
      <c r="H58" s="10">
        <v>3.349273424530939</v>
      </c>
      <c r="I58" s="10">
        <v>1.1711866877686354</v>
      </c>
      <c r="J58" s="10">
        <v>1.0383654539247789</v>
      </c>
      <c r="K58" s="10">
        <f>LN('Orig. (A)'!J59*'Cons. (A)'!I58/'Cons. (A)'!G58)</f>
        <v>1.1848122598060686</v>
      </c>
      <c r="L58" s="10">
        <f t="shared" si="6"/>
        <v>-0.02261920050137973</v>
      </c>
      <c r="M58" s="10">
        <v>128.0552093847092</v>
      </c>
      <c r="N58" s="10">
        <v>123.9685679277063</v>
      </c>
      <c r="O58" s="6">
        <v>25359.2</v>
      </c>
      <c r="P58" s="6">
        <v>7622.5</v>
      </c>
      <c r="Q58" s="16">
        <f t="shared" si="5"/>
        <v>0.30058124861983027</v>
      </c>
      <c r="R58" s="20">
        <f>R55*2/5+R60*3/5</f>
        <v>293850.4</v>
      </c>
      <c r="S58" s="32">
        <f>'Orig. (A)'!AO59</f>
        <v>101020.862188892</v>
      </c>
      <c r="T58" s="20">
        <f>T55*2/5+T60*3/5</f>
        <v>195737.6</v>
      </c>
      <c r="U58" s="32">
        <f>'Orig. (A)'!AO59*'Orig. (A)'!AN59/100</f>
        <v>63340.18161329747</v>
      </c>
      <c r="V58">
        <f t="shared" si="3"/>
        <v>1.1712600245531801</v>
      </c>
      <c r="W58">
        <f t="shared" si="1"/>
        <v>1.2609382172619197</v>
      </c>
      <c r="X58">
        <f t="shared" si="4"/>
        <v>1.1772033289750496</v>
      </c>
      <c r="Y58">
        <f t="shared" si="2"/>
        <v>1.4144649450241005</v>
      </c>
      <c r="AA58" s="33"/>
      <c r="AB58" s="33"/>
      <c r="AC58" s="33"/>
    </row>
    <row r="59" spans="1:29" s="19" customFormat="1" ht="12.75">
      <c r="A59" s="1">
        <f t="shared" si="0"/>
        <v>2004</v>
      </c>
      <c r="B59" s="1">
        <f>'Orig. (A)'!B60/'Orig. (A)'!C60*1000000</f>
        <v>58342241978.81015</v>
      </c>
      <c r="C59" s="1">
        <f>('Orig. (A)'!D60+'Orig. (A)'!E60)/'Orig. (A)'!C60*1000000</f>
        <v>14415765575.357595</v>
      </c>
      <c r="D59" s="18"/>
      <c r="F59" s="10">
        <f>('Orig. (A)'!F60-'Orig. (A)'!G60)/'Orig. (A)'!B60*100</f>
        <v>-1.840940297687698</v>
      </c>
      <c r="K59" s="10"/>
      <c r="R59" s="20">
        <f>R55/5+R60*4/5</f>
        <v>296848.2</v>
      </c>
      <c r="S59" s="32">
        <f>'Orig. (A)'!AO60</f>
        <v>102049.757735962</v>
      </c>
      <c r="T59" s="20">
        <f>T55/5+T60*4/5</f>
        <v>198207.8</v>
      </c>
      <c r="U59" s="32">
        <f>'Orig. (A)'!AO60*'Orig. (A)'!AN60/100</f>
        <v>64337.57591391045</v>
      </c>
      <c r="V59">
        <f t="shared" si="3"/>
        <v>1.1832089730712203</v>
      </c>
      <c r="W59">
        <f t="shared" si="1"/>
        <v>1.273780848860582</v>
      </c>
      <c r="X59">
        <f t="shared" si="4"/>
        <v>1.19205958379392</v>
      </c>
      <c r="Y59">
        <f t="shared" si="2"/>
        <v>1.4367379988526627</v>
      </c>
      <c r="AA59" s="33"/>
      <c r="AB59" s="33"/>
      <c r="AC59" s="33"/>
    </row>
    <row r="60" spans="1:29" s="19" customFormat="1" ht="12.75">
      <c r="A60" s="1">
        <f t="shared" si="0"/>
        <v>2005</v>
      </c>
      <c r="B60" s="1">
        <f>'Orig. (A)'!B61/'Orig. (A)'!C61*1000000</f>
        <v>60209308261.72042</v>
      </c>
      <c r="C60" s="1">
        <f>('Orig. (A)'!D61+'Orig. (A)'!E61)/'Orig. (A)'!C61*1000000</f>
        <v>14365438611.418362</v>
      </c>
      <c r="F60" s="10">
        <f>('Orig. (A)'!F61-'Orig. (A)'!G61)/'Orig. (A)'!B61*100</f>
        <v>-1.4041755260171362</v>
      </c>
      <c r="K60" s="10"/>
      <c r="R60" s="32">
        <f>'Orig. (A)'!AU61</f>
        <v>299846</v>
      </c>
      <c r="S60" s="32">
        <f>'Orig. (A)'!AO61</f>
        <v>103089.132564478</v>
      </c>
      <c r="T60" s="32">
        <f>'Orig. (A)'!AW61</f>
        <v>200678</v>
      </c>
      <c r="U60" s="32">
        <f>'Orig. (A)'!AO61*'Orig. (A)'!AN61/100</f>
        <v>65370.46838525653</v>
      </c>
      <c r="V60">
        <f t="shared" si="3"/>
        <v>1.1951579215892605</v>
      </c>
      <c r="W60">
        <f t="shared" si="1"/>
        <v>1.2867542824161706</v>
      </c>
      <c r="X60">
        <f t="shared" si="4"/>
        <v>1.2069158386127907</v>
      </c>
      <c r="Y60">
        <f t="shared" si="2"/>
        <v>1.4598037709342448</v>
      </c>
      <c r="AA60" s="33"/>
      <c r="AB60" s="33"/>
      <c r="AC60" s="33"/>
    </row>
    <row r="61" spans="1:29" s="19" customFormat="1" ht="12.75">
      <c r="A61" s="1">
        <f t="shared" si="0"/>
        <v>2006</v>
      </c>
      <c r="B61" s="1">
        <f>'Orig. (A)'!B62/'Orig. (A)'!C62*1000000</f>
        <v>63108008817.046295</v>
      </c>
      <c r="C61" s="1">
        <f>('Orig. (A)'!D62+'Orig. (A)'!E62)/'Orig. (A)'!C62*1000000</f>
        <v>16217474895.90987</v>
      </c>
      <c r="F61" s="10">
        <f>('Orig. (A)'!F62-'Orig. (A)'!G62)/'Orig. (A)'!B62*100</f>
        <v>-1.1605018046338302</v>
      </c>
      <c r="K61" s="10"/>
      <c r="R61" s="20">
        <f>R60*4/5+R65/5</f>
        <v>302815.2</v>
      </c>
      <c r="S61" s="32">
        <f>'Orig. (A)'!AO62</f>
        <v>104221.36086059</v>
      </c>
      <c r="T61" s="20">
        <f>T60*4/5+T65/5</f>
        <v>202796</v>
      </c>
      <c r="U61" s="32">
        <f>'Orig. (A)'!AO62*'Orig. (A)'!AN62/100</f>
        <v>66493.43667177814</v>
      </c>
      <c r="V61">
        <f t="shared" si="3"/>
        <v>1.2069928732003636</v>
      </c>
      <c r="W61">
        <f t="shared" si="1"/>
        <v>1.3008867091080303</v>
      </c>
      <c r="X61">
        <f t="shared" si="4"/>
        <v>1.219653895331424</v>
      </c>
      <c r="Y61">
        <f t="shared" si="2"/>
        <v>1.4848810478728562</v>
      </c>
      <c r="AA61" s="33"/>
      <c r="AB61" s="33"/>
      <c r="AC61" s="33"/>
    </row>
    <row r="62" spans="1:29" s="19" customFormat="1" ht="12.75">
      <c r="A62" s="1">
        <f t="shared" si="0"/>
        <v>2007</v>
      </c>
      <c r="B62" s="1">
        <f>'Orig. (A)'!B63/'Orig. (A)'!C63*1000000</f>
        <v>65129735052.64568</v>
      </c>
      <c r="C62" s="1">
        <f>('Orig. (A)'!D63+'Orig. (A)'!E63)/'Orig. (A)'!C63*1000000</f>
        <v>16911653138.638496</v>
      </c>
      <c r="F62" s="10"/>
      <c r="O62" s="20"/>
      <c r="P62" s="20"/>
      <c r="R62" s="20">
        <f>R60*3/5+R65*2/5</f>
        <v>305784.4</v>
      </c>
      <c r="S62" s="32">
        <f>S61*3/4+S65/4</f>
        <v>105428.04685229318</v>
      </c>
      <c r="T62" s="20">
        <f>T60*3/5+T65*2/5</f>
        <v>204914</v>
      </c>
      <c r="U62" s="32">
        <f>U61*3/4+U65/4</f>
        <v>67694.52211035544</v>
      </c>
      <c r="V62">
        <f t="shared" si="3"/>
        <v>1.2188278248114668</v>
      </c>
      <c r="W62">
        <f t="shared" si="1"/>
        <v>1.3159485136720033</v>
      </c>
      <c r="X62">
        <f t="shared" si="4"/>
        <v>1.2323919520500572</v>
      </c>
      <c r="Y62">
        <f t="shared" si="2"/>
        <v>1.5117027778643886</v>
      </c>
      <c r="AA62" s="33"/>
      <c r="AB62" s="33"/>
      <c r="AC62" s="33"/>
    </row>
    <row r="63" spans="1:29" s="19" customFormat="1" ht="12.75">
      <c r="A63" s="1">
        <f t="shared" si="0"/>
        <v>2008</v>
      </c>
      <c r="R63" s="20">
        <f>R60*2/5+R65*3/5</f>
        <v>308753.6</v>
      </c>
      <c r="S63" s="32">
        <f>S61/2+S65/2</f>
        <v>106634.73284399636</v>
      </c>
      <c r="T63" s="20">
        <f>T60*2/5+T65*3/5</f>
        <v>207032</v>
      </c>
      <c r="U63" s="32">
        <f>U61/2+U65/2</f>
        <v>68895.60754893275</v>
      </c>
      <c r="V63">
        <f t="shared" si="3"/>
        <v>1.2306627764225697</v>
      </c>
      <c r="W63">
        <f t="shared" si="1"/>
        <v>1.3310103182359763</v>
      </c>
      <c r="X63">
        <f t="shared" si="4"/>
        <v>1.2451300087686907</v>
      </c>
      <c r="Y63">
        <f t="shared" si="2"/>
        <v>1.538524507855921</v>
      </c>
      <c r="AA63" s="33"/>
      <c r="AB63" s="33"/>
      <c r="AC63" s="33"/>
    </row>
    <row r="64" spans="1:29" s="19" customFormat="1" ht="12.75">
      <c r="A64" s="1">
        <f t="shared" si="0"/>
        <v>2009</v>
      </c>
      <c r="R64" s="20">
        <f>R60/5+R65*4/5</f>
        <v>311722.8</v>
      </c>
      <c r="S64" s="32">
        <f>S61/4+S65*3/4</f>
        <v>107841.41883569954</v>
      </c>
      <c r="T64" s="20">
        <f>T60/5+T65*4/5</f>
        <v>209150</v>
      </c>
      <c r="U64" s="32">
        <f>U61/4+U65*3/4</f>
        <v>70096.69298751006</v>
      </c>
      <c r="V64">
        <f t="shared" si="3"/>
        <v>1.2424977280336729</v>
      </c>
      <c r="W64">
        <f t="shared" si="1"/>
        <v>1.3460721227999493</v>
      </c>
      <c r="X64">
        <f t="shared" si="4"/>
        <v>1.257868065487324</v>
      </c>
      <c r="Y64">
        <f t="shared" si="2"/>
        <v>1.5653462378474539</v>
      </c>
      <c r="AA64" s="33"/>
      <c r="AB64" s="33"/>
      <c r="AC64" s="33"/>
    </row>
    <row r="65" spans="1:29" s="19" customFormat="1" ht="12.75">
      <c r="A65" s="1">
        <f t="shared" si="0"/>
        <v>2010</v>
      </c>
      <c r="D65" s="18"/>
      <c r="E65" s="18"/>
      <c r="F65" s="18"/>
      <c r="R65" s="32">
        <f>'Orig. (A)'!AU66</f>
        <v>314692</v>
      </c>
      <c r="S65" s="32">
        <f>'Orig. (A)'!AV66/'Orig. (A)'!$AV$61*'Orig. (A)'!$AO$61</f>
        <v>109048.10482740273</v>
      </c>
      <c r="T65" s="32">
        <f>'Orig. (A)'!AW66</f>
        <v>211268</v>
      </c>
      <c r="U65" s="32">
        <f>'Orig. (A)'!AX66/'Orig. (A)'!$AX$61*$U$60</f>
        <v>71297.77842608737</v>
      </c>
      <c r="V65">
        <f t="shared" si="3"/>
        <v>1.254332679644776</v>
      </c>
      <c r="W65">
        <f t="shared" si="1"/>
        <v>1.3611339273639222</v>
      </c>
      <c r="X65">
        <f t="shared" si="4"/>
        <v>1.2706061222059573</v>
      </c>
      <c r="Y65">
        <f t="shared" si="2"/>
        <v>1.5921679678389864</v>
      </c>
      <c r="AA65" s="33"/>
      <c r="AB65" s="33"/>
      <c r="AC65" s="33"/>
    </row>
    <row r="66" spans="1:29" s="19" customFormat="1" ht="12.75">
      <c r="A66" s="1">
        <f t="shared" si="0"/>
        <v>2011</v>
      </c>
      <c r="B66" s="30" t="s">
        <v>163</v>
      </c>
      <c r="C66" s="30"/>
      <c r="D66" s="31"/>
      <c r="E66" s="18"/>
      <c r="F66" s="18"/>
      <c r="R66" s="20">
        <f>R65*4/5+R70/5</f>
        <v>317555.6</v>
      </c>
      <c r="S66" s="20">
        <f>S65*4/5+S70/5</f>
        <v>110128.37247208027</v>
      </c>
      <c r="T66" s="20">
        <f>T65*4/5+T70/5</f>
        <v>212494.8</v>
      </c>
      <c r="U66" s="20">
        <f>U65*4/5+U70/5</f>
        <v>72354.90601502087</v>
      </c>
      <c r="V66">
        <f t="shared" si="3"/>
        <v>1.265746719599496</v>
      </c>
      <c r="W66">
        <f t="shared" si="1"/>
        <v>1.3746177833569393</v>
      </c>
      <c r="X66">
        <f t="shared" si="4"/>
        <v>1.2779843318293846</v>
      </c>
      <c r="Y66">
        <f t="shared" si="2"/>
        <v>1.6157749402043824</v>
      </c>
      <c r="AA66" s="33"/>
      <c r="AB66" s="33"/>
      <c r="AC66" s="33"/>
    </row>
    <row r="67" spans="1:29" s="19" customFormat="1" ht="12.75">
      <c r="A67" s="1">
        <f t="shared" si="0"/>
        <v>2012</v>
      </c>
      <c r="D67" s="26" t="s">
        <v>162</v>
      </c>
      <c r="E67" s="26"/>
      <c r="F67" s="18"/>
      <c r="G67" s="21"/>
      <c r="L67" s="22"/>
      <c r="R67" s="20">
        <f>R65*3/5+R70*2/5</f>
        <v>320419.2</v>
      </c>
      <c r="S67" s="20">
        <f>S65*3/5+S70*2/5</f>
        <v>111208.6401167578</v>
      </c>
      <c r="T67" s="20">
        <f>T65*3/5+T70*2/5</f>
        <v>213721.6</v>
      </c>
      <c r="U67" s="20">
        <f>U65*3/5+U70*2/5</f>
        <v>73412.03360395438</v>
      </c>
      <c r="V67">
        <f aca="true" t="shared" si="7" ref="V67:V98">R67/$R$43</f>
        <v>1.2771607595542163</v>
      </c>
      <c r="W67">
        <f t="shared" si="1"/>
        <v>1.3881016393499561</v>
      </c>
      <c r="X67">
        <f t="shared" si="4"/>
        <v>1.285362541452812</v>
      </c>
      <c r="Y67">
        <f t="shared" si="2"/>
        <v>1.6393819125697788</v>
      </c>
      <c r="AA67" s="33"/>
      <c r="AB67" s="33"/>
      <c r="AC67" s="33"/>
    </row>
    <row r="68" spans="1:29" s="19" customFormat="1" ht="12.75">
      <c r="A68" s="1">
        <f t="shared" si="0"/>
        <v>2013</v>
      </c>
      <c r="D68" s="18"/>
      <c r="E68" s="18"/>
      <c r="F68" s="18"/>
      <c r="G68" s="21"/>
      <c r="R68" s="20">
        <f>R65*2/5+R70*3/5</f>
        <v>323282.8</v>
      </c>
      <c r="S68" s="20">
        <f>S65*2/5+S70*3/5</f>
        <v>112288.90776143534</v>
      </c>
      <c r="T68" s="20">
        <f>T65*2/5+T70*3/5</f>
        <v>214948.4</v>
      </c>
      <c r="U68" s="20">
        <f>U65*2/5+U70*3/5</f>
        <v>74469.16119288787</v>
      </c>
      <c r="V68">
        <f t="shared" si="7"/>
        <v>1.2885747995089363</v>
      </c>
      <c r="W68">
        <f t="shared" si="1"/>
        <v>1.4015854953429732</v>
      </c>
      <c r="X68">
        <f t="shared" si="4"/>
        <v>1.2927407510762394</v>
      </c>
      <c r="Y68">
        <f t="shared" si="2"/>
        <v>1.6629888849351746</v>
      </c>
      <c r="AA68" s="33"/>
      <c r="AB68" s="33"/>
      <c r="AC68" s="33"/>
    </row>
    <row r="69" spans="1:29" s="19" customFormat="1" ht="12.75">
      <c r="A69" s="1">
        <f t="shared" si="0"/>
        <v>2014</v>
      </c>
      <c r="D69" s="18"/>
      <c r="E69" s="18"/>
      <c r="F69" s="18"/>
      <c r="G69" s="21"/>
      <c r="R69" s="20">
        <f>R65/5+R70*4/5</f>
        <v>326146.4</v>
      </c>
      <c r="S69" s="20">
        <f>S65/5+S70*4/5</f>
        <v>113369.17540611287</v>
      </c>
      <c r="T69" s="20">
        <f>T65/5+T70*4/5</f>
        <v>216175.2</v>
      </c>
      <c r="U69" s="20">
        <f>U65/5+U70*4/5</f>
        <v>75526.28878182138</v>
      </c>
      <c r="V69">
        <f t="shared" si="7"/>
        <v>1.2999888394636565</v>
      </c>
      <c r="W69">
        <f t="shared" si="1"/>
        <v>1.41506935133599</v>
      </c>
      <c r="X69">
        <f t="shared" si="4"/>
        <v>1.300118960699667</v>
      </c>
      <c r="Y69">
        <f t="shared" si="2"/>
        <v>1.686595857300571</v>
      </c>
      <c r="AA69" s="33"/>
      <c r="AB69" s="33"/>
      <c r="AC69" s="33"/>
    </row>
    <row r="70" spans="1:29" s="19" customFormat="1" ht="12.75">
      <c r="A70" s="1">
        <f t="shared" si="0"/>
        <v>2015</v>
      </c>
      <c r="D70" s="18"/>
      <c r="E70" s="18"/>
      <c r="F70" s="18"/>
      <c r="G70" s="21"/>
      <c r="R70" s="32">
        <f>'Orig. (A)'!AU71</f>
        <v>329010</v>
      </c>
      <c r="S70" s="32">
        <f>'Orig. (A)'!AV71/'Orig. (A)'!$AV$61*'Orig. (A)'!$AO$61</f>
        <v>114449.44305079042</v>
      </c>
      <c r="T70" s="32">
        <f>'Orig. (A)'!AW71</f>
        <v>217402</v>
      </c>
      <c r="U70" s="32">
        <f>'Orig. (A)'!AX71/'Orig. (A)'!$AX$61*$U$60</f>
        <v>76583.41637075487</v>
      </c>
      <c r="V70">
        <f t="shared" si="7"/>
        <v>1.3114028794183765</v>
      </c>
      <c r="W70">
        <f t="shared" si="1"/>
        <v>1.4285532073290068</v>
      </c>
      <c r="X70">
        <f t="shared" si="4"/>
        <v>1.3074971703230944</v>
      </c>
      <c r="Y70">
        <f t="shared" si="2"/>
        <v>1.7102028296659668</v>
      </c>
      <c r="AA70" s="33"/>
      <c r="AB70" s="33"/>
      <c r="AC70" s="33"/>
    </row>
    <row r="71" spans="1:29" s="19" customFormat="1" ht="12.75">
      <c r="A71" s="1">
        <f aca="true" t="shared" si="8" ref="A71:A105">A70+1</f>
        <v>2016</v>
      </c>
      <c r="D71" s="18"/>
      <c r="E71" s="18"/>
      <c r="F71" s="18"/>
      <c r="G71" s="21"/>
      <c r="R71" s="20">
        <f>R70*4/5+R75/5</f>
        <v>331717.4</v>
      </c>
      <c r="S71" s="20">
        <f>S70*4/5+S75/5</f>
        <v>115399.20060110823</v>
      </c>
      <c r="T71" s="20">
        <f>T70*4/5+T75/5</f>
        <v>218258</v>
      </c>
      <c r="U71" s="20">
        <f>U70*4/5+U75/5</f>
        <v>77404.24252519988</v>
      </c>
      <c r="V71">
        <f t="shared" si="7"/>
        <v>1.3221943208813636</v>
      </c>
      <c r="W71">
        <f t="shared" si="1"/>
        <v>1.4404080417303358</v>
      </c>
      <c r="X71">
        <f t="shared" si="4"/>
        <v>1.3126453178920983</v>
      </c>
      <c r="Y71">
        <f t="shared" si="2"/>
        <v>1.72853289743416</v>
      </c>
      <c r="AA71" s="33"/>
      <c r="AB71" s="33"/>
      <c r="AC71" s="33"/>
    </row>
    <row r="72" spans="1:29" s="19" customFormat="1" ht="12.75">
      <c r="A72" s="1">
        <f t="shared" si="8"/>
        <v>2017</v>
      </c>
      <c r="D72" s="18"/>
      <c r="E72" s="18"/>
      <c r="F72" s="18"/>
      <c r="G72" s="21"/>
      <c r="R72" s="20">
        <f>R70*3/5+R75*2/5</f>
        <v>334424.8</v>
      </c>
      <c r="S72" s="20">
        <f>S70*3/5+S75*2/5</f>
        <v>116348.95815142606</v>
      </c>
      <c r="T72" s="20">
        <f>T70*3/5+T75*2/5</f>
        <v>219114</v>
      </c>
      <c r="U72" s="20">
        <f>U70*3/5+U75*2/5</f>
        <v>78225.06867964487</v>
      </c>
      <c r="V72">
        <f t="shared" si="7"/>
        <v>1.3329857623443504</v>
      </c>
      <c r="W72">
        <f t="shared" si="1"/>
        <v>1.4522628761316652</v>
      </c>
      <c r="X72">
        <f t="shared" si="4"/>
        <v>1.317793465461102</v>
      </c>
      <c r="Y72">
        <f t="shared" si="2"/>
        <v>1.7468629652023528</v>
      </c>
      <c r="AA72" s="33"/>
      <c r="AB72" s="33"/>
      <c r="AC72" s="33"/>
    </row>
    <row r="73" spans="1:29" s="19" customFormat="1" ht="12.75">
      <c r="A73" s="1">
        <f t="shared" si="8"/>
        <v>2018</v>
      </c>
      <c r="D73" s="18"/>
      <c r="E73" s="18"/>
      <c r="F73" s="18"/>
      <c r="G73" s="21"/>
      <c r="R73" s="20">
        <f>R70*2/5+R75*3/5</f>
        <v>337132.2</v>
      </c>
      <c r="S73" s="20">
        <f>S70*2/5+S75*3/5</f>
        <v>117298.71570174387</v>
      </c>
      <c r="T73" s="20">
        <f>T70*2/5+T75*3/5</f>
        <v>219970</v>
      </c>
      <c r="U73" s="20">
        <f>U70*2/5+U75*3/5</f>
        <v>79045.89483408988</v>
      </c>
      <c r="V73">
        <f t="shared" si="7"/>
        <v>1.3437772038073372</v>
      </c>
      <c r="W73">
        <f t="shared" si="1"/>
        <v>1.464117710532994</v>
      </c>
      <c r="X73">
        <f t="shared" si="4"/>
        <v>1.322941613030106</v>
      </c>
      <c r="Y73">
        <f t="shared" si="2"/>
        <v>1.7651930329705459</v>
      </c>
      <c r="AA73" s="33"/>
      <c r="AB73" s="33"/>
      <c r="AC73" s="33"/>
    </row>
    <row r="74" spans="1:29" s="19" customFormat="1" ht="12.75">
      <c r="A74" s="1">
        <f t="shared" si="8"/>
        <v>2019</v>
      </c>
      <c r="D74" s="18"/>
      <c r="E74" s="18"/>
      <c r="F74" s="18"/>
      <c r="G74" s="21"/>
      <c r="R74" s="20">
        <f>R70/5+R75*4/5</f>
        <v>339839.6</v>
      </c>
      <c r="S74" s="20">
        <f>S70/5+S75*4/5</f>
        <v>118248.4732520617</v>
      </c>
      <c r="T74" s="20">
        <f>T70/5+T75*4/5</f>
        <v>220826</v>
      </c>
      <c r="U74" s="20">
        <f>U70/5+U75*4/5</f>
        <v>79866.72098853487</v>
      </c>
      <c r="V74">
        <f t="shared" si="7"/>
        <v>1.354568645270324</v>
      </c>
      <c r="W74">
        <f t="shared" si="1"/>
        <v>1.4759725449343233</v>
      </c>
      <c r="X74">
        <f t="shared" si="4"/>
        <v>1.3280897605991098</v>
      </c>
      <c r="Y74">
        <f t="shared" si="2"/>
        <v>1.7835231007387387</v>
      </c>
      <c r="AA74" s="33"/>
      <c r="AB74" s="33"/>
      <c r="AC74" s="33"/>
    </row>
    <row r="75" spans="1:29" s="19" customFormat="1" ht="12.75">
      <c r="A75" s="1">
        <f t="shared" si="8"/>
        <v>2020</v>
      </c>
      <c r="D75" s="18"/>
      <c r="E75" s="18"/>
      <c r="F75" s="18"/>
      <c r="G75" s="21"/>
      <c r="R75" s="32">
        <f>'Orig. (A)'!AU76</f>
        <v>342547</v>
      </c>
      <c r="S75" s="32">
        <f>'Orig. (A)'!AV76/'Orig. (A)'!$AV$61*'Orig. (A)'!$AO$61</f>
        <v>119198.23080237952</v>
      </c>
      <c r="T75" s="32">
        <f>'Orig. (A)'!AW76</f>
        <v>221682</v>
      </c>
      <c r="U75" s="32">
        <f>'Orig. (A)'!AX76/'Orig. (A)'!$AX$61*$U$60</f>
        <v>80687.54714297988</v>
      </c>
      <c r="V75">
        <f t="shared" si="7"/>
        <v>1.365360086733311</v>
      </c>
      <c r="W75">
        <f t="shared" si="1"/>
        <v>1.4878273793356522</v>
      </c>
      <c r="X75">
        <f t="shared" si="4"/>
        <v>1.3332379081681136</v>
      </c>
      <c r="Y75">
        <f t="shared" si="2"/>
        <v>1.8018531685069317</v>
      </c>
      <c r="AA75" s="33"/>
      <c r="AB75" s="33"/>
      <c r="AC75" s="33"/>
    </row>
    <row r="76" spans="1:29" s="19" customFormat="1" ht="12.75">
      <c r="A76" s="1">
        <f t="shared" si="8"/>
        <v>2021</v>
      </c>
      <c r="D76" s="18"/>
      <c r="E76" s="18"/>
      <c r="F76" s="18"/>
      <c r="G76" s="21"/>
      <c r="R76" s="20">
        <f>R75*4/5+R80/5</f>
        <v>345023.6</v>
      </c>
      <c r="S76" s="20">
        <f>S75*4/5+S80/5</f>
        <v>120016.09406036712</v>
      </c>
      <c r="T76" s="20">
        <f>T75*4/5+T80/5</f>
        <v>222318.40000000002</v>
      </c>
      <c r="U76" s="20">
        <f>U75*4/5+U80/5</f>
        <v>81270.88541221927</v>
      </c>
      <c r="V76">
        <f t="shared" si="7"/>
        <v>1.3752315811291274</v>
      </c>
      <c r="W76">
        <f t="shared" si="1"/>
        <v>1.4980359146435631</v>
      </c>
      <c r="X76">
        <f t="shared" si="4"/>
        <v>1.3370653393747889</v>
      </c>
      <c r="Y76">
        <f t="shared" si="2"/>
        <v>1.8148798367594416</v>
      </c>
      <c r="AA76" s="33"/>
      <c r="AB76" s="33"/>
      <c r="AC76" s="33"/>
    </row>
    <row r="77" spans="1:29" s="19" customFormat="1" ht="12.75">
      <c r="A77" s="1">
        <f t="shared" si="8"/>
        <v>2022</v>
      </c>
      <c r="D77" s="18"/>
      <c r="E77" s="18"/>
      <c r="F77" s="18"/>
      <c r="G77" s="21"/>
      <c r="R77" s="20">
        <f>R75*3/5+R80*2/5</f>
        <v>347500.2</v>
      </c>
      <c r="S77" s="20">
        <f>S75*3/5+S80*2/5</f>
        <v>120833.95731835473</v>
      </c>
      <c r="T77" s="20">
        <f>T75*3/5+T80*2/5</f>
        <v>222954.80000000002</v>
      </c>
      <c r="U77" s="20">
        <f>U75*3/5+U80*2/5</f>
        <v>81854.22368145868</v>
      </c>
      <c r="V77">
        <f t="shared" si="7"/>
        <v>1.3851030755249438</v>
      </c>
      <c r="W77">
        <f t="shared" si="1"/>
        <v>1.5082444499514744</v>
      </c>
      <c r="X77">
        <f t="shared" si="4"/>
        <v>1.3408927705814642</v>
      </c>
      <c r="Y77">
        <f t="shared" si="2"/>
        <v>1.8279065050119518</v>
      </c>
      <c r="AA77" s="33"/>
      <c r="AB77" s="33"/>
      <c r="AC77" s="33"/>
    </row>
    <row r="78" spans="1:29" s="19" customFormat="1" ht="12.75">
      <c r="A78" s="1">
        <f t="shared" si="8"/>
        <v>2023</v>
      </c>
      <c r="D78" s="18"/>
      <c r="E78" s="18"/>
      <c r="G78" s="21"/>
      <c r="R78" s="20">
        <f>R75*2/5+R80*3/5</f>
        <v>349976.8</v>
      </c>
      <c r="S78" s="20">
        <f>S75*2/5+S80*3/5</f>
        <v>121651.82057634235</v>
      </c>
      <c r="T78" s="20">
        <f>T75*2/5+T80*3/5</f>
        <v>223591.2</v>
      </c>
      <c r="U78" s="20">
        <f>U75*2/5+U80*3/5</f>
        <v>82437.56195069806</v>
      </c>
      <c r="V78">
        <f t="shared" si="7"/>
        <v>1.39497456992076</v>
      </c>
      <c r="W78">
        <f t="shared" si="1"/>
        <v>1.5184529852593855</v>
      </c>
      <c r="X78">
        <f t="shared" si="4"/>
        <v>1.3447202017881394</v>
      </c>
      <c r="Y78">
        <f t="shared" si="2"/>
        <v>1.8409331732644614</v>
      </c>
      <c r="AA78" s="33"/>
      <c r="AB78" s="33"/>
      <c r="AC78" s="33"/>
    </row>
    <row r="79" spans="1:29" s="19" customFormat="1" ht="12.75">
      <c r="A79" s="1">
        <f t="shared" si="8"/>
        <v>2024</v>
      </c>
      <c r="D79" s="18"/>
      <c r="E79" s="18"/>
      <c r="G79" s="21"/>
      <c r="R79" s="20">
        <f>R75/5+R80*4/5</f>
        <v>352453.4</v>
      </c>
      <c r="S79" s="20">
        <f>S75/5+S80*4/5</f>
        <v>122469.68383432998</v>
      </c>
      <c r="T79" s="20">
        <f>T75/5+T80*4/5</f>
        <v>224227.6</v>
      </c>
      <c r="U79" s="20">
        <f>U75/5+U80*4/5</f>
        <v>83020.90021993747</v>
      </c>
      <c r="V79">
        <f t="shared" si="7"/>
        <v>1.4048460643165768</v>
      </c>
      <c r="W79">
        <f t="shared" si="1"/>
        <v>1.5286615205672966</v>
      </c>
      <c r="X79">
        <f t="shared" si="4"/>
        <v>1.3485476329948147</v>
      </c>
      <c r="Y79">
        <f t="shared" si="2"/>
        <v>1.8539598415169716</v>
      </c>
      <c r="AA79" s="33"/>
      <c r="AB79" s="33"/>
      <c r="AC79" s="33"/>
    </row>
    <row r="80" spans="1:29" s="19" customFormat="1" ht="12.75">
      <c r="A80" s="1">
        <f t="shared" si="8"/>
        <v>2025</v>
      </c>
      <c r="D80" s="18"/>
      <c r="E80" s="18"/>
      <c r="G80" s="21"/>
      <c r="R80" s="32">
        <f>'Orig. (A)'!AU81</f>
        <v>354930</v>
      </c>
      <c r="S80" s="32">
        <f>'Orig. (A)'!AV81/'Orig. (A)'!$AV$61*'Orig. (A)'!$AO$61</f>
        <v>123287.54709231757</v>
      </c>
      <c r="T80" s="32">
        <f>'Orig. (A)'!AW81</f>
        <v>224864</v>
      </c>
      <c r="U80" s="32">
        <f>'Orig. (A)'!AX81/'Orig. (A)'!$AX$61*$U$60</f>
        <v>83604.23848917686</v>
      </c>
      <c r="V80">
        <f t="shared" si="7"/>
        <v>1.414717558712393</v>
      </c>
      <c r="W80">
        <f aca="true" t="shared" si="9" ref="W80:W105">S80/$S$43</f>
        <v>1.5388700558752078</v>
      </c>
      <c r="X80">
        <f t="shared" si="4"/>
        <v>1.3523750642014898</v>
      </c>
      <c r="Y80">
        <f aca="true" t="shared" si="10" ref="Y80:Y105">U80/$U$43</f>
        <v>1.8669865097694816</v>
      </c>
      <c r="AA80" s="33"/>
      <c r="AB80" s="33"/>
      <c r="AC80" s="33"/>
    </row>
    <row r="81" spans="1:29" s="19" customFormat="1" ht="12.75">
      <c r="A81" s="1">
        <f t="shared" si="8"/>
        <v>2026</v>
      </c>
      <c r="R81" s="20">
        <f>R80*4/5+R85/5</f>
        <v>357181.4</v>
      </c>
      <c r="S81" s="20">
        <f>S80*4/5+S85/5</f>
        <v>123965.80409785372</v>
      </c>
      <c r="T81" s="20">
        <f>T80*4/5+T85/5</f>
        <v>225597.2</v>
      </c>
      <c r="U81" s="20">
        <f>U80*4/5+U85/5</f>
        <v>83962.34886395399</v>
      </c>
      <c r="V81">
        <f t="shared" si="7"/>
        <v>1.423691427113726</v>
      </c>
      <c r="W81">
        <f t="shared" si="9"/>
        <v>1.5473360317229192</v>
      </c>
      <c r="X81">
        <f t="shared" si="4"/>
        <v>1.3567846691052208</v>
      </c>
      <c r="Y81">
        <f t="shared" si="10"/>
        <v>1.8749835593305983</v>
      </c>
      <c r="AA81" s="33"/>
      <c r="AB81" s="33"/>
      <c r="AC81" s="33"/>
    </row>
    <row r="82" spans="1:29" s="19" customFormat="1" ht="12.75">
      <c r="A82" s="1">
        <f t="shared" si="8"/>
        <v>2027</v>
      </c>
      <c r="R82" s="20">
        <f>R80*3/5+R85*2/5</f>
        <v>359432.8</v>
      </c>
      <c r="S82" s="20">
        <f>S80*3/5+S85*2/5</f>
        <v>124644.06110338986</v>
      </c>
      <c r="T82" s="20">
        <f>T80*3/5+T85*2/5</f>
        <v>226330.4</v>
      </c>
      <c r="U82" s="20">
        <f>U80*3/5+U85*2/5</f>
        <v>84320.45923873113</v>
      </c>
      <c r="V82">
        <f t="shared" si="7"/>
        <v>1.4326652955150587</v>
      </c>
      <c r="W82">
        <f t="shared" si="9"/>
        <v>1.5558020075706307</v>
      </c>
      <c r="X82">
        <f t="shared" si="4"/>
        <v>1.3611942740089515</v>
      </c>
      <c r="Y82">
        <f t="shared" si="10"/>
        <v>1.8829806088917156</v>
      </c>
      <c r="AA82" s="33"/>
      <c r="AB82" s="33"/>
      <c r="AC82" s="33"/>
    </row>
    <row r="83" spans="1:29" s="19" customFormat="1" ht="12.75">
      <c r="A83" s="1">
        <f t="shared" si="8"/>
        <v>2028</v>
      </c>
      <c r="R83" s="20">
        <f>R80*2/5+R85*3/5</f>
        <v>361684.2</v>
      </c>
      <c r="S83" s="20">
        <f>S80*2/5+S85*3/5</f>
        <v>125322.31810892602</v>
      </c>
      <c r="T83" s="20">
        <f>T80*2/5+T85*3/5</f>
        <v>227063.6</v>
      </c>
      <c r="U83" s="20">
        <f>U80*2/5+U85*3/5</f>
        <v>84678.56961350827</v>
      </c>
      <c r="V83">
        <f t="shared" si="7"/>
        <v>1.4416391639163917</v>
      </c>
      <c r="W83">
        <f t="shared" si="9"/>
        <v>1.5642679834183424</v>
      </c>
      <c r="X83">
        <f t="shared" si="4"/>
        <v>1.3656038789126825</v>
      </c>
      <c r="Y83">
        <f t="shared" si="10"/>
        <v>1.890977658452833</v>
      </c>
      <c r="AA83" s="33"/>
      <c r="AB83" s="33"/>
      <c r="AC83" s="33"/>
    </row>
    <row r="84" spans="1:29" s="19" customFormat="1" ht="12.75">
      <c r="A84" s="1">
        <f t="shared" si="8"/>
        <v>2029</v>
      </c>
      <c r="R84" s="20">
        <f>R80/5+R85*4/5</f>
        <v>363935.6</v>
      </c>
      <c r="S84" s="20">
        <f>S80/5+S85*4/5</f>
        <v>126000.57511446215</v>
      </c>
      <c r="T84" s="20">
        <f>T80/5+T85*4/5</f>
        <v>227796.8</v>
      </c>
      <c r="U84" s="20">
        <f>U80/5+U85*4/5</f>
        <v>85036.6799882854</v>
      </c>
      <c r="V84">
        <f t="shared" si="7"/>
        <v>1.4506130323177244</v>
      </c>
      <c r="W84">
        <f t="shared" si="9"/>
        <v>1.5727339592660536</v>
      </c>
      <c r="X84">
        <f t="shared" si="4"/>
        <v>1.370013483816413</v>
      </c>
      <c r="Y84">
        <f t="shared" si="10"/>
        <v>1.8989747080139499</v>
      </c>
      <c r="AA84" s="33"/>
      <c r="AB84" s="33"/>
      <c r="AC84" s="33"/>
    </row>
    <row r="85" spans="1:29" s="19" customFormat="1" ht="12.75">
      <c r="A85" s="1">
        <f t="shared" si="8"/>
        <v>2030</v>
      </c>
      <c r="R85" s="32">
        <f>'Orig. (A)'!AU86</f>
        <v>366187</v>
      </c>
      <c r="S85" s="32">
        <f>'Orig. (A)'!AV86/'Orig. (A)'!$AV$61*'Orig. (A)'!$AO$61</f>
        <v>126678.8321199983</v>
      </c>
      <c r="T85" s="32">
        <f>'Orig. (A)'!AW86</f>
        <v>228530</v>
      </c>
      <c r="U85" s="32">
        <f>'Orig. (A)'!AX86/'Orig. (A)'!$AX$61*$U$60</f>
        <v>85394.79036306254</v>
      </c>
      <c r="V85">
        <f t="shared" si="7"/>
        <v>1.4595869007190574</v>
      </c>
      <c r="W85">
        <f t="shared" si="9"/>
        <v>1.5811999351137653</v>
      </c>
      <c r="X85">
        <f t="shared" si="4"/>
        <v>1.374423088720144</v>
      </c>
      <c r="Y85">
        <f t="shared" si="10"/>
        <v>1.906971757575067</v>
      </c>
      <c r="AA85" s="33"/>
      <c r="AB85" s="33"/>
      <c r="AC85" s="33"/>
    </row>
    <row r="86" spans="1:29" s="19" customFormat="1" ht="12.75">
      <c r="A86" s="1">
        <f t="shared" si="8"/>
        <v>2031</v>
      </c>
      <c r="R86" s="20">
        <f>R85*4/5+R90/5</f>
        <v>368248</v>
      </c>
      <c r="S86" s="20">
        <f>S85*4/5+S90/5</f>
        <v>127184.65760692584</v>
      </c>
      <c r="T86" s="20">
        <f>T85*4/5+T90/5</f>
        <v>229589.2</v>
      </c>
      <c r="U86" s="20">
        <f>U85*4/5+U90/5</f>
        <v>85438.49129780894</v>
      </c>
      <c r="V86">
        <f t="shared" si="7"/>
        <v>1.467801852649033</v>
      </c>
      <c r="W86">
        <f t="shared" si="9"/>
        <v>1.5875136278888227</v>
      </c>
      <c r="X86">
        <f t="shared" si="4"/>
        <v>1.3807933199176778</v>
      </c>
      <c r="Y86">
        <f t="shared" si="10"/>
        <v>1.9079476537390687</v>
      </c>
      <c r="AA86" s="33"/>
      <c r="AB86" s="33"/>
      <c r="AC86" s="33"/>
    </row>
    <row r="87" spans="1:29" s="19" customFormat="1" ht="12.75">
      <c r="A87" s="1">
        <f t="shared" si="8"/>
        <v>2032</v>
      </c>
      <c r="O87" s="24"/>
      <c r="R87" s="20">
        <f>R85*3/5+R90*2/5</f>
        <v>370309</v>
      </c>
      <c r="S87" s="20">
        <f>S85*3/5+S90*2/5</f>
        <v>127690.4830938534</v>
      </c>
      <c r="T87" s="20">
        <f>T85*3/5+T90*2/5</f>
        <v>230648.4</v>
      </c>
      <c r="U87" s="20">
        <f>U85*3/5+U90*2/5</f>
        <v>85482.19223255536</v>
      </c>
      <c r="V87">
        <f t="shared" si="7"/>
        <v>1.4760168045790085</v>
      </c>
      <c r="W87">
        <f t="shared" si="9"/>
        <v>1.59382732066388</v>
      </c>
      <c r="X87">
        <f t="shared" si="4"/>
        <v>1.3871635511152114</v>
      </c>
      <c r="Y87">
        <f t="shared" si="10"/>
        <v>1.9089235499030706</v>
      </c>
      <c r="AA87" s="33"/>
      <c r="AB87" s="33"/>
      <c r="AC87" s="33"/>
    </row>
    <row r="88" spans="1:29" s="19" customFormat="1" ht="12.75">
      <c r="A88" s="1">
        <f t="shared" si="8"/>
        <v>2033</v>
      </c>
      <c r="J88" s="18"/>
      <c r="L88" s="24"/>
      <c r="M88" s="18"/>
      <c r="O88" s="24"/>
      <c r="R88" s="20">
        <f>R85*2/5+R90*3/5</f>
        <v>372370</v>
      </c>
      <c r="S88" s="20">
        <f>S85*2/5+S90*3/5</f>
        <v>128196.30858078093</v>
      </c>
      <c r="T88" s="20">
        <f>T85*2/5+T90*3/5</f>
        <v>231707.6</v>
      </c>
      <c r="U88" s="20">
        <f>U85*2/5+U90*3/5</f>
        <v>85525.89316730177</v>
      </c>
      <c r="V88">
        <f t="shared" si="7"/>
        <v>1.4842317565089842</v>
      </c>
      <c r="W88">
        <f t="shared" si="9"/>
        <v>1.6001410134389369</v>
      </c>
      <c r="X88">
        <f t="shared" si="4"/>
        <v>1.3935337823127452</v>
      </c>
      <c r="Y88">
        <f t="shared" si="10"/>
        <v>1.909899446067072</v>
      </c>
      <c r="AA88" s="33"/>
      <c r="AB88" s="33"/>
      <c r="AC88" s="33"/>
    </row>
    <row r="89" spans="1:29" s="19" customFormat="1" ht="12.75">
      <c r="A89" s="1">
        <f t="shared" si="8"/>
        <v>2034</v>
      </c>
      <c r="J89" s="18"/>
      <c r="L89" s="24"/>
      <c r="M89" s="18"/>
      <c r="O89" s="24"/>
      <c r="R89" s="20">
        <f>R85/5+R90*4/5</f>
        <v>374431</v>
      </c>
      <c r="S89" s="20">
        <f>S85/5+S90*4/5</f>
        <v>128702.13406770848</v>
      </c>
      <c r="T89" s="20">
        <f>T85/5+T90*4/5</f>
        <v>232766.8</v>
      </c>
      <c r="U89" s="20">
        <f>U85/5+U90*4/5</f>
        <v>85569.59410204817</v>
      </c>
      <c r="V89">
        <f t="shared" si="7"/>
        <v>1.4924467084389599</v>
      </c>
      <c r="W89">
        <f t="shared" si="9"/>
        <v>1.6064547062139944</v>
      </c>
      <c r="X89">
        <f t="shared" si="4"/>
        <v>1.399904013510279</v>
      </c>
      <c r="Y89">
        <f t="shared" si="10"/>
        <v>1.9108753422310736</v>
      </c>
      <c r="AA89" s="33"/>
      <c r="AB89" s="33"/>
      <c r="AC89" s="33"/>
    </row>
    <row r="90" spans="1:29" s="19" customFormat="1" ht="12.75">
      <c r="A90" s="1">
        <f t="shared" si="8"/>
        <v>2035</v>
      </c>
      <c r="F90" s="24"/>
      <c r="J90" s="18"/>
      <c r="L90" s="24"/>
      <c r="M90" s="18"/>
      <c r="O90" s="24"/>
      <c r="R90" s="32">
        <f>'Orig. (A)'!AU91</f>
        <v>376492</v>
      </c>
      <c r="S90" s="32">
        <f>'Orig. (A)'!AV91/'Orig. (A)'!$AV$61*'Orig. (A)'!$AO$61</f>
        <v>129207.95955463602</v>
      </c>
      <c r="T90" s="32">
        <f>'Orig. (A)'!AW91</f>
        <v>233826</v>
      </c>
      <c r="U90" s="32">
        <f>'Orig. (A)'!AX91/'Orig. (A)'!$AX$61*$U$60</f>
        <v>85613.29503679459</v>
      </c>
      <c r="V90">
        <f t="shared" si="7"/>
        <v>1.5006616603689353</v>
      </c>
      <c r="W90">
        <f t="shared" si="9"/>
        <v>1.6127683989890516</v>
      </c>
      <c r="X90">
        <f t="shared" si="4"/>
        <v>1.4062742447078127</v>
      </c>
      <c r="Y90">
        <f t="shared" si="10"/>
        <v>1.9118512383950752</v>
      </c>
      <c r="AA90" s="33"/>
      <c r="AB90" s="33"/>
      <c r="AC90" s="33"/>
    </row>
    <row r="91" spans="1:29" s="19" customFormat="1" ht="12.75">
      <c r="A91" s="1">
        <f t="shared" si="8"/>
        <v>2036</v>
      </c>
      <c r="F91" s="24"/>
      <c r="J91" s="18"/>
      <c r="L91" s="24"/>
      <c r="M91" s="18"/>
      <c r="O91" s="24"/>
      <c r="Q91" s="23"/>
      <c r="R91" s="20">
        <f>R90*4/5+R95/5</f>
        <v>378367.19999999995</v>
      </c>
      <c r="S91" s="20">
        <f>S90*4/5+S95/5</f>
        <v>129515.251504083</v>
      </c>
      <c r="T91" s="20">
        <f>T90*4/5+T95/5</f>
        <v>234931.59999999998</v>
      </c>
      <c r="U91" s="20">
        <f>U90*4/5+U95/5</f>
        <v>85348.51878509576</v>
      </c>
      <c r="V91">
        <f t="shared" si="7"/>
        <v>1.5081360309944036</v>
      </c>
      <c r="W91">
        <f t="shared" si="9"/>
        <v>1.6166040043731167</v>
      </c>
      <c r="X91">
        <f t="shared" si="4"/>
        <v>1.4129235343717035</v>
      </c>
      <c r="Y91">
        <f t="shared" si="10"/>
        <v>1.9059384557543597</v>
      </c>
      <c r="AA91" s="33"/>
      <c r="AB91" s="33"/>
      <c r="AC91" s="33"/>
    </row>
    <row r="92" spans="1:29" s="19" customFormat="1" ht="12.75">
      <c r="A92" s="1">
        <f t="shared" si="8"/>
        <v>2037</v>
      </c>
      <c r="F92" s="24"/>
      <c r="J92" s="18"/>
      <c r="L92" s="24"/>
      <c r="M92" s="18"/>
      <c r="O92" s="24"/>
      <c r="Q92" s="23"/>
      <c r="R92" s="20">
        <f>R90*3/5+R95*2/5</f>
        <v>380242.4</v>
      </c>
      <c r="S92" s="20">
        <f>S90*3/5+S95*2/5</f>
        <v>129822.54345353</v>
      </c>
      <c r="T92" s="20">
        <f>T90*3/5+T95*2/5</f>
        <v>236037.2</v>
      </c>
      <c r="U92" s="20">
        <f>U90*3/5+U95*2/5</f>
        <v>85083.74253339693</v>
      </c>
      <c r="V92">
        <f t="shared" si="7"/>
        <v>1.5156104016198721</v>
      </c>
      <c r="W92">
        <f t="shared" si="9"/>
        <v>1.620439609757182</v>
      </c>
      <c r="X92">
        <f t="shared" si="4"/>
        <v>1.4195728240355945</v>
      </c>
      <c r="Y92">
        <f t="shared" si="10"/>
        <v>1.9000256731136442</v>
      </c>
      <c r="AA92" s="33"/>
      <c r="AB92" s="33"/>
      <c r="AC92" s="33"/>
    </row>
    <row r="93" spans="1:29" s="19" customFormat="1" ht="12.75">
      <c r="A93" s="1">
        <f t="shared" si="8"/>
        <v>2038</v>
      </c>
      <c r="F93" s="24"/>
      <c r="J93" s="18"/>
      <c r="L93" s="24"/>
      <c r="M93" s="18"/>
      <c r="O93" s="24"/>
      <c r="Q93" s="23"/>
      <c r="R93" s="20">
        <f>R90*2/5+R95*3/5</f>
        <v>382117.6</v>
      </c>
      <c r="S93" s="20">
        <f>S90*2/5+S95*3/5</f>
        <v>130129.83540297698</v>
      </c>
      <c r="T93" s="20">
        <f>T90*2/5+T95*3/5</f>
        <v>237142.8</v>
      </c>
      <c r="U93" s="20">
        <f>U90*2/5+U95*3/5</f>
        <v>84818.96628169809</v>
      </c>
      <c r="V93">
        <f t="shared" si="7"/>
        <v>1.5230847722453404</v>
      </c>
      <c r="W93">
        <f t="shared" si="9"/>
        <v>1.6242752151412472</v>
      </c>
      <c r="X93">
        <f t="shared" si="4"/>
        <v>1.4262221136994853</v>
      </c>
      <c r="Y93">
        <f t="shared" si="10"/>
        <v>1.8941128904729285</v>
      </c>
      <c r="AA93" s="33"/>
      <c r="AB93" s="33"/>
      <c r="AC93" s="33"/>
    </row>
    <row r="94" spans="1:29" s="19" customFormat="1" ht="12.75">
      <c r="A94" s="1">
        <f t="shared" si="8"/>
        <v>2039</v>
      </c>
      <c r="F94" s="24"/>
      <c r="J94" s="18"/>
      <c r="L94" s="24"/>
      <c r="M94" s="18"/>
      <c r="O94" s="24"/>
      <c r="Q94" s="23"/>
      <c r="R94" s="20">
        <f>R90/5+R95*4/5</f>
        <v>383992.80000000005</v>
      </c>
      <c r="S94" s="20">
        <f>S90/5+S95*4/5</f>
        <v>130437.12735242398</v>
      </c>
      <c r="T94" s="20">
        <f>T90/5+T95*4/5</f>
        <v>238248.40000000002</v>
      </c>
      <c r="U94" s="20">
        <f>U90/5+U95*4/5</f>
        <v>84554.19002999926</v>
      </c>
      <c r="V94">
        <f t="shared" si="7"/>
        <v>1.530559142870809</v>
      </c>
      <c r="W94">
        <f t="shared" si="9"/>
        <v>1.6281108205253125</v>
      </c>
      <c r="X94">
        <f t="shared" si="4"/>
        <v>1.4328714033633765</v>
      </c>
      <c r="Y94">
        <f t="shared" si="10"/>
        <v>1.888200107832213</v>
      </c>
      <c r="AA94" s="33"/>
      <c r="AB94" s="33"/>
      <c r="AC94" s="33"/>
    </row>
    <row r="95" spans="1:29" s="19" customFormat="1" ht="12.75">
      <c r="A95" s="1">
        <f t="shared" si="8"/>
        <v>2040</v>
      </c>
      <c r="F95" s="24"/>
      <c r="J95" s="18"/>
      <c r="L95" s="24"/>
      <c r="M95" s="18"/>
      <c r="O95" s="24"/>
      <c r="Q95" s="23"/>
      <c r="R95" s="32">
        <f>'Orig. (A)'!AU96</f>
        <v>385868</v>
      </c>
      <c r="S95" s="32">
        <f>'Orig. (A)'!AV96/'Orig. (A)'!$AV$61*'Orig. (A)'!$AO$61</f>
        <v>130744.41930187096</v>
      </c>
      <c r="T95" s="32">
        <f>'Orig. (A)'!AW96</f>
        <v>239354</v>
      </c>
      <c r="U95" s="32">
        <f>'Orig. (A)'!AX96/'Orig. (A)'!$AX$61*$U$60</f>
        <v>84289.41377830043</v>
      </c>
      <c r="V95">
        <f t="shared" si="7"/>
        <v>1.5380335134962773</v>
      </c>
      <c r="W95">
        <f t="shared" si="9"/>
        <v>1.6319464259093777</v>
      </c>
      <c r="X95">
        <f t="shared" si="4"/>
        <v>1.4395206930272673</v>
      </c>
      <c r="Y95">
        <f t="shared" si="10"/>
        <v>1.8822873251914976</v>
      </c>
      <c r="AA95" s="33"/>
      <c r="AB95" s="33"/>
      <c r="AC95" s="33"/>
    </row>
    <row r="96" spans="1:29" s="19" customFormat="1" ht="12.75">
      <c r="A96" s="1">
        <f t="shared" si="8"/>
        <v>2041</v>
      </c>
      <c r="F96" s="24"/>
      <c r="J96" s="18"/>
      <c r="L96" s="24"/>
      <c r="M96" s="18"/>
      <c r="O96" s="24"/>
      <c r="Q96" s="23"/>
      <c r="R96" s="20">
        <f>R95*4/5+R100/5</f>
        <v>387579.60000000003</v>
      </c>
      <c r="S96" s="20">
        <f>S95*4/5+S100/5</f>
        <v>130847.44317938827</v>
      </c>
      <c r="T96" s="20">
        <f>T95*4/5+T100/5</f>
        <v>240375.2</v>
      </c>
      <c r="U96" s="20">
        <f>U95*4/5+U100/5</f>
        <v>84023.4510758845</v>
      </c>
      <c r="V96">
        <f t="shared" si="7"/>
        <v>1.544855789926819</v>
      </c>
      <c r="W96">
        <f t="shared" si="9"/>
        <v>1.6332323656809982</v>
      </c>
      <c r="X96">
        <f t="shared" si="4"/>
        <v>1.4456623849635601</v>
      </c>
      <c r="Y96">
        <f t="shared" si="10"/>
        <v>1.8763480476323022</v>
      </c>
      <c r="AA96" s="33"/>
      <c r="AB96" s="33"/>
      <c r="AC96" s="33"/>
    </row>
    <row r="97" spans="1:29" s="19" customFormat="1" ht="12.75">
      <c r="A97" s="1">
        <f t="shared" si="8"/>
        <v>2042</v>
      </c>
      <c r="F97" s="24"/>
      <c r="J97" s="18"/>
      <c r="L97" s="24"/>
      <c r="M97" s="18"/>
      <c r="O97" s="24"/>
      <c r="Q97" s="23"/>
      <c r="R97" s="20">
        <f>R95*3/5+R100*2/5</f>
        <v>389291.19999999995</v>
      </c>
      <c r="S97" s="20">
        <f>S95*3/5+S100*2/5</f>
        <v>130950.46705690555</v>
      </c>
      <c r="T97" s="20">
        <f>T95*3/5+T100*2/5</f>
        <v>241396.4</v>
      </c>
      <c r="U97" s="20">
        <f>U95*3/5+U100*2/5</f>
        <v>83757.48837346857</v>
      </c>
      <c r="V97">
        <f t="shared" si="7"/>
        <v>1.5516780663573602</v>
      </c>
      <c r="W97">
        <f t="shared" si="9"/>
        <v>1.6345183054526182</v>
      </c>
      <c r="X97">
        <f t="shared" si="4"/>
        <v>1.4518040768998528</v>
      </c>
      <c r="Y97">
        <f t="shared" si="10"/>
        <v>1.8704087700731071</v>
      </c>
      <c r="AA97" s="33"/>
      <c r="AB97" s="33"/>
      <c r="AC97" s="33"/>
    </row>
    <row r="98" spans="1:29" s="19" customFormat="1" ht="12.75">
      <c r="A98" s="1">
        <f t="shared" si="8"/>
        <v>2043</v>
      </c>
      <c r="F98" s="24"/>
      <c r="J98" s="18"/>
      <c r="L98" s="24"/>
      <c r="M98" s="18"/>
      <c r="O98" s="24"/>
      <c r="Q98" s="23"/>
      <c r="R98" s="20">
        <f>R95*2/5+R100*3/5</f>
        <v>391002.80000000005</v>
      </c>
      <c r="S98" s="20">
        <f>S95*2/5+S100*3/5</f>
        <v>131053.49093442285</v>
      </c>
      <c r="T98" s="20">
        <f>T95*2/5+T100*3/5</f>
        <v>242417.6</v>
      </c>
      <c r="U98" s="20">
        <f>U95*2/5+U100*3/5</f>
        <v>83491.52567105263</v>
      </c>
      <c r="V98">
        <f t="shared" si="7"/>
        <v>1.558500342787902</v>
      </c>
      <c r="W98">
        <f t="shared" si="9"/>
        <v>1.6358042452242385</v>
      </c>
      <c r="X98">
        <f t="shared" si="4"/>
        <v>1.457945768836146</v>
      </c>
      <c r="Y98">
        <f t="shared" si="10"/>
        <v>1.8644694925139116</v>
      </c>
      <c r="AA98" s="33"/>
      <c r="AB98" s="33"/>
      <c r="AC98" s="33"/>
    </row>
    <row r="99" spans="1:29" s="19" customFormat="1" ht="12.75">
      <c r="A99" s="1">
        <f t="shared" si="8"/>
        <v>2044</v>
      </c>
      <c r="F99" s="24"/>
      <c r="J99" s="18"/>
      <c r="L99" s="24"/>
      <c r="M99" s="18"/>
      <c r="O99" s="24"/>
      <c r="Q99" s="23"/>
      <c r="R99" s="20">
        <f>R95/5+R100*4/5</f>
        <v>392714.4</v>
      </c>
      <c r="S99" s="20">
        <f>S95/5+S100*4/5</f>
        <v>131156.51481194014</v>
      </c>
      <c r="T99" s="20">
        <f>T95/5+T100*4/5</f>
        <v>243438.8</v>
      </c>
      <c r="U99" s="20">
        <f>U95/5+U100*4/5</f>
        <v>83225.56296863672</v>
      </c>
      <c r="V99">
        <f aca="true" t="shared" si="11" ref="V99:V105">R99/$R$43</f>
        <v>1.5653226192184437</v>
      </c>
      <c r="W99">
        <f t="shared" si="9"/>
        <v>1.6370901849958588</v>
      </c>
      <c r="X99">
        <f t="shared" si="4"/>
        <v>1.4640874607724386</v>
      </c>
      <c r="Y99">
        <f t="shared" si="10"/>
        <v>1.8585302149547167</v>
      </c>
      <c r="AA99" s="33"/>
      <c r="AB99" s="33"/>
      <c r="AC99" s="33"/>
    </row>
    <row r="100" spans="1:29" s="19" customFormat="1" ht="12.75">
      <c r="A100" s="1">
        <f t="shared" si="8"/>
        <v>2045</v>
      </c>
      <c r="J100" s="18"/>
      <c r="L100" s="24"/>
      <c r="M100" s="18"/>
      <c r="O100" s="24"/>
      <c r="Q100" s="23"/>
      <c r="R100" s="32">
        <f>'Orig. (A)'!AU101</f>
        <v>394426</v>
      </c>
      <c r="S100" s="32">
        <f>'Orig. (A)'!AV101/'Orig. (A)'!$AV$61*'Orig. (A)'!$AO$61</f>
        <v>131259.53868945743</v>
      </c>
      <c r="T100" s="32">
        <f>'Orig. (A)'!AW101</f>
        <v>244460</v>
      </c>
      <c r="U100" s="32">
        <f>'Orig. (A)'!AX101/'Orig. (A)'!$AX$61*$U$60</f>
        <v>82959.60026622079</v>
      </c>
      <c r="V100">
        <f t="shared" si="11"/>
        <v>1.5721448956489852</v>
      </c>
      <c r="W100">
        <f t="shared" si="9"/>
        <v>1.638376124767479</v>
      </c>
      <c r="X100">
        <f aca="true" t="shared" si="12" ref="X100:X105">T100/$T$43</f>
        <v>1.4702291527087317</v>
      </c>
      <c r="Y100">
        <f t="shared" si="10"/>
        <v>1.8525909373955216</v>
      </c>
      <c r="AA100" s="33"/>
      <c r="AB100" s="33"/>
      <c r="AC100" s="33"/>
    </row>
    <row r="101" spans="1:29" s="19" customFormat="1" ht="12.75">
      <c r="A101" s="1">
        <f t="shared" si="8"/>
        <v>2046</v>
      </c>
      <c r="J101" s="18"/>
      <c r="L101" s="24"/>
      <c r="M101" s="18"/>
      <c r="O101" s="24"/>
      <c r="Q101" s="23"/>
      <c r="R101" s="20">
        <f>R100*4/5+R105/5</f>
        <v>396023.8</v>
      </c>
      <c r="S101" s="20">
        <f>S100*4/5+S105/5</f>
        <v>131164.62225719582</v>
      </c>
      <c r="T101" s="20">
        <f>T100*4/5+T105/5</f>
        <v>245239</v>
      </c>
      <c r="U101" s="20">
        <f>U100*4/5+U105/5</f>
        <v>82618.69342684156</v>
      </c>
      <c r="V101">
        <f t="shared" si="11"/>
        <v>1.5785135759952806</v>
      </c>
      <c r="W101">
        <f t="shared" si="9"/>
        <v>1.637191381791706</v>
      </c>
      <c r="X101">
        <f t="shared" si="12"/>
        <v>1.4749142075641684</v>
      </c>
      <c r="Y101">
        <f t="shared" si="10"/>
        <v>1.8449780641523599</v>
      </c>
      <c r="AA101" s="33"/>
      <c r="AB101" s="33"/>
      <c r="AC101" s="33"/>
    </row>
    <row r="102" spans="1:29" s="19" customFormat="1" ht="12.75">
      <c r="A102" s="1">
        <f t="shared" si="8"/>
        <v>2047</v>
      </c>
      <c r="J102" s="18"/>
      <c r="L102" s="24"/>
      <c r="M102" s="18"/>
      <c r="O102" s="24"/>
      <c r="Q102" s="23"/>
      <c r="R102" s="20">
        <f>R100*3/5+R105*2/5</f>
        <v>397621.6</v>
      </c>
      <c r="S102" s="20">
        <f>S100*3/5+S105*2/5</f>
        <v>131069.70582493421</v>
      </c>
      <c r="T102" s="20">
        <f>T100*3/5+T105*2/5</f>
        <v>246018</v>
      </c>
      <c r="U102" s="20">
        <f>U100*3/5+U105*2/5</f>
        <v>82277.78658746232</v>
      </c>
      <c r="V102">
        <f t="shared" si="11"/>
        <v>1.584882256341576</v>
      </c>
      <c r="W102">
        <f t="shared" si="9"/>
        <v>1.6360066388159331</v>
      </c>
      <c r="X102">
        <f t="shared" si="12"/>
        <v>1.4795992624196053</v>
      </c>
      <c r="Y102">
        <f t="shared" si="10"/>
        <v>1.8373651909091977</v>
      </c>
      <c r="AA102" s="33"/>
      <c r="AB102" s="33"/>
      <c r="AC102" s="33"/>
    </row>
    <row r="103" spans="1:29" s="19" customFormat="1" ht="12.75">
      <c r="A103" s="1">
        <f t="shared" si="8"/>
        <v>2048</v>
      </c>
      <c r="J103" s="18"/>
      <c r="L103" s="24"/>
      <c r="M103" s="18"/>
      <c r="O103" s="24"/>
      <c r="Q103" s="23"/>
      <c r="R103" s="20">
        <f>R100*2/5+R105*3/5</f>
        <v>399219.4</v>
      </c>
      <c r="S103" s="20">
        <f>S100*2/5+S105*3/5</f>
        <v>130974.78939267258</v>
      </c>
      <c r="T103" s="20">
        <f>T100*2/5+T105*3/5</f>
        <v>246797</v>
      </c>
      <c r="U103" s="20">
        <f>U100*2/5+U105*3/5</f>
        <v>81936.8797480831</v>
      </c>
      <c r="V103">
        <f t="shared" si="11"/>
        <v>1.5912509366878718</v>
      </c>
      <c r="W103">
        <f t="shared" si="9"/>
        <v>1.63482189584016</v>
      </c>
      <c r="X103">
        <f t="shared" si="12"/>
        <v>1.4842843172750422</v>
      </c>
      <c r="Y103">
        <f t="shared" si="10"/>
        <v>1.829752317666036</v>
      </c>
      <c r="AA103" s="33"/>
      <c r="AB103" s="33"/>
      <c r="AC103" s="33"/>
    </row>
    <row r="104" spans="1:29" s="19" customFormat="1" ht="12.75">
      <c r="A104" s="1">
        <f t="shared" si="8"/>
        <v>2049</v>
      </c>
      <c r="R104" s="20">
        <f>R100/5+R105*4/5</f>
        <v>400817.2</v>
      </c>
      <c r="S104" s="20">
        <f>S100/5+S105*4/5</f>
        <v>130879.87296041098</v>
      </c>
      <c r="T104" s="20">
        <f>T100/5+T105*4/5</f>
        <v>247576</v>
      </c>
      <c r="U104" s="20">
        <f>U100/5+U105*4/5</f>
        <v>81595.97290870387</v>
      </c>
      <c r="V104">
        <f t="shared" si="11"/>
        <v>1.5976196170341672</v>
      </c>
      <c r="W104">
        <f t="shared" si="9"/>
        <v>1.6336371528643872</v>
      </c>
      <c r="X104">
        <f t="shared" si="12"/>
        <v>1.488969372130479</v>
      </c>
      <c r="Y104">
        <f t="shared" si="10"/>
        <v>1.8221394444228742</v>
      </c>
      <c r="AA104" s="33"/>
      <c r="AB104" s="33"/>
      <c r="AC104" s="33"/>
    </row>
    <row r="105" spans="1:29" s="19" customFormat="1" ht="12.75">
      <c r="A105" s="1">
        <f t="shared" si="8"/>
        <v>2050</v>
      </c>
      <c r="R105" s="32">
        <f>'Orig. (A)'!AU106</f>
        <v>402415</v>
      </c>
      <c r="S105" s="32">
        <f>'Orig. (A)'!AV106/'Orig. (A)'!$AV$61*'Orig. (A)'!$AO$61</f>
        <v>130784.95652814936</v>
      </c>
      <c r="T105" s="32">
        <f>'Orig. (A)'!AW106</f>
        <v>248355</v>
      </c>
      <c r="U105" s="32">
        <f>'Orig. (A)'!AX106/'Orig. (A)'!$AX$61*$U$60</f>
        <v>81255.06606932465</v>
      </c>
      <c r="V105">
        <f t="shared" si="11"/>
        <v>1.6039882973804627</v>
      </c>
      <c r="W105">
        <f t="shared" si="9"/>
        <v>1.632452409888614</v>
      </c>
      <c r="X105">
        <f t="shared" si="12"/>
        <v>1.493654426985916</v>
      </c>
      <c r="Y105">
        <f t="shared" si="10"/>
        <v>1.8145265711797125</v>
      </c>
      <c r="AA105" s="33"/>
      <c r="AB105" s="33"/>
      <c r="AC105" s="33"/>
    </row>
    <row r="106" spans="1:29" s="19" customFormat="1" ht="12.75">
      <c r="A106" s="1"/>
      <c r="S106"/>
      <c r="AA106" s="33"/>
      <c r="AB106" s="33"/>
      <c r="AC106" s="33"/>
    </row>
    <row r="107" spans="1:29" s="19" customFormat="1" ht="12.75">
      <c r="A107" s="1"/>
      <c r="AA107" s="33"/>
      <c r="AB107" s="33"/>
      <c r="AC107" s="33"/>
    </row>
    <row r="108" spans="1:29" s="19" customFormat="1" ht="12.75">
      <c r="A108" s="18"/>
      <c r="J108" s="18"/>
      <c r="L108" s="24"/>
      <c r="M108" s="18"/>
      <c r="O108" s="24"/>
      <c r="AA108" s="33"/>
      <c r="AB108" s="33"/>
      <c r="AC108" s="33"/>
    </row>
    <row r="109" spans="1:29" s="19" customFormat="1" ht="12.75">
      <c r="A109" s="18"/>
      <c r="J109" s="18"/>
      <c r="L109" s="24"/>
      <c r="M109" s="18"/>
      <c r="O109" s="24"/>
      <c r="AA109" s="33"/>
      <c r="AB109" s="33"/>
      <c r="AC109" s="33"/>
    </row>
    <row r="110" spans="1:29" s="19" customFormat="1" ht="12.75">
      <c r="A110" s="18"/>
      <c r="J110" s="18"/>
      <c r="L110" s="24"/>
      <c r="M110" s="18"/>
      <c r="O110" s="24"/>
      <c r="AA110" s="33"/>
      <c r="AB110" s="33"/>
      <c r="AC110" s="33"/>
    </row>
    <row r="111" spans="1:29" s="19" customFormat="1" ht="12.75">
      <c r="A111" s="18"/>
      <c r="J111" s="18"/>
      <c r="L111" s="24"/>
      <c r="M111" s="18"/>
      <c r="O111" s="24"/>
      <c r="AA111" s="33"/>
      <c r="AB111" s="33"/>
      <c r="AC111" s="33"/>
    </row>
    <row r="112" spans="1:29" s="19" customFormat="1" ht="12.75">
      <c r="A112" s="18"/>
      <c r="J112" s="18"/>
      <c r="L112" s="24"/>
      <c r="M112" s="18"/>
      <c r="O112" s="24"/>
      <c r="AA112" s="33"/>
      <c r="AB112" s="33"/>
      <c r="AC112" s="33"/>
    </row>
    <row r="113" spans="1:29" s="19" customFormat="1" ht="12.75">
      <c r="A113" s="18"/>
      <c r="J113" s="18"/>
      <c r="L113" s="24"/>
      <c r="M113" s="18"/>
      <c r="O113" s="24"/>
      <c r="AA113" s="33"/>
      <c r="AB113" s="33"/>
      <c r="AC113" s="33"/>
    </row>
    <row r="114" spans="1:29" s="19" customFormat="1" ht="12.75">
      <c r="A114" s="18"/>
      <c r="J114" s="18"/>
      <c r="L114" s="24"/>
      <c r="M114" s="18"/>
      <c r="O114" s="24"/>
      <c r="AA114" s="33"/>
      <c r="AB114" s="33"/>
      <c r="AC114" s="33"/>
    </row>
    <row r="115" spans="1:29" s="19" customFormat="1" ht="12.75">
      <c r="A115" s="18"/>
      <c r="J115" s="18"/>
      <c r="L115" s="24"/>
      <c r="M115" s="18"/>
      <c r="O115" s="24"/>
      <c r="AA115" s="33"/>
      <c r="AB115" s="33"/>
      <c r="AC115" s="33"/>
    </row>
    <row r="116" spans="1:29" s="19" customFormat="1" ht="12.75">
      <c r="A116" s="18"/>
      <c r="J116" s="18"/>
      <c r="L116" s="24"/>
      <c r="M116" s="18"/>
      <c r="O116" s="24"/>
      <c r="AA116" s="33"/>
      <c r="AB116" s="33"/>
      <c r="AC116" s="33"/>
    </row>
    <row r="117" spans="1:29" s="19" customFormat="1" ht="12.75">
      <c r="A117" s="18"/>
      <c r="J117" s="18"/>
      <c r="L117" s="24"/>
      <c r="M117" s="18"/>
      <c r="O117" s="24"/>
      <c r="AA117" s="33"/>
      <c r="AB117" s="33"/>
      <c r="AC117" s="33"/>
    </row>
    <row r="118" spans="1:29" s="19" customFormat="1" ht="12.75">
      <c r="A118" s="18"/>
      <c r="J118" s="18"/>
      <c r="L118" s="24"/>
      <c r="M118" s="18"/>
      <c r="O118" s="24"/>
      <c r="AA118" s="33"/>
      <c r="AB118" s="33"/>
      <c r="AC118" s="33"/>
    </row>
    <row r="119" spans="1:29" s="19" customFormat="1" ht="12.75">
      <c r="A119" s="18"/>
      <c r="J119" s="18"/>
      <c r="L119" s="24"/>
      <c r="M119" s="18"/>
      <c r="O119" s="24"/>
      <c r="AA119" s="33"/>
      <c r="AB119" s="33"/>
      <c r="AC119" s="33"/>
    </row>
    <row r="120" spans="1:29" s="19" customFormat="1" ht="12.75">
      <c r="A120" s="18"/>
      <c r="J120" s="18"/>
      <c r="L120" s="24"/>
      <c r="M120" s="18"/>
      <c r="O120" s="24"/>
      <c r="AA120" s="33"/>
      <c r="AB120" s="33"/>
      <c r="AC120" s="33"/>
    </row>
    <row r="121" spans="1:29" s="19" customFormat="1" ht="12.75">
      <c r="A121" s="18"/>
      <c r="J121" s="18"/>
      <c r="L121" s="24"/>
      <c r="M121" s="18"/>
      <c r="O121" s="24"/>
      <c r="AA121" s="33"/>
      <c r="AB121" s="33"/>
      <c r="AC121" s="33"/>
    </row>
    <row r="122" spans="1:29" s="19" customFormat="1" ht="12.75">
      <c r="A122" s="18"/>
      <c r="J122" s="18"/>
      <c r="L122" s="24"/>
      <c r="M122" s="18"/>
      <c r="O122" s="24"/>
      <c r="AA122" s="33"/>
      <c r="AB122" s="33"/>
      <c r="AC122" s="33"/>
    </row>
    <row r="123" spans="1:29" s="19" customFormat="1" ht="12.75">
      <c r="A123" s="18"/>
      <c r="J123" s="18"/>
      <c r="L123" s="24"/>
      <c r="M123" s="18"/>
      <c r="AA123" s="33"/>
      <c r="AB123" s="33"/>
      <c r="AC123" s="33"/>
    </row>
    <row r="124" spans="1:29" s="19" customFormat="1" ht="12.75">
      <c r="A124" s="18"/>
      <c r="AA124" s="33"/>
      <c r="AB124" s="33"/>
      <c r="AC124" s="33"/>
    </row>
    <row r="125" spans="1:29" s="19" customFormat="1" ht="12.75">
      <c r="A125" s="18"/>
      <c r="AA125" s="33"/>
      <c r="AB125" s="33"/>
      <c r="AC125" s="33"/>
    </row>
    <row r="126" spans="1:29" s="19" customFormat="1" ht="12.75">
      <c r="A126" s="18"/>
      <c r="AA126" s="33"/>
      <c r="AB126" s="33"/>
      <c r="AC126" s="33"/>
    </row>
    <row r="127" spans="1:29" s="19" customFormat="1" ht="12.75">
      <c r="A127" s="18"/>
      <c r="AA127" s="33"/>
      <c r="AB127" s="33"/>
      <c r="AC127" s="33"/>
    </row>
    <row r="128" spans="1:29" s="19" customFormat="1" ht="12.75">
      <c r="A128" s="18"/>
      <c r="AA128" s="33"/>
      <c r="AB128" s="33"/>
      <c r="AC128" s="33"/>
    </row>
    <row r="129" spans="1:29" s="19" customFormat="1" ht="12.75">
      <c r="A129" s="18"/>
      <c r="AA129" s="33"/>
      <c r="AB129" s="33"/>
      <c r="AC129" s="33"/>
    </row>
    <row r="130" spans="1:29" s="19" customFormat="1" ht="12.75">
      <c r="A130" s="18"/>
      <c r="AA130" s="33"/>
      <c r="AB130" s="33"/>
      <c r="AC130" s="33"/>
    </row>
    <row r="131" spans="1:29" s="19" customFormat="1" ht="12.75">
      <c r="A131" s="18"/>
      <c r="AA131" s="33"/>
      <c r="AB131" s="33"/>
      <c r="AC131" s="33"/>
    </row>
    <row r="132" spans="1:29" s="19" customFormat="1" ht="12.75">
      <c r="A132" s="18"/>
      <c r="AA132" s="33"/>
      <c r="AB132" s="33"/>
      <c r="AC132" s="33"/>
    </row>
    <row r="133" spans="1:29" s="19" customFormat="1" ht="12.75">
      <c r="A133" s="18"/>
      <c r="AA133" s="33"/>
      <c r="AB133" s="33"/>
      <c r="AC133" s="33"/>
    </row>
    <row r="134" spans="1:29" s="19" customFormat="1" ht="12.75">
      <c r="A134" s="18"/>
      <c r="AA134" s="33"/>
      <c r="AB134" s="33"/>
      <c r="AC134" s="33"/>
    </row>
    <row r="135" spans="1:29" s="19" customFormat="1" ht="12.75">
      <c r="A135" s="18"/>
      <c r="AA135" s="33"/>
      <c r="AB135" s="33"/>
      <c r="AC135" s="33"/>
    </row>
    <row r="136" spans="1:29" s="19" customFormat="1" ht="12.75">
      <c r="A136" s="18"/>
      <c r="AA136" s="33"/>
      <c r="AB136" s="33"/>
      <c r="AC136" s="33"/>
    </row>
    <row r="137" spans="1:29" s="19" customFormat="1" ht="12.75">
      <c r="A137" s="18"/>
      <c r="AA137" s="33"/>
      <c r="AB137" s="33"/>
      <c r="AC137" s="33"/>
    </row>
    <row r="138" spans="1:29" s="19" customFormat="1" ht="12.75">
      <c r="A138" s="18"/>
      <c r="AA138" s="33"/>
      <c r="AB138" s="33"/>
      <c r="AC138" s="33"/>
    </row>
    <row r="139" spans="1:29" s="19" customFormat="1" ht="12.75">
      <c r="A139" s="18"/>
      <c r="AA139" s="33"/>
      <c r="AB139" s="33"/>
      <c r="AC139" s="33"/>
    </row>
    <row r="140" spans="1:29" s="19" customFormat="1" ht="12.75">
      <c r="A140" s="18"/>
      <c r="AA140" s="33"/>
      <c r="AB140" s="33"/>
      <c r="AC140" s="33"/>
    </row>
    <row r="141" spans="1:29" s="19" customFormat="1" ht="12.75">
      <c r="A141" s="18"/>
      <c r="AA141" s="33"/>
      <c r="AB141" s="33"/>
      <c r="AC141" s="33"/>
    </row>
    <row r="142" spans="1:29" s="19" customFormat="1" ht="12.75">
      <c r="A142" s="18"/>
      <c r="AA142" s="33"/>
      <c r="AB142" s="33"/>
      <c r="AC142" s="33"/>
    </row>
    <row r="143" spans="1:29" s="19" customFormat="1" ht="12.75">
      <c r="A143" s="18"/>
      <c r="AA143" s="33"/>
      <c r="AB143" s="33"/>
      <c r="AC143" s="33"/>
    </row>
    <row r="144" spans="1:29" s="19" customFormat="1" ht="12.75">
      <c r="A144" s="18"/>
      <c r="AA144" s="33"/>
      <c r="AB144" s="33"/>
      <c r="AC144" s="33"/>
    </row>
    <row r="145" spans="1:29" s="19" customFormat="1" ht="12.75">
      <c r="A145" s="18"/>
      <c r="AA145" s="33"/>
      <c r="AB145" s="33"/>
      <c r="AC145" s="33"/>
    </row>
    <row r="146" spans="1:29" s="19" customFormat="1" ht="12.75">
      <c r="A146" s="18"/>
      <c r="AA146" s="33"/>
      <c r="AB146" s="33"/>
      <c r="AC146" s="33"/>
    </row>
    <row r="147" spans="1:29" s="19" customFormat="1" ht="12.75">
      <c r="A147" s="18"/>
      <c r="AA147" s="33"/>
      <c r="AB147" s="33"/>
      <c r="AC147" s="33"/>
    </row>
    <row r="148" spans="1:29" s="19" customFormat="1" ht="12.75">
      <c r="A148" s="18"/>
      <c r="AA148" s="33"/>
      <c r="AB148" s="33"/>
      <c r="AC148" s="33"/>
    </row>
    <row r="149" spans="1:29" s="19" customFormat="1" ht="12.75">
      <c r="A149" s="18"/>
      <c r="AA149" s="33"/>
      <c r="AB149" s="33"/>
      <c r="AC149" s="33"/>
    </row>
    <row r="150" spans="1:29" s="19" customFormat="1" ht="12.75">
      <c r="A150" s="18"/>
      <c r="AA150" s="33"/>
      <c r="AB150" s="33"/>
      <c r="AC150" s="33"/>
    </row>
    <row r="151" spans="1:29" s="19" customFormat="1" ht="12.75">
      <c r="A151" s="18"/>
      <c r="AA151" s="33"/>
      <c r="AB151" s="33"/>
      <c r="AC151" s="33"/>
    </row>
    <row r="152" spans="1:29" s="19" customFormat="1" ht="12.75">
      <c r="A152" s="18"/>
      <c r="AA152" s="33"/>
      <c r="AB152" s="33"/>
      <c r="AC152" s="33"/>
    </row>
    <row r="153" spans="1:29" s="19" customFormat="1" ht="12.75">
      <c r="A153" s="18"/>
      <c r="AA153" s="33"/>
      <c r="AB153" s="33"/>
      <c r="AC153" s="33"/>
    </row>
    <row r="154" spans="1:29" s="19" customFormat="1" ht="12.75">
      <c r="A154" s="18"/>
      <c r="AA154" s="33"/>
      <c r="AB154" s="33"/>
      <c r="AC154" s="33"/>
    </row>
    <row r="155" spans="1:29" s="19" customFormat="1" ht="12.75">
      <c r="A155" s="18"/>
      <c r="AA155" s="33"/>
      <c r="AB155" s="33"/>
      <c r="AC155" s="33"/>
    </row>
    <row r="156" spans="1:29" s="19" customFormat="1" ht="12.75">
      <c r="A156" s="18"/>
      <c r="AA156" s="33"/>
      <c r="AB156" s="33"/>
      <c r="AC156" s="33"/>
    </row>
    <row r="157" spans="1:29" s="19" customFormat="1" ht="12.75">
      <c r="A157" s="18"/>
      <c r="AA157" s="33"/>
      <c r="AB157" s="33"/>
      <c r="AC157" s="33"/>
    </row>
    <row r="158" spans="1:29" s="19" customFormat="1" ht="12.75">
      <c r="A158" s="18"/>
      <c r="AA158" s="33"/>
      <c r="AB158" s="33"/>
      <c r="AC158" s="33"/>
    </row>
    <row r="159" spans="1:29" s="19" customFormat="1" ht="12.75">
      <c r="A159" s="18"/>
      <c r="AA159" s="33"/>
      <c r="AB159" s="33"/>
      <c r="AC159" s="33"/>
    </row>
    <row r="160" spans="1:29" s="19" customFormat="1" ht="12.75">
      <c r="A160" s="18"/>
      <c r="AA160" s="33"/>
      <c r="AB160" s="33"/>
      <c r="AC160" s="33"/>
    </row>
    <row r="161" spans="1:29" s="19" customFormat="1" ht="12.75">
      <c r="A161" s="18"/>
      <c r="AA161" s="33"/>
      <c r="AB161" s="33"/>
      <c r="AC161" s="33"/>
    </row>
    <row r="162" spans="1:29" s="19" customFormat="1" ht="12.75">
      <c r="A162" s="18"/>
      <c r="AA162" s="33"/>
      <c r="AB162" s="33"/>
      <c r="AC162" s="33"/>
    </row>
    <row r="163" spans="1:29" s="19" customFormat="1" ht="12.75">
      <c r="A163" s="18"/>
      <c r="AA163" s="33"/>
      <c r="AB163" s="33"/>
      <c r="AC163" s="33"/>
    </row>
    <row r="164" spans="1:29" s="19" customFormat="1" ht="12.75">
      <c r="A164" s="18"/>
      <c r="AA164" s="33"/>
      <c r="AB164" s="33"/>
      <c r="AC164" s="33"/>
    </row>
    <row r="165" spans="1:29" s="19" customFormat="1" ht="12.75">
      <c r="A165" s="18"/>
      <c r="AA165" s="33"/>
      <c r="AB165" s="33"/>
      <c r="AC165" s="33"/>
    </row>
    <row r="166" spans="1:29" s="19" customFormat="1" ht="12.75">
      <c r="A166" s="18"/>
      <c r="AA166" s="33"/>
      <c r="AB166" s="33"/>
      <c r="AC166" s="33"/>
    </row>
    <row r="167" spans="1:29" s="19" customFormat="1" ht="12.75">
      <c r="A167" s="18"/>
      <c r="AA167" s="33"/>
      <c r="AB167" s="33"/>
      <c r="AC167" s="33"/>
    </row>
    <row r="168" spans="1:29" s="19" customFormat="1" ht="12.75">
      <c r="A168" s="18"/>
      <c r="AA168" s="33"/>
      <c r="AB168" s="33"/>
      <c r="AC168" s="33"/>
    </row>
    <row r="169" spans="1:29" s="19" customFormat="1" ht="12.75">
      <c r="A169" s="18"/>
      <c r="AA169" s="33"/>
      <c r="AB169" s="33"/>
      <c r="AC169" s="33"/>
    </row>
    <row r="170" spans="1:29" s="19" customFormat="1" ht="12.75">
      <c r="A170" s="18"/>
      <c r="AA170" s="33"/>
      <c r="AB170" s="33"/>
      <c r="AC170" s="33"/>
    </row>
    <row r="171" spans="1:29" s="19" customFormat="1" ht="12.75">
      <c r="A171" s="18"/>
      <c r="AA171" s="33"/>
      <c r="AB171" s="33"/>
      <c r="AC171" s="33"/>
    </row>
    <row r="172" spans="1:29" s="19" customFormat="1" ht="12.75">
      <c r="A172" s="18"/>
      <c r="AA172" s="33"/>
      <c r="AB172" s="33"/>
      <c r="AC172" s="33"/>
    </row>
    <row r="173" spans="1:29" s="19" customFormat="1" ht="12.75">
      <c r="A173" s="18"/>
      <c r="AA173" s="33"/>
      <c r="AB173" s="33"/>
      <c r="AC173" s="33"/>
    </row>
    <row r="174" spans="1:29" s="19" customFormat="1" ht="12.75">
      <c r="A174" s="18"/>
      <c r="AA174" s="33"/>
      <c r="AB174" s="33"/>
      <c r="AC174" s="33"/>
    </row>
    <row r="175" spans="27:29" ht="12.75">
      <c r="AA175" s="33"/>
      <c r="AB175" s="33"/>
      <c r="AC175" s="33"/>
    </row>
    <row r="176" spans="27:29" ht="12.75">
      <c r="AA176" s="33"/>
      <c r="AB176" s="33"/>
      <c r="AC176" s="33"/>
    </row>
    <row r="177" spans="27:29" ht="12.75">
      <c r="AA177" s="33"/>
      <c r="AB177" s="33"/>
      <c r="AC177" s="33"/>
    </row>
    <row r="178" spans="27:29" ht="12.75">
      <c r="AA178" s="33"/>
      <c r="AB178" s="33"/>
      <c r="AC178" s="33"/>
    </row>
    <row r="179" spans="27:29" ht="12.75">
      <c r="AA179" s="33"/>
      <c r="AB179" s="33"/>
      <c r="AC179" s="33"/>
    </row>
    <row r="180" spans="27:29" ht="12.75">
      <c r="AA180" s="33"/>
      <c r="AB180" s="33"/>
      <c r="AC180" s="33"/>
    </row>
    <row r="181" spans="27:29" ht="12.75">
      <c r="AA181" s="33"/>
      <c r="AB181" s="33"/>
      <c r="AC181" s="33"/>
    </row>
    <row r="182" spans="27:29" ht="12.75">
      <c r="AA182" s="33"/>
      <c r="AB182" s="33"/>
      <c r="AC182" s="33"/>
    </row>
  </sheetData>
  <printOptions/>
  <pageMargins left="0.75" right="0.75" top="1" bottom="1" header="0.5" footer="0.5"/>
  <pageSetup horizontalDpi="600" verticalDpi="600" orientation="portrait" r:id="rId1"/>
  <ignoredErrors>
    <ignoredError sqref="S36:S57 S58:S6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0.57421875" style="1" bestFit="1" customWidth="1"/>
    <col min="3" max="3" width="17.28125" style="1" bestFit="1" customWidth="1"/>
    <col min="4" max="4" width="12.8515625" style="1" bestFit="1" customWidth="1"/>
    <col min="5" max="5" width="11.00390625" style="1" bestFit="1" customWidth="1"/>
    <col min="6" max="6" width="12.140625" style="1" customWidth="1"/>
    <col min="7" max="7" width="9.140625" style="1" customWidth="1"/>
    <col min="8" max="8" width="11.140625" style="1" customWidth="1"/>
    <col min="9" max="16384" width="9.140625" style="1" customWidth="1"/>
  </cols>
  <sheetData>
    <row r="1" s="8" customFormat="1" ht="14.25" customHeight="1">
      <c r="B1" s="8" t="s">
        <v>55</v>
      </c>
    </row>
    <row r="2" s="3" customFormat="1" ht="12.75">
      <c r="B2" s="8" t="s">
        <v>15</v>
      </c>
    </row>
    <row r="3" s="3" customFormat="1" ht="12.75">
      <c r="B3" s="3" t="s">
        <v>56</v>
      </c>
    </row>
    <row r="4" spans="2:6" ht="12.75">
      <c r="B4" s="2" t="s">
        <v>123</v>
      </c>
      <c r="C4" s="2"/>
      <c r="D4" s="2"/>
      <c r="E4" s="2"/>
      <c r="F4" s="2"/>
    </row>
    <row r="5" spans="1:6" ht="12.75">
      <c r="A5" s="5">
        <v>1988</v>
      </c>
      <c r="B5" s="5">
        <v>-1.2428347097824821</v>
      </c>
      <c r="C5" s="5"/>
      <c r="D5" s="5"/>
      <c r="E5" s="5"/>
      <c r="F5" s="5"/>
    </row>
    <row r="6" spans="1:6" ht="12.75">
      <c r="A6" s="5">
        <f>A5+0.25</f>
        <v>1988.25</v>
      </c>
      <c r="B6" s="5">
        <v>-1.1665899856481015</v>
      </c>
      <c r="C6" s="5"/>
      <c r="D6" s="5"/>
      <c r="E6" s="5"/>
      <c r="F6" s="5"/>
    </row>
    <row r="7" spans="1:6" ht="12.75">
      <c r="A7" s="5">
        <f aca="true" t="shared" si="0" ref="A7:A70">A6+0.25</f>
        <v>1988.5</v>
      </c>
      <c r="B7" s="5">
        <v>-1.8475444279641582</v>
      </c>
      <c r="C7" s="5"/>
      <c r="D7" s="5"/>
      <c r="E7" s="5"/>
      <c r="F7" s="5"/>
    </row>
    <row r="8" spans="1:6" ht="12.75">
      <c r="A8" s="5">
        <f t="shared" si="0"/>
        <v>1988.75</v>
      </c>
      <c r="B8" s="5">
        <v>-1.3395004955721952</v>
      </c>
      <c r="C8" s="5"/>
      <c r="D8" s="5"/>
      <c r="E8" s="5"/>
      <c r="F8" s="5"/>
    </row>
    <row r="9" spans="1:6" ht="12.75">
      <c r="A9" s="5">
        <f t="shared" si="0"/>
        <v>1989</v>
      </c>
      <c r="B9" s="5">
        <v>0.11003000774189138</v>
      </c>
      <c r="C9" s="5"/>
      <c r="D9" s="5"/>
      <c r="E9" s="5"/>
      <c r="F9" s="5"/>
    </row>
    <row r="10" spans="1:6" ht="12.75">
      <c r="A10" s="5">
        <f t="shared" si="0"/>
        <v>1989.25</v>
      </c>
      <c r="B10" s="5">
        <v>-0.25998460491098313</v>
      </c>
      <c r="C10" s="5"/>
      <c r="D10" s="5"/>
      <c r="E10" s="5"/>
      <c r="F10" s="5"/>
    </row>
    <row r="11" spans="1:6" ht="12.75">
      <c r="A11" s="5">
        <f t="shared" si="0"/>
        <v>1989.5</v>
      </c>
      <c r="B11" s="5">
        <v>1.5977557223919345</v>
      </c>
      <c r="C11" s="5"/>
      <c r="D11" s="5"/>
      <c r="E11" s="5"/>
      <c r="F11" s="5"/>
    </row>
    <row r="12" spans="1:6" ht="12.75">
      <c r="A12" s="5">
        <f t="shared" si="0"/>
        <v>1989.75</v>
      </c>
      <c r="B12" s="5">
        <v>-0.041420325385246835</v>
      </c>
      <c r="C12" s="5"/>
      <c r="D12" s="5"/>
      <c r="E12" s="5"/>
      <c r="F12" s="5"/>
    </row>
    <row r="13" spans="1:6" ht="12.75">
      <c r="A13" s="5">
        <f t="shared" si="0"/>
        <v>1990</v>
      </c>
      <c r="B13" s="5">
        <v>-0.6110476773795759</v>
      </c>
      <c r="C13" s="5"/>
      <c r="D13" s="5"/>
      <c r="E13" s="5"/>
      <c r="F13" s="5"/>
    </row>
    <row r="14" spans="1:6" ht="12.75">
      <c r="A14" s="5">
        <f t="shared" si="0"/>
        <v>1990.25</v>
      </c>
      <c r="B14" s="5">
        <v>1.2186422962478276</v>
      </c>
      <c r="C14" s="5"/>
      <c r="D14" s="5"/>
      <c r="E14" s="5"/>
      <c r="F14" s="5"/>
    </row>
    <row r="15" spans="1:6" ht="12.75">
      <c r="A15" s="5">
        <f t="shared" si="0"/>
        <v>1990.5</v>
      </c>
      <c r="B15" s="5">
        <v>0.9319056891035123</v>
      </c>
      <c r="C15" s="5"/>
      <c r="D15" s="5"/>
      <c r="E15" s="5"/>
      <c r="F15" s="5"/>
    </row>
    <row r="16" spans="1:6" ht="12.75">
      <c r="A16" s="5">
        <f t="shared" si="0"/>
        <v>1990.75</v>
      </c>
      <c r="B16" s="5">
        <v>1.2021008527470107</v>
      </c>
      <c r="C16" s="5"/>
      <c r="D16" s="5"/>
      <c r="E16" s="5"/>
      <c r="F16" s="5"/>
    </row>
    <row r="17" spans="1:6" ht="12.75">
      <c r="A17" s="5">
        <f t="shared" si="0"/>
        <v>1991</v>
      </c>
      <c r="B17" s="5">
        <v>1.0738140323760677</v>
      </c>
      <c r="C17" s="5"/>
      <c r="D17" s="5"/>
      <c r="E17" s="5"/>
      <c r="F17" s="5"/>
    </row>
    <row r="18" spans="1:6" ht="12.75">
      <c r="A18" s="5">
        <f t="shared" si="0"/>
        <v>1991.25</v>
      </c>
      <c r="B18" s="5">
        <v>1.6646009703420204</v>
      </c>
      <c r="C18" s="5"/>
      <c r="D18" s="5"/>
      <c r="E18" s="5"/>
      <c r="F18" s="5"/>
    </row>
    <row r="19" spans="1:6" ht="12.75">
      <c r="A19" s="5">
        <f t="shared" si="0"/>
        <v>1991.5</v>
      </c>
      <c r="B19" s="5">
        <v>2.0857072418359426</v>
      </c>
      <c r="C19" s="5"/>
      <c r="D19" s="5"/>
      <c r="E19" s="5"/>
      <c r="F19" s="5"/>
    </row>
    <row r="20" spans="1:6" ht="12.75">
      <c r="A20" s="5">
        <f t="shared" si="0"/>
        <v>1991.75</v>
      </c>
      <c r="B20" s="5">
        <v>1.4099030246277353</v>
      </c>
      <c r="C20" s="5"/>
      <c r="D20" s="5"/>
      <c r="E20" s="5"/>
      <c r="F20" s="5"/>
    </row>
    <row r="21" spans="1:6" ht="12.75">
      <c r="A21" s="5">
        <f t="shared" si="0"/>
        <v>1992</v>
      </c>
      <c r="B21" s="5">
        <v>1.6190180670599936</v>
      </c>
      <c r="C21" s="5"/>
      <c r="D21" s="5"/>
      <c r="E21" s="5"/>
      <c r="F21" s="5"/>
    </row>
    <row r="22" spans="1:6" ht="12.75">
      <c r="A22" s="5">
        <f t="shared" si="0"/>
        <v>1992.25</v>
      </c>
      <c r="B22" s="5">
        <v>1.4998430190780239</v>
      </c>
      <c r="C22" s="5"/>
      <c r="D22" s="5"/>
      <c r="E22" s="5"/>
      <c r="F22" s="5"/>
    </row>
    <row r="23" spans="1:6" ht="12.75">
      <c r="A23" s="5">
        <f t="shared" si="0"/>
        <v>1992.5</v>
      </c>
      <c r="B23" s="5">
        <v>1.8414592377216008</v>
      </c>
      <c r="C23" s="5"/>
      <c r="D23" s="5"/>
      <c r="E23" s="5"/>
      <c r="F23" s="5"/>
    </row>
    <row r="24" spans="1:6" ht="12.75">
      <c r="A24" s="5">
        <f t="shared" si="0"/>
        <v>1992.75</v>
      </c>
      <c r="B24" s="5">
        <v>1.5686263662426345</v>
      </c>
      <c r="C24" s="5"/>
      <c r="D24" s="5"/>
      <c r="E24" s="5"/>
      <c r="F24" s="5"/>
    </row>
    <row r="25" spans="1:6" ht="12.75">
      <c r="A25" s="5">
        <f t="shared" si="0"/>
        <v>1993</v>
      </c>
      <c r="B25" s="5">
        <v>1.7882352510028656</v>
      </c>
      <c r="C25" s="5"/>
      <c r="D25" s="5"/>
      <c r="E25" s="5"/>
      <c r="F25" s="5"/>
    </row>
    <row r="26" spans="1:6" ht="12.75">
      <c r="A26" s="5">
        <f t="shared" si="0"/>
        <v>1993.25</v>
      </c>
      <c r="B26" s="5">
        <v>1.6642968228132622</v>
      </c>
      <c r="C26" s="5"/>
      <c r="D26" s="5"/>
      <c r="E26" s="5"/>
      <c r="F26" s="5"/>
    </row>
    <row r="27" spans="1:6" ht="12.75">
      <c r="A27" s="5">
        <f t="shared" si="0"/>
        <v>1993.5</v>
      </c>
      <c r="B27" s="5">
        <v>1.6551512930747196</v>
      </c>
      <c r="C27" s="5"/>
      <c r="D27" s="5"/>
      <c r="E27" s="5"/>
      <c r="F27" s="5"/>
    </row>
    <row r="28" spans="1:6" ht="12.75">
      <c r="A28" s="5">
        <f t="shared" si="0"/>
        <v>1993.75</v>
      </c>
      <c r="B28" s="5">
        <v>1.4188164027149321</v>
      </c>
      <c r="C28" s="5"/>
      <c r="D28" s="5"/>
      <c r="E28" s="5"/>
      <c r="F28" s="5"/>
    </row>
    <row r="29" spans="1:6" ht="12.75">
      <c r="A29" s="5">
        <f t="shared" si="0"/>
        <v>1994</v>
      </c>
      <c r="B29" s="5">
        <v>0.9612658213447832</v>
      </c>
      <c r="C29" s="5"/>
      <c r="D29" s="5"/>
      <c r="E29" s="5"/>
      <c r="F29" s="5"/>
    </row>
    <row r="30" spans="1:6" ht="12.75">
      <c r="A30" s="5">
        <f t="shared" si="0"/>
        <v>1994.25</v>
      </c>
      <c r="B30" s="5">
        <v>-0.9646876278038236</v>
      </c>
      <c r="C30" s="5"/>
      <c r="D30" s="5"/>
      <c r="E30" s="5"/>
      <c r="F30" s="5"/>
    </row>
    <row r="31" spans="1:6" ht="12.75">
      <c r="A31" s="5">
        <f t="shared" si="0"/>
        <v>1994.5</v>
      </c>
      <c r="B31" s="5">
        <v>1.354239345450869</v>
      </c>
      <c r="C31" s="5"/>
      <c r="D31" s="5"/>
      <c r="E31" s="5"/>
      <c r="F31" s="5"/>
    </row>
    <row r="32" spans="1:6" ht="12.75">
      <c r="A32" s="5">
        <f t="shared" si="0"/>
        <v>1994.75</v>
      </c>
      <c r="B32" s="5">
        <v>-0.9493641361441525</v>
      </c>
      <c r="C32" s="5"/>
      <c r="D32" s="5"/>
      <c r="E32" s="5"/>
      <c r="F32" s="5"/>
    </row>
    <row r="33" spans="1:6" ht="12.75">
      <c r="A33" s="5">
        <f t="shared" si="0"/>
        <v>1995</v>
      </c>
      <c r="B33" s="5">
        <v>-4.624007832790165</v>
      </c>
      <c r="C33" s="5"/>
      <c r="D33" s="5"/>
      <c r="E33" s="5"/>
      <c r="F33" s="5"/>
    </row>
    <row r="34" spans="1:6" ht="12.75">
      <c r="A34" s="5">
        <f t="shared" si="0"/>
        <v>1995.25</v>
      </c>
      <c r="B34" s="5">
        <v>-1.6323235284625328</v>
      </c>
      <c r="C34" s="5"/>
      <c r="D34" s="5"/>
      <c r="E34" s="5"/>
      <c r="F34" s="5"/>
    </row>
    <row r="35" spans="1:6" ht="12.75">
      <c r="A35" s="5">
        <f t="shared" si="0"/>
        <v>1995.5</v>
      </c>
      <c r="B35" s="5">
        <v>-1.3879591643487503</v>
      </c>
      <c r="C35" s="5"/>
      <c r="D35" s="5"/>
      <c r="E35" s="5"/>
      <c r="F35" s="5"/>
    </row>
    <row r="36" spans="1:6" ht="12.75">
      <c r="A36" s="5">
        <f t="shared" si="0"/>
        <v>1995.75</v>
      </c>
      <c r="B36" s="5">
        <v>-0.9792280887058185</v>
      </c>
      <c r="C36" s="5"/>
      <c r="D36" s="5"/>
      <c r="E36" s="5"/>
      <c r="F36" s="5"/>
    </row>
    <row r="37" spans="1:6" ht="12.75">
      <c r="A37" s="5">
        <f t="shared" si="0"/>
        <v>1996</v>
      </c>
      <c r="B37" s="5">
        <v>0.14834994241321472</v>
      </c>
      <c r="C37" s="5"/>
      <c r="D37" s="5"/>
      <c r="E37" s="5"/>
      <c r="F37" s="5"/>
    </row>
    <row r="38" spans="1:6" ht="12.75">
      <c r="A38" s="5">
        <f t="shared" si="0"/>
        <v>1996.25</v>
      </c>
      <c r="B38" s="5">
        <v>-0.29031703424688243</v>
      </c>
      <c r="C38" s="5"/>
      <c r="D38" s="5"/>
      <c r="E38" s="5"/>
      <c r="F38" s="5"/>
    </row>
    <row r="39" spans="1:6" ht="12.75">
      <c r="A39" s="5">
        <f t="shared" si="0"/>
        <v>1996.5</v>
      </c>
      <c r="B39" s="5">
        <v>2.1634220413569185</v>
      </c>
      <c r="C39" s="5"/>
      <c r="D39" s="5"/>
      <c r="E39" s="5"/>
      <c r="F39" s="5"/>
    </row>
    <row r="40" spans="1:6" ht="12.75">
      <c r="A40" s="5">
        <f t="shared" si="0"/>
        <v>1996.75</v>
      </c>
      <c r="B40" s="5">
        <v>-0.6141988931345181</v>
      </c>
      <c r="C40" s="5"/>
      <c r="D40" s="5"/>
      <c r="E40" s="5"/>
      <c r="F40" s="5"/>
    </row>
    <row r="41" spans="1:6" ht="12.75">
      <c r="A41" s="5">
        <f t="shared" si="0"/>
        <v>1997</v>
      </c>
      <c r="B41" s="5">
        <v>2.0387579112087733</v>
      </c>
      <c r="C41" s="5"/>
      <c r="D41" s="5"/>
      <c r="E41" s="5"/>
      <c r="F41" s="5"/>
    </row>
    <row r="42" spans="1:6" ht="12.75">
      <c r="A42" s="5">
        <f t="shared" si="0"/>
        <v>1997.25</v>
      </c>
      <c r="B42" s="5">
        <v>0.6995622544923822</v>
      </c>
      <c r="C42" s="5"/>
      <c r="D42" s="5"/>
      <c r="E42" s="5"/>
      <c r="F42" s="5"/>
    </row>
    <row r="43" spans="1:6" ht="12.75">
      <c r="A43" s="5">
        <f t="shared" si="0"/>
        <v>1997.5</v>
      </c>
      <c r="B43" s="5">
        <v>-0.15859718524700994</v>
      </c>
      <c r="C43" s="5"/>
      <c r="D43" s="5"/>
      <c r="E43" s="5"/>
      <c r="F43" s="5"/>
    </row>
    <row r="44" spans="1:6" ht="12.75">
      <c r="A44" s="5">
        <f t="shared" si="0"/>
        <v>1997.75</v>
      </c>
      <c r="B44" s="5">
        <v>0.9666931457568485</v>
      </c>
      <c r="C44" s="5"/>
      <c r="D44" s="5"/>
      <c r="E44" s="5"/>
      <c r="F44" s="5"/>
    </row>
    <row r="45" spans="1:6" ht="12.75">
      <c r="A45" s="5">
        <f t="shared" si="0"/>
        <v>1998</v>
      </c>
      <c r="B45" s="5">
        <v>0.5956116369201339</v>
      </c>
      <c r="C45" s="5"/>
      <c r="D45" s="5"/>
      <c r="E45" s="5"/>
      <c r="F45" s="5"/>
    </row>
    <row r="46" spans="1:6" ht="12.75">
      <c r="A46" s="5">
        <f t="shared" si="0"/>
        <v>1998.25</v>
      </c>
      <c r="B46" s="5">
        <v>0.2446798984225684</v>
      </c>
      <c r="C46" s="5"/>
      <c r="D46" s="5"/>
      <c r="E46" s="5"/>
      <c r="F46" s="5"/>
    </row>
    <row r="47" spans="1:6" ht="12.75">
      <c r="A47" s="5">
        <f t="shared" si="0"/>
        <v>1998.5</v>
      </c>
      <c r="B47" s="5">
        <v>0.1786022251841812</v>
      </c>
      <c r="C47" s="5"/>
      <c r="D47" s="5"/>
      <c r="E47" s="5"/>
      <c r="F47" s="5"/>
    </row>
    <row r="48" spans="1:6" ht="12.75">
      <c r="A48" s="5">
        <f t="shared" si="0"/>
        <v>1998.75</v>
      </c>
      <c r="B48" s="5">
        <v>0.8582906326217152</v>
      </c>
      <c r="C48" s="5"/>
      <c r="D48" s="5"/>
      <c r="E48" s="5"/>
      <c r="F48" s="5"/>
    </row>
    <row r="49" spans="1:6" ht="12.75">
      <c r="A49" s="5">
        <f t="shared" si="0"/>
        <v>1999</v>
      </c>
      <c r="B49" s="5">
        <v>0.20107458667375805</v>
      </c>
      <c r="C49" s="5"/>
      <c r="D49" s="5"/>
      <c r="E49" s="5"/>
      <c r="F49" s="5"/>
    </row>
    <row r="50" spans="1:6" ht="12.75">
      <c r="A50" s="5">
        <f t="shared" si="0"/>
        <v>1999.25</v>
      </c>
      <c r="B50" s="5">
        <v>0.20560152781365837</v>
      </c>
      <c r="C50" s="5"/>
      <c r="D50" s="5"/>
      <c r="E50" s="5"/>
      <c r="F50" s="5"/>
    </row>
    <row r="51" spans="1:6" ht="12.75">
      <c r="A51" s="5">
        <f t="shared" si="0"/>
        <v>1999.5</v>
      </c>
      <c r="B51" s="5">
        <v>0.2658013416322259</v>
      </c>
      <c r="C51" s="5"/>
      <c r="D51" s="5"/>
      <c r="E51" s="5"/>
      <c r="F51" s="5"/>
    </row>
    <row r="52" spans="1:6" ht="12.75">
      <c r="A52" s="5">
        <f t="shared" si="0"/>
        <v>1999.75</v>
      </c>
      <c r="B52" s="5">
        <v>0.3035631750089659</v>
      </c>
      <c r="C52" s="5"/>
      <c r="D52" s="5"/>
      <c r="E52" s="5"/>
      <c r="F52" s="5"/>
    </row>
    <row r="53" spans="1:6" ht="12.75">
      <c r="A53" s="5">
        <f t="shared" si="0"/>
        <v>2000</v>
      </c>
      <c r="B53" s="5">
        <v>0.7481687879874376</v>
      </c>
      <c r="C53" s="5"/>
      <c r="D53" s="5"/>
      <c r="E53" s="5"/>
      <c r="F53" s="5"/>
    </row>
    <row r="54" spans="1:6" ht="12.75">
      <c r="A54" s="5">
        <f t="shared" si="0"/>
        <v>2000.25</v>
      </c>
      <c r="B54" s="5">
        <v>-0.4318375065604911</v>
      </c>
      <c r="C54" s="5"/>
      <c r="D54" s="5"/>
      <c r="E54" s="5"/>
      <c r="F54" s="5"/>
    </row>
    <row r="55" spans="1:6" ht="12.75">
      <c r="A55" s="5">
        <f t="shared" si="0"/>
        <v>2000.5</v>
      </c>
      <c r="B55" s="5">
        <v>0.7943594006202892</v>
      </c>
      <c r="C55" s="5"/>
      <c r="D55" s="5"/>
      <c r="E55" s="5"/>
      <c r="F55" s="5"/>
    </row>
    <row r="56" spans="1:6" ht="12.75">
      <c r="A56" s="5">
        <f t="shared" si="0"/>
        <v>2000.75</v>
      </c>
      <c r="B56" s="5">
        <v>0.40450415281738955</v>
      </c>
      <c r="C56" s="5"/>
      <c r="D56" s="5"/>
      <c r="E56" s="5"/>
      <c r="F56" s="5"/>
    </row>
    <row r="57" spans="1:6" ht="12.75">
      <c r="A57" s="5">
        <f t="shared" si="0"/>
        <v>2001</v>
      </c>
      <c r="B57" s="5">
        <v>1.008476166050512</v>
      </c>
      <c r="C57" s="5"/>
      <c r="D57" s="5"/>
      <c r="E57" s="5"/>
      <c r="F57" s="5"/>
    </row>
    <row r="58" spans="1:6" ht="12.75">
      <c r="A58" s="5">
        <f t="shared" si="0"/>
        <v>2001.25</v>
      </c>
      <c r="B58" s="5">
        <v>-0.13469874726861508</v>
      </c>
      <c r="C58" s="5"/>
      <c r="D58" s="5"/>
      <c r="E58" s="5"/>
      <c r="F58" s="5"/>
    </row>
    <row r="59" spans="1:6" ht="12.75">
      <c r="A59" s="5">
        <f t="shared" si="0"/>
        <v>2001.5</v>
      </c>
      <c r="B59" s="5">
        <v>-1.785621987040495</v>
      </c>
      <c r="C59" s="5"/>
      <c r="D59" s="5"/>
      <c r="E59" s="5"/>
      <c r="F59" s="5"/>
    </row>
    <row r="60" spans="1:6" ht="12.75">
      <c r="A60" s="5">
        <f t="shared" si="0"/>
        <v>2001.75</v>
      </c>
      <c r="B60" s="5">
        <v>0.4176132210905135</v>
      </c>
      <c r="C60" s="5"/>
      <c r="D60" s="5"/>
      <c r="E60" s="5"/>
      <c r="F60" s="5"/>
    </row>
    <row r="61" spans="1:6" ht="12.75">
      <c r="A61" s="5">
        <f t="shared" si="0"/>
        <v>2002</v>
      </c>
      <c r="B61" s="5">
        <v>0.25216069068407965</v>
      </c>
      <c r="C61" s="5"/>
      <c r="D61" s="5"/>
      <c r="E61" s="5"/>
      <c r="F61" s="5"/>
    </row>
    <row r="62" spans="1:6" ht="12.75">
      <c r="A62" s="5">
        <f t="shared" si="0"/>
        <v>2002.25</v>
      </c>
      <c r="B62" s="5">
        <v>-0.2092101677153094</v>
      </c>
      <c r="C62" s="5"/>
      <c r="D62" s="5"/>
      <c r="E62" s="5"/>
      <c r="F62" s="5"/>
    </row>
    <row r="63" spans="1:6" ht="12.75">
      <c r="A63" s="5">
        <f t="shared" si="0"/>
        <v>2002.5</v>
      </c>
      <c r="B63" s="5">
        <v>0.40857264740888927</v>
      </c>
      <c r="C63" s="5"/>
      <c r="D63" s="5"/>
      <c r="E63" s="5"/>
      <c r="F63" s="5"/>
    </row>
    <row r="64" spans="1:6" ht="12.75">
      <c r="A64" s="5">
        <f t="shared" si="0"/>
        <v>2002.75</v>
      </c>
      <c r="B64" s="5">
        <v>0.3438991573673854</v>
      </c>
      <c r="C64" s="5"/>
      <c r="D64" s="5"/>
      <c r="E64" s="5"/>
      <c r="F64" s="5"/>
    </row>
    <row r="65" spans="1:6" ht="12.75">
      <c r="A65" s="5">
        <f t="shared" si="0"/>
        <v>2003</v>
      </c>
      <c r="B65" s="5">
        <v>0.4765040097155723</v>
      </c>
      <c r="C65" s="5"/>
      <c r="D65" s="5"/>
      <c r="E65" s="5"/>
      <c r="F65" s="5"/>
    </row>
    <row r="66" spans="1:6" ht="12.75">
      <c r="A66" s="5">
        <f t="shared" si="0"/>
        <v>2003.25</v>
      </c>
      <c r="B66" s="5">
        <v>-0.1500131375190874</v>
      </c>
      <c r="C66" s="5"/>
      <c r="D66" s="5"/>
      <c r="E66" s="5"/>
      <c r="F66" s="5"/>
    </row>
    <row r="67" spans="1:6" ht="12.75">
      <c r="A67" s="5">
        <f t="shared" si="0"/>
        <v>2003.5</v>
      </c>
      <c r="B67" s="5">
        <v>-0.4675032064323303</v>
      </c>
      <c r="C67" s="5"/>
      <c r="D67" s="5"/>
      <c r="E67" s="5"/>
      <c r="F67" s="5"/>
    </row>
    <row r="68" spans="1:6" ht="12.75">
      <c r="A68" s="5">
        <f t="shared" si="0"/>
        <v>2003.75</v>
      </c>
      <c r="B68" s="5">
        <v>0.8559753277055444</v>
      </c>
      <c r="C68" s="5"/>
      <c r="D68" s="5"/>
      <c r="E68" s="5"/>
      <c r="F68" s="5"/>
    </row>
    <row r="69" spans="1:6" ht="12.75">
      <c r="A69" s="5">
        <f t="shared" si="0"/>
        <v>2004</v>
      </c>
      <c r="B69" s="5">
        <v>-0.7667599859458115</v>
      </c>
      <c r="C69" s="5"/>
      <c r="D69" s="5"/>
      <c r="E69" s="5"/>
      <c r="F69" s="5"/>
    </row>
    <row r="70" spans="1:6" ht="12.75">
      <c r="A70" s="5">
        <f t="shared" si="0"/>
        <v>2004.25</v>
      </c>
      <c r="B70" s="5">
        <v>-0.42218925771720484</v>
      </c>
      <c r="C70" s="5"/>
      <c r="D70" s="5"/>
      <c r="E70" s="5"/>
      <c r="F70" s="5"/>
    </row>
    <row r="71" spans="1:6" ht="12.75">
      <c r="A71" s="5">
        <f>A70+0.25</f>
        <v>2004.5</v>
      </c>
      <c r="B71" s="5">
        <v>-0.4292908231884058</v>
      </c>
      <c r="C71" s="5"/>
      <c r="D71" s="5"/>
      <c r="E71" s="5"/>
      <c r="F71" s="5"/>
    </row>
    <row r="72" spans="1:6" ht="12.75">
      <c r="A72" s="5">
        <f>A71+0.25</f>
        <v>2004.75</v>
      </c>
      <c r="B72" s="5">
        <v>0.7725246591377342</v>
      </c>
      <c r="C72" s="5"/>
      <c r="D72" s="5"/>
      <c r="E72" s="5"/>
      <c r="F72" s="5"/>
    </row>
    <row r="73" spans="4:6" ht="12.75">
      <c r="D73" s="5"/>
      <c r="F73"/>
    </row>
    <row r="74" ht="12.75">
      <c r="F74"/>
    </row>
    <row r="75" ht="12.75">
      <c r="F75"/>
    </row>
    <row r="76" ht="12.75">
      <c r="F76"/>
    </row>
    <row r="77" ht="12.75">
      <c r="F7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4"/>
  <sheetViews>
    <sheetView workbookViewId="0" topLeftCell="A1">
      <selection activeCell="H39" sqref="H39"/>
    </sheetView>
  </sheetViews>
  <sheetFormatPr defaultColWidth="9.140625" defaultRowHeight="12.75"/>
  <cols>
    <col min="1" max="1" width="9.140625" style="1" customWidth="1"/>
  </cols>
  <sheetData>
    <row r="1" spans="1:3" ht="25.5">
      <c r="A1" s="8"/>
      <c r="B1" s="8" t="s">
        <v>60</v>
      </c>
      <c r="C1" s="8" t="s">
        <v>22</v>
      </c>
    </row>
    <row r="2" spans="1:3" ht="12.75">
      <c r="A2" s="8"/>
      <c r="B2" s="8" t="s">
        <v>15</v>
      </c>
      <c r="C2" s="8" t="s">
        <v>15</v>
      </c>
    </row>
    <row r="3" spans="1:3" ht="13.5">
      <c r="A3" s="3"/>
      <c r="B3" s="3" t="s">
        <v>19</v>
      </c>
      <c r="C3" s="3" t="s">
        <v>19</v>
      </c>
    </row>
    <row r="4" spans="1:3" ht="13.5">
      <c r="A4" s="3"/>
      <c r="B4" s="3" t="s">
        <v>126</v>
      </c>
      <c r="C4" s="3" t="s">
        <v>127</v>
      </c>
    </row>
    <row r="5" spans="1:3" ht="12.75">
      <c r="A5" s="13">
        <v>33208</v>
      </c>
      <c r="B5" s="5">
        <v>18.7</v>
      </c>
      <c r="C5" s="1">
        <v>11.74</v>
      </c>
    </row>
    <row r="6" spans="1:3" ht="12.75">
      <c r="A6" s="13">
        <v>33239</v>
      </c>
      <c r="B6" s="5">
        <v>18.03</v>
      </c>
      <c r="C6" s="1">
        <v>11.64</v>
      </c>
    </row>
    <row r="7" spans="1:3" ht="12.75">
      <c r="A7" s="13">
        <v>33270</v>
      </c>
      <c r="B7" s="5">
        <v>16.17</v>
      </c>
      <c r="C7" s="1">
        <v>10.05</v>
      </c>
    </row>
    <row r="8" spans="1:3" ht="12.75">
      <c r="A8" s="13">
        <v>33298</v>
      </c>
      <c r="B8" s="5">
        <v>14.14</v>
      </c>
      <c r="C8" s="1">
        <v>8.06</v>
      </c>
    </row>
    <row r="9" spans="1:3" ht="12.75">
      <c r="A9" s="13">
        <v>33329</v>
      </c>
      <c r="B9" s="5">
        <v>13.75</v>
      </c>
      <c r="C9" s="1">
        <v>7.93</v>
      </c>
    </row>
    <row r="10" spans="1:3" ht="12.75">
      <c r="A10" s="13">
        <v>33359</v>
      </c>
      <c r="B10" s="5">
        <v>13.42</v>
      </c>
      <c r="C10" s="1">
        <v>7.79</v>
      </c>
    </row>
    <row r="11" spans="1:3" ht="12.75">
      <c r="A11" s="13">
        <v>33390</v>
      </c>
      <c r="B11" s="5">
        <v>12.56</v>
      </c>
      <c r="C11" s="1">
        <v>6.82</v>
      </c>
    </row>
    <row r="12" spans="1:3" ht="12.75">
      <c r="A12" s="13">
        <v>33420</v>
      </c>
      <c r="B12" s="5">
        <v>12.36</v>
      </c>
      <c r="C12" s="1">
        <v>6.61</v>
      </c>
    </row>
    <row r="13" spans="1:3" ht="12.75">
      <c r="A13" s="13">
        <v>33451</v>
      </c>
      <c r="B13" s="5">
        <v>11.97</v>
      </c>
      <c r="C13" s="1">
        <v>6.47</v>
      </c>
    </row>
    <row r="14" spans="1:3" ht="12.75">
      <c r="A14" s="13">
        <v>33482</v>
      </c>
      <c r="B14" s="5">
        <v>11.82</v>
      </c>
      <c r="C14" s="1">
        <v>6.45</v>
      </c>
    </row>
    <row r="15" spans="1:3" ht="12.75">
      <c r="A15" s="13">
        <v>33512</v>
      </c>
      <c r="B15" s="5">
        <v>11.49</v>
      </c>
      <c r="C15" s="1">
        <v>6.35</v>
      </c>
    </row>
    <row r="16" spans="1:3" ht="12.75">
      <c r="A16" s="13">
        <v>33543</v>
      </c>
      <c r="B16" s="5">
        <v>11.22</v>
      </c>
      <c r="C16" s="1">
        <v>6.53</v>
      </c>
    </row>
    <row r="17" spans="1:3" ht="12.75">
      <c r="A17" s="13">
        <v>33573</v>
      </c>
      <c r="B17" s="5">
        <v>10.51</v>
      </c>
      <c r="C17" s="1">
        <v>6.33</v>
      </c>
    </row>
    <row r="18" spans="1:3" ht="12.75">
      <c r="A18" s="13">
        <v>33604</v>
      </c>
      <c r="B18" s="5">
        <v>9.61</v>
      </c>
      <c r="C18" s="1">
        <v>5.71</v>
      </c>
    </row>
    <row r="19" spans="1:3" ht="12.75">
      <c r="A19" s="13">
        <v>33635</v>
      </c>
      <c r="B19" s="5">
        <v>9.12</v>
      </c>
      <c r="C19" s="1">
        <v>5.18</v>
      </c>
    </row>
    <row r="20" spans="1:3" ht="12.75">
      <c r="A20" s="13">
        <v>33664</v>
      </c>
      <c r="B20" s="5">
        <v>9.21</v>
      </c>
      <c r="C20" s="1">
        <v>5.07</v>
      </c>
    </row>
    <row r="21" spans="1:3" ht="12.75">
      <c r="A21" s="13">
        <v>33695</v>
      </c>
      <c r="B21" s="5">
        <v>8.72</v>
      </c>
      <c r="C21" s="1">
        <v>4.88</v>
      </c>
    </row>
    <row r="22" spans="1:3" ht="12.75">
      <c r="A22" s="13">
        <v>33725</v>
      </c>
      <c r="B22" s="5">
        <v>8.48</v>
      </c>
      <c r="C22" s="1">
        <v>4.77</v>
      </c>
    </row>
    <row r="23" spans="1:3" ht="12.75">
      <c r="A23" s="13">
        <v>33756</v>
      </c>
      <c r="B23" s="5">
        <v>8.42</v>
      </c>
      <c r="C23" s="1">
        <v>4.68</v>
      </c>
    </row>
    <row r="24" spans="1:3" ht="12.75">
      <c r="A24" s="13">
        <v>33786</v>
      </c>
      <c r="B24" s="5">
        <v>7.82</v>
      </c>
      <c r="C24" s="1">
        <v>4.55</v>
      </c>
    </row>
    <row r="25" spans="1:3" ht="12.75">
      <c r="A25" s="13">
        <v>33817</v>
      </c>
      <c r="B25" s="5">
        <v>7.79</v>
      </c>
      <c r="C25" s="1">
        <v>4.59</v>
      </c>
    </row>
    <row r="26" spans="1:3" ht="12.75">
      <c r="A26" s="13">
        <v>33848</v>
      </c>
      <c r="B26" s="5">
        <v>8.1</v>
      </c>
      <c r="C26" s="1">
        <v>5.13</v>
      </c>
    </row>
    <row r="27" spans="1:3" ht="12.75">
      <c r="A27" s="13">
        <v>33878</v>
      </c>
      <c r="B27" s="5">
        <v>8.39</v>
      </c>
      <c r="C27" s="1">
        <v>5.48</v>
      </c>
    </row>
    <row r="28" spans="1:3" ht="12.75">
      <c r="A28" s="13">
        <v>33909</v>
      </c>
      <c r="B28" s="5">
        <v>8.72</v>
      </c>
      <c r="C28" s="1">
        <v>5.52</v>
      </c>
    </row>
    <row r="29" spans="1:3" ht="12.75">
      <c r="A29" s="13">
        <v>33939</v>
      </c>
      <c r="B29" s="5">
        <v>8.64</v>
      </c>
      <c r="C29" s="1">
        <v>5.36</v>
      </c>
    </row>
    <row r="30" spans="1:3" ht="12.75">
      <c r="A30" s="13">
        <v>33970</v>
      </c>
      <c r="B30" s="5">
        <v>8.38</v>
      </c>
      <c r="C30" s="1">
        <v>5.3</v>
      </c>
    </row>
    <row r="31" spans="1:3" ht="12.75">
      <c r="A31" s="13">
        <v>34001</v>
      </c>
      <c r="B31" s="5">
        <v>8.55</v>
      </c>
      <c r="C31" s="1">
        <v>5.56</v>
      </c>
    </row>
    <row r="32" spans="1:3" ht="12.75">
      <c r="A32" s="13">
        <v>34029</v>
      </c>
      <c r="B32" s="5">
        <v>8.05</v>
      </c>
      <c r="C32" s="1">
        <v>5.04</v>
      </c>
    </row>
    <row r="33" spans="1:3" ht="12.75">
      <c r="A33" s="13">
        <v>34060</v>
      </c>
      <c r="B33" s="5">
        <v>8.24</v>
      </c>
      <c r="C33" s="1">
        <v>5.31</v>
      </c>
    </row>
    <row r="34" spans="1:3" ht="12.75">
      <c r="A34" s="13">
        <v>34090</v>
      </c>
      <c r="B34" s="5">
        <v>7.97</v>
      </c>
      <c r="C34" s="1">
        <v>4.95</v>
      </c>
    </row>
    <row r="35" spans="1:3" ht="12.75">
      <c r="A35" s="13">
        <v>34121</v>
      </c>
      <c r="B35" s="5">
        <v>8.35</v>
      </c>
      <c r="C35" s="1">
        <v>5.21</v>
      </c>
    </row>
    <row r="36" spans="1:3" ht="12.75">
      <c r="A36" s="13">
        <v>34151</v>
      </c>
      <c r="B36" s="5">
        <v>8.17</v>
      </c>
      <c r="C36" s="1">
        <v>5.06</v>
      </c>
    </row>
    <row r="37" spans="1:3" ht="12.75">
      <c r="A37" s="13">
        <v>34182</v>
      </c>
      <c r="B37" s="5">
        <v>8.27</v>
      </c>
      <c r="C37" s="1">
        <v>5.18</v>
      </c>
    </row>
    <row r="38" spans="1:3" ht="12.75">
      <c r="A38" s="13">
        <v>34213</v>
      </c>
      <c r="B38" s="5">
        <v>8.54</v>
      </c>
      <c r="C38" s="1">
        <v>5.53</v>
      </c>
    </row>
    <row r="39" spans="1:3" ht="12.75">
      <c r="A39" s="13">
        <v>34243</v>
      </c>
      <c r="B39" s="5">
        <v>7.2</v>
      </c>
      <c r="C39" s="1">
        <v>4.11</v>
      </c>
    </row>
    <row r="40" spans="1:3" ht="12.75">
      <c r="A40" s="13">
        <v>34274</v>
      </c>
      <c r="B40" s="5">
        <v>6.81</v>
      </c>
      <c r="C40" s="1">
        <v>3.64</v>
      </c>
    </row>
    <row r="41" spans="1:3" ht="12.75">
      <c r="A41" s="13">
        <v>34304</v>
      </c>
      <c r="B41" s="5">
        <v>5.79</v>
      </c>
      <c r="C41" s="1">
        <v>2.66</v>
      </c>
    </row>
    <row r="42" spans="1:3" ht="12.75">
      <c r="A42" s="13">
        <v>34335</v>
      </c>
      <c r="B42" s="5">
        <v>6.19</v>
      </c>
      <c r="C42" s="1">
        <v>3.15</v>
      </c>
    </row>
    <row r="43" spans="1:6" ht="12.75">
      <c r="A43" s="13">
        <v>34366</v>
      </c>
      <c r="B43" s="5">
        <v>7.44</v>
      </c>
      <c r="C43" s="1">
        <v>4.12</v>
      </c>
      <c r="E43" s="17"/>
      <c r="F43" s="17"/>
    </row>
    <row r="44" spans="1:3" ht="12.75">
      <c r="A44" s="13">
        <v>34394</v>
      </c>
      <c r="B44" s="5">
        <v>8.54</v>
      </c>
      <c r="C44" s="1">
        <v>4.96</v>
      </c>
    </row>
    <row r="45" spans="1:3" ht="12.75">
      <c r="A45" s="13">
        <v>34425</v>
      </c>
      <c r="B45" s="5">
        <v>9.34</v>
      </c>
      <c r="C45" s="1">
        <v>5.59</v>
      </c>
    </row>
    <row r="46" spans="1:3" ht="12.75">
      <c r="A46" s="13">
        <v>34455</v>
      </c>
      <c r="B46" s="5">
        <v>8.57</v>
      </c>
      <c r="C46" s="1">
        <v>4.33</v>
      </c>
    </row>
    <row r="47" spans="1:3" ht="12.75">
      <c r="A47" s="13">
        <v>34486</v>
      </c>
      <c r="B47" s="5">
        <v>9.69</v>
      </c>
      <c r="C47" s="1">
        <v>5.46</v>
      </c>
    </row>
    <row r="48" spans="1:3" ht="12.75">
      <c r="A48" s="13">
        <v>34516</v>
      </c>
      <c r="B48" s="5">
        <v>9.6</v>
      </c>
      <c r="C48" s="1">
        <v>5.16</v>
      </c>
    </row>
    <row r="49" spans="1:3" ht="12.75">
      <c r="A49" s="13">
        <v>34547</v>
      </c>
      <c r="B49" s="5">
        <v>8.99</v>
      </c>
      <c r="C49" s="1">
        <v>4.4</v>
      </c>
    </row>
    <row r="50" spans="1:3" ht="12.75">
      <c r="A50" s="13">
        <v>34578</v>
      </c>
      <c r="B50" s="5">
        <v>9.19</v>
      </c>
      <c r="C50" s="1">
        <v>4.45</v>
      </c>
    </row>
    <row r="51" spans="1:3" ht="12.75">
      <c r="A51" s="13">
        <v>34608</v>
      </c>
      <c r="B51" s="5">
        <v>9.75</v>
      </c>
      <c r="C51" s="1">
        <v>4.67</v>
      </c>
    </row>
    <row r="52" spans="1:3" ht="12.75">
      <c r="A52" s="13">
        <v>34639</v>
      </c>
      <c r="B52" s="5">
        <v>9.99</v>
      </c>
      <c r="C52" s="1">
        <v>4.56</v>
      </c>
    </row>
    <row r="53" spans="1:3" ht="12.75">
      <c r="A53" s="13">
        <v>34669</v>
      </c>
      <c r="B53" s="5">
        <v>14.64</v>
      </c>
      <c r="C53" s="1">
        <v>8.9</v>
      </c>
    </row>
    <row r="54" spans="1:3" ht="12.75">
      <c r="A54" s="13">
        <v>34700</v>
      </c>
      <c r="B54" s="5">
        <v>16.32</v>
      </c>
      <c r="C54" s="1">
        <v>10.45</v>
      </c>
    </row>
    <row r="55" spans="1:3" ht="12.75">
      <c r="A55" s="13">
        <v>34731</v>
      </c>
      <c r="B55" s="5">
        <v>20.14</v>
      </c>
      <c r="C55" s="1">
        <v>14.21</v>
      </c>
    </row>
    <row r="56" spans="1:3" ht="12.75">
      <c r="A56" s="13">
        <v>34759</v>
      </c>
      <c r="B56" s="5">
        <v>22.28</v>
      </c>
      <c r="C56" s="1">
        <v>16.37</v>
      </c>
    </row>
    <row r="57" spans="1:3" ht="12.75">
      <c r="A57" s="13">
        <v>34790</v>
      </c>
      <c r="B57" s="5">
        <v>18.33</v>
      </c>
      <c r="C57" s="1">
        <v>12.51</v>
      </c>
    </row>
    <row r="58" spans="1:3" ht="12.75">
      <c r="A58" s="13">
        <v>34820</v>
      </c>
      <c r="B58" s="5">
        <v>18.31</v>
      </c>
      <c r="C58" s="1">
        <v>12.47</v>
      </c>
    </row>
    <row r="59" spans="1:3" ht="12.75">
      <c r="A59" s="13">
        <v>34851</v>
      </c>
      <c r="B59" s="5">
        <v>15.64</v>
      </c>
      <c r="C59" s="1">
        <v>10</v>
      </c>
    </row>
    <row r="60" spans="1:3" ht="12.75">
      <c r="A60" s="13">
        <v>34881</v>
      </c>
      <c r="B60" s="5">
        <v>15.49</v>
      </c>
      <c r="C60" s="1">
        <v>9.91</v>
      </c>
    </row>
    <row r="61" spans="1:3" ht="12.75">
      <c r="A61" s="13">
        <v>34912</v>
      </c>
      <c r="B61" s="5">
        <v>15.81</v>
      </c>
      <c r="C61" s="1">
        <v>10.25</v>
      </c>
    </row>
    <row r="62" spans="1:3" ht="12.75">
      <c r="A62" s="13">
        <v>34943</v>
      </c>
      <c r="B62" s="5">
        <v>16.11</v>
      </c>
      <c r="C62" s="1">
        <v>10.67</v>
      </c>
    </row>
    <row r="63" spans="1:3" ht="12.75">
      <c r="A63" s="13">
        <v>34973</v>
      </c>
      <c r="B63" s="5">
        <v>18.37</v>
      </c>
      <c r="C63" s="1">
        <v>12.93</v>
      </c>
    </row>
    <row r="64" spans="1:3" ht="12.75">
      <c r="A64" s="13">
        <v>35004</v>
      </c>
      <c r="B64" s="5">
        <v>17.39</v>
      </c>
      <c r="C64" s="1">
        <v>11.88</v>
      </c>
    </row>
    <row r="65" spans="1:3" ht="12.75">
      <c r="A65" s="13">
        <v>35034</v>
      </c>
      <c r="B65" s="5">
        <v>15.82</v>
      </c>
      <c r="C65" s="1">
        <v>10.52</v>
      </c>
    </row>
    <row r="66" spans="1:3" ht="12.75">
      <c r="A66" s="13">
        <v>35065</v>
      </c>
      <c r="B66" s="5">
        <v>13.92</v>
      </c>
      <c r="C66" s="1">
        <v>8.78</v>
      </c>
    </row>
    <row r="67" spans="1:3" ht="12.75">
      <c r="A67" s="13">
        <v>35096</v>
      </c>
      <c r="B67" s="5">
        <v>15.21</v>
      </c>
      <c r="C67" s="1">
        <v>10.24</v>
      </c>
    </row>
    <row r="68" spans="1:3" ht="12.75">
      <c r="A68" s="13">
        <v>35125</v>
      </c>
      <c r="B68" s="5">
        <v>13.7</v>
      </c>
      <c r="C68" s="1">
        <v>8.61</v>
      </c>
    </row>
    <row r="69" spans="1:3" ht="12.75">
      <c r="A69" s="13">
        <v>35156</v>
      </c>
      <c r="B69" s="5">
        <v>12.05</v>
      </c>
      <c r="C69" s="1">
        <v>6.97</v>
      </c>
    </row>
    <row r="70" spans="1:3" ht="12.75">
      <c r="A70" s="13">
        <v>35186</v>
      </c>
      <c r="B70" s="5">
        <v>12.72</v>
      </c>
      <c r="C70" s="1">
        <v>7.57</v>
      </c>
    </row>
    <row r="71" spans="1:3" ht="12.75">
      <c r="A71" s="13">
        <v>35217</v>
      </c>
      <c r="B71" s="5">
        <v>12.84</v>
      </c>
      <c r="C71" s="1">
        <v>7.61</v>
      </c>
    </row>
    <row r="72" spans="1:3" ht="12.75">
      <c r="A72" s="13">
        <v>35247</v>
      </c>
      <c r="B72" s="5">
        <v>13.02</v>
      </c>
      <c r="C72" s="1">
        <v>7.74</v>
      </c>
    </row>
    <row r="73" spans="1:3" ht="12.75">
      <c r="A73" s="13">
        <v>35278</v>
      </c>
      <c r="B73" s="5">
        <v>11.68</v>
      </c>
      <c r="C73" s="1">
        <v>6.51</v>
      </c>
    </row>
    <row r="74" spans="1:3" ht="12.75">
      <c r="A74" s="13">
        <v>35309</v>
      </c>
      <c r="B74" s="5">
        <v>11.03</v>
      </c>
      <c r="C74" s="1">
        <v>5.81</v>
      </c>
    </row>
    <row r="75" spans="1:3" ht="12.75">
      <c r="A75" s="13">
        <v>35339</v>
      </c>
      <c r="B75" s="5">
        <v>11.52</v>
      </c>
      <c r="C75" s="1">
        <v>6.41</v>
      </c>
    </row>
    <row r="76" spans="1:3" ht="12.75">
      <c r="A76" s="13">
        <v>35370</v>
      </c>
      <c r="B76" s="5">
        <v>10.97</v>
      </c>
      <c r="C76" s="1">
        <v>5.81</v>
      </c>
    </row>
    <row r="77" spans="1:3" ht="12.75">
      <c r="A77" s="13">
        <v>35400</v>
      </c>
      <c r="B77" s="5">
        <v>10.57</v>
      </c>
      <c r="C77" s="1">
        <v>5.53</v>
      </c>
    </row>
    <row r="78" spans="1:3" ht="12.75">
      <c r="A78" s="13">
        <v>35431</v>
      </c>
      <c r="B78" s="5">
        <v>9.31</v>
      </c>
      <c r="C78" s="1">
        <v>4.14</v>
      </c>
    </row>
    <row r="79" spans="1:3" ht="12.75">
      <c r="A79" s="13">
        <v>35462</v>
      </c>
      <c r="B79" s="5">
        <v>8.99</v>
      </c>
      <c r="C79" s="1">
        <v>3.85</v>
      </c>
    </row>
    <row r="80" spans="1:3" ht="12.75">
      <c r="A80" s="13">
        <v>35490</v>
      </c>
      <c r="B80" s="5">
        <v>10.38</v>
      </c>
      <c r="C80" s="1">
        <v>5.09</v>
      </c>
    </row>
    <row r="81" spans="1:3" ht="12.75">
      <c r="A81" s="13">
        <v>35521</v>
      </c>
      <c r="B81" s="5">
        <v>10.14</v>
      </c>
      <c r="C81" s="1">
        <v>4.84</v>
      </c>
    </row>
    <row r="82" spans="1:3" ht="12.75">
      <c r="A82" s="13">
        <v>35551</v>
      </c>
      <c r="B82" s="5">
        <v>9.17</v>
      </c>
      <c r="C82" s="1">
        <v>3.99</v>
      </c>
    </row>
    <row r="83" spans="1:3" ht="12.75">
      <c r="A83" s="13">
        <v>35582</v>
      </c>
      <c r="B83" s="5">
        <v>8.9</v>
      </c>
      <c r="C83" s="1">
        <v>3.84</v>
      </c>
    </row>
    <row r="84" spans="1:3" ht="12.75">
      <c r="A84" s="13">
        <v>35612</v>
      </c>
      <c r="B84" s="5">
        <v>8.8</v>
      </c>
      <c r="C84" s="1">
        <v>3.61</v>
      </c>
    </row>
    <row r="85" spans="1:3" ht="12.75">
      <c r="A85" s="13">
        <v>35643</v>
      </c>
      <c r="B85" s="5">
        <v>8.84</v>
      </c>
      <c r="C85" s="1">
        <v>3.56</v>
      </c>
    </row>
    <row r="86" spans="1:3" ht="12.75">
      <c r="A86" s="13">
        <v>35674</v>
      </c>
      <c r="B86" s="5">
        <v>8.44</v>
      </c>
      <c r="C86" s="1">
        <v>3.36</v>
      </c>
    </row>
    <row r="87" spans="1:3" ht="12.75">
      <c r="A87" s="13">
        <v>35704</v>
      </c>
      <c r="B87" s="5">
        <v>10.18</v>
      </c>
      <c r="C87" s="1">
        <v>5.08</v>
      </c>
    </row>
    <row r="88" spans="1:3" ht="12.75">
      <c r="A88" s="13">
        <v>35735</v>
      </c>
      <c r="B88" s="5">
        <v>10.15</v>
      </c>
      <c r="C88" s="1">
        <v>4.87</v>
      </c>
    </row>
    <row r="89" spans="1:3" ht="12.75">
      <c r="A89" s="13">
        <v>35765</v>
      </c>
      <c r="B89" s="5">
        <v>9.8</v>
      </c>
      <c r="C89" s="1">
        <v>4.5</v>
      </c>
    </row>
    <row r="90" spans="1:3" ht="12.75">
      <c r="A90" s="13">
        <v>35796</v>
      </c>
      <c r="B90" s="5">
        <v>9.64</v>
      </c>
      <c r="C90" s="1">
        <v>4.47</v>
      </c>
    </row>
    <row r="91" spans="1:3" ht="12.75">
      <c r="A91" s="13">
        <v>35827</v>
      </c>
      <c r="B91" s="5">
        <v>9.57</v>
      </c>
      <c r="C91" s="1">
        <v>4.35</v>
      </c>
    </row>
    <row r="92" spans="1:3" ht="12.75">
      <c r="A92" s="13">
        <v>35855</v>
      </c>
      <c r="B92" s="5">
        <v>9.32</v>
      </c>
      <c r="C92" s="1">
        <v>4.15</v>
      </c>
    </row>
    <row r="93" spans="1:3" ht="12.75">
      <c r="A93" s="13">
        <v>35886</v>
      </c>
      <c r="B93" s="5">
        <v>9.33</v>
      </c>
      <c r="C93" s="1">
        <v>4.25</v>
      </c>
    </row>
    <row r="94" spans="1:3" ht="12.75">
      <c r="A94" s="13">
        <v>35916</v>
      </c>
      <c r="B94" s="5">
        <v>10.1</v>
      </c>
      <c r="C94" s="1">
        <v>4.97</v>
      </c>
    </row>
    <row r="95" spans="1:3" ht="12.75">
      <c r="A95" s="13">
        <v>35947</v>
      </c>
      <c r="B95" s="5">
        <v>10.88</v>
      </c>
      <c r="C95" s="1">
        <v>5.77</v>
      </c>
    </row>
    <row r="96" spans="1:3" ht="12.75">
      <c r="A96" s="13">
        <v>35977</v>
      </c>
      <c r="B96" s="5">
        <v>10.56</v>
      </c>
      <c r="C96" s="1">
        <v>5.47</v>
      </c>
    </row>
    <row r="97" spans="1:3" ht="12.75">
      <c r="A97" s="13">
        <v>36008</v>
      </c>
      <c r="B97" s="5">
        <v>15.87</v>
      </c>
      <c r="C97" s="1">
        <v>10.84</v>
      </c>
    </row>
    <row r="98" spans="1:3" ht="12.75">
      <c r="A98" s="13">
        <v>36039</v>
      </c>
      <c r="B98" s="5">
        <v>16</v>
      </c>
      <c r="C98" s="1">
        <v>11.28</v>
      </c>
    </row>
    <row r="99" spans="1:3" ht="12.75">
      <c r="A99" s="13">
        <v>36069</v>
      </c>
      <c r="B99" s="5">
        <v>14.34</v>
      </c>
      <c r="C99" s="1">
        <v>10.28</v>
      </c>
    </row>
    <row r="100" spans="1:3" ht="12.75">
      <c r="A100" s="13">
        <v>36100</v>
      </c>
      <c r="B100" s="5">
        <v>14.09</v>
      </c>
      <c r="C100" s="1">
        <v>9.56</v>
      </c>
    </row>
    <row r="101" spans="1:3" ht="12.75">
      <c r="A101" s="13">
        <v>36130</v>
      </c>
      <c r="B101" s="5">
        <v>13.85</v>
      </c>
      <c r="C101" s="1">
        <v>9.35</v>
      </c>
    </row>
    <row r="102" spans="1:3" ht="12.75">
      <c r="A102" s="13">
        <v>36161</v>
      </c>
      <c r="B102" s="5">
        <v>14.81</v>
      </c>
      <c r="C102" s="1">
        <v>10.36</v>
      </c>
    </row>
    <row r="103" spans="1:3" ht="12.75">
      <c r="A103" s="13">
        <v>36192</v>
      </c>
      <c r="B103" s="5">
        <v>13.58</v>
      </c>
      <c r="C103" s="1">
        <v>9.03</v>
      </c>
    </row>
    <row r="104" spans="1:3" ht="12.75">
      <c r="A104" s="13">
        <v>36220</v>
      </c>
      <c r="B104" s="5">
        <v>11.87</v>
      </c>
      <c r="C104" s="1">
        <v>7.31</v>
      </c>
    </row>
    <row r="105" spans="1:3" ht="12.75">
      <c r="A105" s="13">
        <v>36251</v>
      </c>
      <c r="B105" s="5">
        <v>11.11</v>
      </c>
      <c r="C105" s="1">
        <v>6.7</v>
      </c>
    </row>
    <row r="106" spans="1:3" ht="12.75">
      <c r="A106" s="13">
        <v>36281</v>
      </c>
      <c r="B106" s="5">
        <v>12.83</v>
      </c>
      <c r="C106" s="1">
        <v>8.2</v>
      </c>
    </row>
    <row r="107" spans="1:3" ht="12.75">
      <c r="A107" s="13">
        <v>36312</v>
      </c>
      <c r="B107" s="5">
        <v>12.77</v>
      </c>
      <c r="C107" s="1">
        <v>8.07</v>
      </c>
    </row>
    <row r="108" spans="1:3" ht="12.75">
      <c r="A108" s="13">
        <v>36342</v>
      </c>
      <c r="B108" s="5">
        <v>13.89</v>
      </c>
      <c r="C108" s="1">
        <v>9.21</v>
      </c>
    </row>
    <row r="109" spans="1:3" ht="12.75">
      <c r="A109" s="13">
        <v>36373</v>
      </c>
      <c r="B109" s="5">
        <v>13.59</v>
      </c>
      <c r="C109" s="1">
        <v>8.74</v>
      </c>
    </row>
    <row r="110" spans="1:3" ht="12.75">
      <c r="A110" s="13">
        <v>36404</v>
      </c>
      <c r="B110" s="5">
        <v>12.57</v>
      </c>
      <c r="C110" s="1">
        <v>7.76</v>
      </c>
    </row>
    <row r="111" spans="1:3" ht="12.75">
      <c r="A111" s="13">
        <v>36434</v>
      </c>
      <c r="B111" s="5">
        <v>11.94</v>
      </c>
      <c r="C111" s="1">
        <v>6.94</v>
      </c>
    </row>
    <row r="112" spans="1:3" ht="12.75">
      <c r="A112" s="13">
        <v>36465</v>
      </c>
      <c r="B112" s="5">
        <v>10.88</v>
      </c>
      <c r="C112" s="1">
        <v>5.66</v>
      </c>
    </row>
    <row r="113" spans="1:3" ht="12.75">
      <c r="A113" s="13">
        <v>36495</v>
      </c>
      <c r="B113" s="5">
        <v>9.89</v>
      </c>
      <c r="C113" s="1">
        <v>4.53</v>
      </c>
    </row>
    <row r="114" spans="1:3" ht="12.75">
      <c r="A114" s="13">
        <v>36526</v>
      </c>
      <c r="B114" s="5">
        <v>10.85</v>
      </c>
      <c r="C114" s="1">
        <v>5.36</v>
      </c>
    </row>
    <row r="115" spans="1:3" ht="12.75">
      <c r="A115" s="13">
        <v>36557</v>
      </c>
      <c r="B115" s="5">
        <v>10.52</v>
      </c>
      <c r="C115" s="1">
        <v>4.8</v>
      </c>
    </row>
    <row r="116" spans="1:3" ht="12.75">
      <c r="A116" s="13">
        <v>36586</v>
      </c>
      <c r="B116" s="5">
        <v>10.22</v>
      </c>
      <c r="C116" s="1">
        <v>4.36</v>
      </c>
    </row>
    <row r="117" spans="1:3" ht="12.75">
      <c r="A117" s="13">
        <v>36617</v>
      </c>
      <c r="B117" s="5">
        <v>10.61</v>
      </c>
      <c r="C117" s="1">
        <v>4.79</v>
      </c>
    </row>
    <row r="118" spans="1:3" ht="12.75">
      <c r="A118" s="13">
        <v>36647</v>
      </c>
      <c r="B118" s="5">
        <v>11.28</v>
      </c>
      <c r="C118" s="1">
        <v>5.28</v>
      </c>
    </row>
    <row r="119" spans="1:3" ht="12.75">
      <c r="A119" s="13">
        <v>36678</v>
      </c>
      <c r="B119" s="5">
        <v>10.6</v>
      </c>
      <c r="C119" s="1">
        <v>4.75</v>
      </c>
    </row>
    <row r="120" spans="1:3" ht="12.75">
      <c r="A120" s="13">
        <v>36708</v>
      </c>
      <c r="B120" s="5">
        <v>10.51</v>
      </c>
      <c r="C120" s="1">
        <v>4.37</v>
      </c>
    </row>
    <row r="121" spans="1:3" ht="12.75">
      <c r="A121" s="13">
        <v>36739</v>
      </c>
      <c r="B121" s="5">
        <v>9.81</v>
      </c>
      <c r="C121" s="1">
        <v>3.53</v>
      </c>
    </row>
    <row r="122" spans="1:3" ht="12.75">
      <c r="A122" s="13">
        <v>36770</v>
      </c>
      <c r="B122" s="5">
        <v>9.375</v>
      </c>
      <c r="C122" s="1">
        <v>3.2</v>
      </c>
    </row>
    <row r="123" spans="1:3" ht="12.75">
      <c r="A123" s="13">
        <v>36800</v>
      </c>
      <c r="B123" s="5">
        <v>10.2</v>
      </c>
      <c r="C123" s="1">
        <v>3.91</v>
      </c>
    </row>
    <row r="124" spans="1:3" ht="12.75">
      <c r="A124" s="13">
        <v>36831</v>
      </c>
      <c r="B124" s="5">
        <v>10.488</v>
      </c>
      <c r="C124" s="1">
        <v>4.11</v>
      </c>
    </row>
    <row r="125" spans="1:3" ht="12.75">
      <c r="A125" s="13">
        <v>36861</v>
      </c>
      <c r="B125" s="5">
        <v>10.369</v>
      </c>
      <c r="C125" s="1">
        <v>4.39</v>
      </c>
    </row>
    <row r="126" spans="1:3" ht="12.75">
      <c r="A126" s="13">
        <v>36892</v>
      </c>
      <c r="B126" s="5">
        <v>9.261</v>
      </c>
      <c r="C126" s="1">
        <v>3.88</v>
      </c>
    </row>
    <row r="127" spans="1:3" ht="12.75">
      <c r="A127" s="13">
        <v>36923</v>
      </c>
      <c r="B127" s="5">
        <v>10.155</v>
      </c>
      <c r="C127" s="1">
        <v>5.15</v>
      </c>
    </row>
    <row r="128" spans="1:3" ht="12.75">
      <c r="A128" s="13">
        <v>36951</v>
      </c>
      <c r="B128" s="5">
        <v>9.425999999999998</v>
      </c>
      <c r="C128" s="1">
        <v>4.89</v>
      </c>
    </row>
    <row r="129" spans="1:3" ht="12.75">
      <c r="A129" s="13">
        <v>36982</v>
      </c>
      <c r="B129" s="5">
        <v>8.568999999999999</v>
      </c>
      <c r="C129" s="1">
        <v>4.6</v>
      </c>
    </row>
    <row r="130" spans="1:3" ht="12.75">
      <c r="A130" s="13">
        <v>37012</v>
      </c>
      <c r="B130" s="5">
        <v>7.467</v>
      </c>
      <c r="C130" s="1">
        <v>3.76</v>
      </c>
    </row>
    <row r="131" spans="1:3" ht="12.75">
      <c r="A131" s="13">
        <v>37043</v>
      </c>
      <c r="B131" s="5">
        <v>7.045</v>
      </c>
      <c r="C131" s="1">
        <v>3.48</v>
      </c>
    </row>
    <row r="132" spans="1:3" ht="12.75">
      <c r="A132" s="13">
        <v>37073</v>
      </c>
      <c r="B132" s="5">
        <v>7.7669999999999995</v>
      </c>
      <c r="C132" s="1">
        <v>4.17</v>
      </c>
    </row>
    <row r="133" spans="1:3" ht="12.75">
      <c r="A133" s="13">
        <v>37104</v>
      </c>
      <c r="B133" s="5">
        <v>7.718</v>
      </c>
      <c r="C133" s="1">
        <v>4.28</v>
      </c>
    </row>
    <row r="134" spans="1:3" ht="12.75">
      <c r="A134" s="13">
        <v>37135</v>
      </c>
      <c r="B134" s="5">
        <v>7.502000000000001</v>
      </c>
      <c r="C134" s="1">
        <v>4.82</v>
      </c>
    </row>
    <row r="135" spans="1:3" ht="12.75">
      <c r="A135" s="13">
        <v>37165</v>
      </c>
      <c r="B135" s="5">
        <v>7.089</v>
      </c>
      <c r="C135" s="1">
        <v>4.87</v>
      </c>
    </row>
    <row r="136" spans="1:3" ht="12.75">
      <c r="A136" s="13">
        <v>37196</v>
      </c>
      <c r="B136" s="5">
        <v>5.946</v>
      </c>
      <c r="C136" s="1">
        <v>4.04</v>
      </c>
    </row>
    <row r="137" spans="1:3" ht="12.75">
      <c r="A137" s="13">
        <v>37226</v>
      </c>
      <c r="B137" s="5">
        <v>5.317</v>
      </c>
      <c r="C137" s="1">
        <v>3.6</v>
      </c>
    </row>
    <row r="138" spans="1:3" ht="12.75">
      <c r="A138" s="13">
        <v>37257</v>
      </c>
      <c r="B138" s="5">
        <v>5.247</v>
      </c>
      <c r="C138" s="1">
        <v>3.58</v>
      </c>
    </row>
    <row r="139" spans="1:3" ht="12.75">
      <c r="A139" s="13">
        <v>37288</v>
      </c>
      <c r="B139" s="5">
        <v>4.855</v>
      </c>
      <c r="C139" s="1">
        <v>3.1</v>
      </c>
    </row>
    <row r="140" spans="1:3" ht="12.75">
      <c r="A140" s="13">
        <v>37316</v>
      </c>
      <c r="B140" s="5">
        <v>4.643</v>
      </c>
      <c r="C140" s="1">
        <v>2.81</v>
      </c>
    </row>
    <row r="141" spans="1:3" ht="12.75">
      <c r="A141" s="13">
        <v>37347</v>
      </c>
      <c r="B141" s="5">
        <v>4.471</v>
      </c>
      <c r="C141" s="1">
        <v>2.73</v>
      </c>
    </row>
    <row r="142" spans="1:3" ht="12.75">
      <c r="A142" s="13">
        <v>37377</v>
      </c>
      <c r="B142" s="5">
        <v>4.534</v>
      </c>
      <c r="C142" s="1">
        <v>2.78</v>
      </c>
    </row>
    <row r="143" spans="1:3" ht="12.75">
      <c r="A143" s="13">
        <v>37408</v>
      </c>
      <c r="B143" s="5">
        <v>5.268</v>
      </c>
      <c r="C143" s="1">
        <v>3.53</v>
      </c>
    </row>
    <row r="144" spans="1:3" ht="12.75">
      <c r="A144" s="13">
        <v>37438</v>
      </c>
      <c r="B144" s="5">
        <v>6.478</v>
      </c>
      <c r="C144" s="1">
        <v>4.77</v>
      </c>
    </row>
    <row r="145" spans="1:3" ht="12.75">
      <c r="A145" s="13">
        <v>37469</v>
      </c>
      <c r="B145" s="5">
        <v>6.2379999999999995</v>
      </c>
      <c r="C145" s="1">
        <v>4.58</v>
      </c>
    </row>
    <row r="146" spans="1:3" ht="12.75">
      <c r="A146" s="13">
        <v>37500</v>
      </c>
      <c r="B146" s="5">
        <v>7.888</v>
      </c>
      <c r="C146" s="1">
        <v>6.23</v>
      </c>
    </row>
    <row r="147" spans="1:3" ht="12.75">
      <c r="A147" s="13">
        <v>37530</v>
      </c>
      <c r="B147" s="5">
        <v>6.865</v>
      </c>
      <c r="C147" s="1">
        <v>5.24</v>
      </c>
    </row>
    <row r="148" spans="1:3" ht="12.75">
      <c r="A148" s="13">
        <v>37561</v>
      </c>
      <c r="B148" s="5">
        <v>5.594</v>
      </c>
      <c r="C148" s="1">
        <v>4.33</v>
      </c>
    </row>
    <row r="149" spans="1:3" ht="12.75">
      <c r="A149" s="13">
        <v>37591</v>
      </c>
      <c r="B149" s="5">
        <v>6.818</v>
      </c>
      <c r="C149" s="1">
        <v>5.62</v>
      </c>
    </row>
    <row r="150" spans="1:3" ht="12.75">
      <c r="A150" s="13">
        <v>37622</v>
      </c>
      <c r="B150" s="5">
        <v>6.058</v>
      </c>
      <c r="C150" s="1">
        <v>4.87</v>
      </c>
    </row>
    <row r="151" spans="1:3" ht="12.75">
      <c r="A151" s="13">
        <v>37653</v>
      </c>
      <c r="B151" s="5">
        <v>6.795</v>
      </c>
      <c r="C151" s="1">
        <v>5.61</v>
      </c>
    </row>
    <row r="152" spans="1:3" ht="12.75">
      <c r="A152" s="13">
        <v>37681</v>
      </c>
      <c r="B152" s="5">
        <v>6.202999999999999</v>
      </c>
      <c r="C152" s="1">
        <v>5.06</v>
      </c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Y242"/>
  <sheetViews>
    <sheetView tabSelected="1" workbookViewId="0" topLeftCell="A206">
      <selection activeCell="U189" sqref="U189"/>
    </sheetView>
  </sheetViews>
  <sheetFormatPr defaultColWidth="9.140625" defaultRowHeight="12.75"/>
  <cols>
    <col min="3" max="4" width="9.57421875" style="0" bestFit="1" customWidth="1"/>
    <col min="5" max="5" width="10.57421875" style="0" bestFit="1" customWidth="1"/>
    <col min="6" max="8" width="9.57421875" style="0" bestFit="1" customWidth="1"/>
    <col min="9" max="10" width="10.57421875" style="0" bestFit="1" customWidth="1"/>
  </cols>
  <sheetData>
    <row r="1" spans="1:2" ht="12.75">
      <c r="A1" s="37" t="s">
        <v>209</v>
      </c>
      <c r="B1" s="37" t="s">
        <v>210</v>
      </c>
    </row>
    <row r="2" spans="3:103" ht="12.75">
      <c r="C2">
        <v>1</v>
      </c>
      <c r="D2">
        <f>C2+1</f>
        <v>2</v>
      </c>
      <c r="E2">
        <f>D2+1</f>
        <v>3</v>
      </c>
      <c r="F2">
        <f aca="true" t="shared" si="0" ref="F2:BQ2">E2+1</f>
        <v>4</v>
      </c>
      <c r="G2">
        <f t="shared" si="0"/>
        <v>5</v>
      </c>
      <c r="H2">
        <f t="shared" si="0"/>
        <v>6</v>
      </c>
      <c r="I2">
        <f t="shared" si="0"/>
        <v>7</v>
      </c>
      <c r="J2">
        <f t="shared" si="0"/>
        <v>8</v>
      </c>
      <c r="K2">
        <f t="shared" si="0"/>
        <v>9</v>
      </c>
      <c r="L2">
        <f t="shared" si="0"/>
        <v>10</v>
      </c>
      <c r="M2">
        <f t="shared" si="0"/>
        <v>11</v>
      </c>
      <c r="N2">
        <f t="shared" si="0"/>
        <v>12</v>
      </c>
      <c r="O2">
        <f t="shared" si="0"/>
        <v>13</v>
      </c>
      <c r="P2">
        <f t="shared" si="0"/>
        <v>14</v>
      </c>
      <c r="Q2">
        <f t="shared" si="0"/>
        <v>15</v>
      </c>
      <c r="R2">
        <f t="shared" si="0"/>
        <v>16</v>
      </c>
      <c r="S2">
        <f t="shared" si="0"/>
        <v>17</v>
      </c>
      <c r="T2">
        <f t="shared" si="0"/>
        <v>18</v>
      </c>
      <c r="U2">
        <f t="shared" si="0"/>
        <v>19</v>
      </c>
      <c r="V2">
        <f t="shared" si="0"/>
        <v>20</v>
      </c>
      <c r="W2">
        <f t="shared" si="0"/>
        <v>21</v>
      </c>
      <c r="X2">
        <f t="shared" si="0"/>
        <v>22</v>
      </c>
      <c r="Y2">
        <f t="shared" si="0"/>
        <v>23</v>
      </c>
      <c r="Z2">
        <f t="shared" si="0"/>
        <v>24</v>
      </c>
      <c r="AA2">
        <f t="shared" si="0"/>
        <v>25</v>
      </c>
      <c r="AB2">
        <f t="shared" si="0"/>
        <v>26</v>
      </c>
      <c r="AC2">
        <f t="shared" si="0"/>
        <v>27</v>
      </c>
      <c r="AD2">
        <f t="shared" si="0"/>
        <v>28</v>
      </c>
      <c r="AE2">
        <f t="shared" si="0"/>
        <v>29</v>
      </c>
      <c r="AF2">
        <f t="shared" si="0"/>
        <v>30</v>
      </c>
      <c r="AG2">
        <f t="shared" si="0"/>
        <v>31</v>
      </c>
      <c r="AH2">
        <f t="shared" si="0"/>
        <v>32</v>
      </c>
      <c r="AI2">
        <f t="shared" si="0"/>
        <v>33</v>
      </c>
      <c r="AJ2">
        <f t="shared" si="0"/>
        <v>34</v>
      </c>
      <c r="AK2">
        <f t="shared" si="0"/>
        <v>35</v>
      </c>
      <c r="AL2">
        <f t="shared" si="0"/>
        <v>36</v>
      </c>
      <c r="AM2">
        <f t="shared" si="0"/>
        <v>37</v>
      </c>
      <c r="AN2">
        <f t="shared" si="0"/>
        <v>38</v>
      </c>
      <c r="AO2">
        <f t="shared" si="0"/>
        <v>39</v>
      </c>
      <c r="AP2">
        <f t="shared" si="0"/>
        <v>40</v>
      </c>
      <c r="AQ2">
        <f t="shared" si="0"/>
        <v>41</v>
      </c>
      <c r="AR2">
        <f t="shared" si="0"/>
        <v>42</v>
      </c>
      <c r="AS2">
        <f t="shared" si="0"/>
        <v>43</v>
      </c>
      <c r="AT2">
        <f t="shared" si="0"/>
        <v>44</v>
      </c>
      <c r="AU2">
        <f t="shared" si="0"/>
        <v>45</v>
      </c>
      <c r="AV2">
        <f t="shared" si="0"/>
        <v>46</v>
      </c>
      <c r="AW2">
        <f t="shared" si="0"/>
        <v>47</v>
      </c>
      <c r="AX2">
        <f t="shared" si="0"/>
        <v>48</v>
      </c>
      <c r="AY2">
        <f t="shared" si="0"/>
        <v>49</v>
      </c>
      <c r="AZ2">
        <f t="shared" si="0"/>
        <v>50</v>
      </c>
      <c r="BA2">
        <f t="shared" si="0"/>
        <v>51</v>
      </c>
      <c r="BB2">
        <f t="shared" si="0"/>
        <v>52</v>
      </c>
      <c r="BC2">
        <f t="shared" si="0"/>
        <v>53</v>
      </c>
      <c r="BD2">
        <f t="shared" si="0"/>
        <v>54</v>
      </c>
      <c r="BE2">
        <f t="shared" si="0"/>
        <v>55</v>
      </c>
      <c r="BF2">
        <f t="shared" si="0"/>
        <v>56</v>
      </c>
      <c r="BG2">
        <f t="shared" si="0"/>
        <v>57</v>
      </c>
      <c r="BH2">
        <f t="shared" si="0"/>
        <v>58</v>
      </c>
      <c r="BI2">
        <f t="shared" si="0"/>
        <v>59</v>
      </c>
      <c r="BJ2">
        <f t="shared" si="0"/>
        <v>60</v>
      </c>
      <c r="BK2">
        <f t="shared" si="0"/>
        <v>61</v>
      </c>
      <c r="BL2">
        <f t="shared" si="0"/>
        <v>62</v>
      </c>
      <c r="BM2">
        <f t="shared" si="0"/>
        <v>63</v>
      </c>
      <c r="BN2">
        <f t="shared" si="0"/>
        <v>64</v>
      </c>
      <c r="BO2">
        <f t="shared" si="0"/>
        <v>65</v>
      </c>
      <c r="BP2">
        <f t="shared" si="0"/>
        <v>66</v>
      </c>
      <c r="BQ2">
        <f t="shared" si="0"/>
        <v>67</v>
      </c>
      <c r="BR2">
        <f aca="true" t="shared" si="1" ref="BR2:CY2">BQ2+1</f>
        <v>68</v>
      </c>
      <c r="BS2">
        <f t="shared" si="1"/>
        <v>69</v>
      </c>
      <c r="BT2">
        <f t="shared" si="1"/>
        <v>70</v>
      </c>
      <c r="BU2">
        <f t="shared" si="1"/>
        <v>71</v>
      </c>
      <c r="BV2">
        <f t="shared" si="1"/>
        <v>72</v>
      </c>
      <c r="BW2">
        <f t="shared" si="1"/>
        <v>73</v>
      </c>
      <c r="BX2">
        <f t="shared" si="1"/>
        <v>74</v>
      </c>
      <c r="BY2">
        <f t="shared" si="1"/>
        <v>75</v>
      </c>
      <c r="BZ2">
        <f t="shared" si="1"/>
        <v>76</v>
      </c>
      <c r="CA2">
        <f t="shared" si="1"/>
        <v>77</v>
      </c>
      <c r="CB2">
        <f t="shared" si="1"/>
        <v>78</v>
      </c>
      <c r="CC2">
        <f t="shared" si="1"/>
        <v>79</v>
      </c>
      <c r="CD2">
        <f t="shared" si="1"/>
        <v>80</v>
      </c>
      <c r="CE2">
        <f t="shared" si="1"/>
        <v>81</v>
      </c>
      <c r="CF2">
        <f t="shared" si="1"/>
        <v>82</v>
      </c>
      <c r="CG2">
        <f t="shared" si="1"/>
        <v>83</v>
      </c>
      <c r="CH2">
        <f t="shared" si="1"/>
        <v>84</v>
      </c>
      <c r="CI2">
        <f t="shared" si="1"/>
        <v>85</v>
      </c>
      <c r="CJ2">
        <f t="shared" si="1"/>
        <v>86</v>
      </c>
      <c r="CK2">
        <f t="shared" si="1"/>
        <v>87</v>
      </c>
      <c r="CL2">
        <f t="shared" si="1"/>
        <v>88</v>
      </c>
      <c r="CM2">
        <f t="shared" si="1"/>
        <v>89</v>
      </c>
      <c r="CN2">
        <f t="shared" si="1"/>
        <v>90</v>
      </c>
      <c r="CO2">
        <f t="shared" si="1"/>
        <v>91</v>
      </c>
      <c r="CP2">
        <f t="shared" si="1"/>
        <v>92</v>
      </c>
      <c r="CQ2">
        <f t="shared" si="1"/>
        <v>93</v>
      </c>
      <c r="CR2">
        <f t="shared" si="1"/>
        <v>94</v>
      </c>
      <c r="CS2">
        <f>CR2+1</f>
        <v>95</v>
      </c>
      <c r="CT2">
        <f t="shared" si="1"/>
        <v>96</v>
      </c>
      <c r="CU2">
        <f t="shared" si="1"/>
        <v>97</v>
      </c>
      <c r="CV2">
        <f t="shared" si="1"/>
        <v>98</v>
      </c>
      <c r="CW2">
        <f t="shared" si="1"/>
        <v>99</v>
      </c>
      <c r="CX2">
        <f t="shared" si="1"/>
        <v>100</v>
      </c>
      <c r="CY2">
        <f t="shared" si="1"/>
        <v>101</v>
      </c>
    </row>
    <row r="3" spans="3:103" ht="12.75">
      <c r="C3" t="s">
        <v>211</v>
      </c>
      <c r="D3" t="s">
        <v>212</v>
      </c>
      <c r="E3" t="s">
        <v>213</v>
      </c>
      <c r="F3" t="s">
        <v>214</v>
      </c>
      <c r="G3" t="s">
        <v>215</v>
      </c>
      <c r="H3" t="s">
        <v>216</v>
      </c>
      <c r="I3" t="s">
        <v>217</v>
      </c>
      <c r="J3" t="s">
        <v>218</v>
      </c>
      <c r="K3" t="s">
        <v>219</v>
      </c>
      <c r="L3" t="s">
        <v>220</v>
      </c>
      <c r="M3" t="s">
        <v>221</v>
      </c>
      <c r="N3" t="s">
        <v>222</v>
      </c>
      <c r="O3" t="s">
        <v>223</v>
      </c>
      <c r="P3" t="s">
        <v>224</v>
      </c>
      <c r="Q3" t="s">
        <v>225</v>
      </c>
      <c r="R3" t="s">
        <v>226</v>
      </c>
      <c r="S3" t="s">
        <v>227</v>
      </c>
      <c r="T3" t="s">
        <v>228</v>
      </c>
      <c r="U3" t="s">
        <v>229</v>
      </c>
      <c r="V3" t="s">
        <v>230</v>
      </c>
      <c r="W3" t="s">
        <v>231</v>
      </c>
      <c r="X3" t="s">
        <v>232</v>
      </c>
      <c r="Y3" t="s">
        <v>233</v>
      </c>
      <c r="Z3" t="s">
        <v>234</v>
      </c>
      <c r="AA3" t="s">
        <v>235</v>
      </c>
      <c r="AB3" t="s">
        <v>236</v>
      </c>
      <c r="AC3" t="s">
        <v>237</v>
      </c>
      <c r="AD3" t="s">
        <v>238</v>
      </c>
      <c r="AE3" t="s">
        <v>239</v>
      </c>
      <c r="AF3" t="s">
        <v>240</v>
      </c>
      <c r="AG3" t="s">
        <v>241</v>
      </c>
      <c r="AH3" t="s">
        <v>242</v>
      </c>
      <c r="AI3" t="s">
        <v>243</v>
      </c>
      <c r="AJ3" t="s">
        <v>244</v>
      </c>
      <c r="AK3" t="s">
        <v>245</v>
      </c>
      <c r="AL3" t="s">
        <v>246</v>
      </c>
      <c r="AM3" t="s">
        <v>247</v>
      </c>
      <c r="AN3" t="s">
        <v>248</v>
      </c>
      <c r="AO3" t="s">
        <v>249</v>
      </c>
      <c r="AP3" t="s">
        <v>250</v>
      </c>
      <c r="AQ3" t="s">
        <v>251</v>
      </c>
      <c r="AR3" t="s">
        <v>252</v>
      </c>
      <c r="AS3" t="s">
        <v>253</v>
      </c>
      <c r="AT3" t="s">
        <v>254</v>
      </c>
      <c r="AU3" t="s">
        <v>255</v>
      </c>
      <c r="AV3" t="s">
        <v>256</v>
      </c>
      <c r="AW3" t="s">
        <v>257</v>
      </c>
      <c r="AX3" t="s">
        <v>258</v>
      </c>
      <c r="AY3" t="s">
        <v>259</v>
      </c>
      <c r="AZ3" t="s">
        <v>260</v>
      </c>
      <c r="BA3" t="s">
        <v>261</v>
      </c>
      <c r="BB3" t="s">
        <v>262</v>
      </c>
      <c r="BC3" t="s">
        <v>263</v>
      </c>
      <c r="BD3" t="s">
        <v>264</v>
      </c>
      <c r="BE3" t="s">
        <v>265</v>
      </c>
      <c r="BF3" t="s">
        <v>266</v>
      </c>
      <c r="BG3" t="s">
        <v>267</v>
      </c>
      <c r="BH3" t="s">
        <v>268</v>
      </c>
      <c r="BI3" t="s">
        <v>269</v>
      </c>
      <c r="BJ3" t="s">
        <v>270</v>
      </c>
      <c r="BK3" t="s">
        <v>271</v>
      </c>
      <c r="BL3" t="s">
        <v>272</v>
      </c>
      <c r="BM3" t="s">
        <v>273</v>
      </c>
      <c r="BN3" t="s">
        <v>274</v>
      </c>
      <c r="BO3" t="s">
        <v>275</v>
      </c>
      <c r="BP3" t="s">
        <v>276</v>
      </c>
      <c r="BQ3" t="s">
        <v>277</v>
      </c>
      <c r="BR3" t="s">
        <v>278</v>
      </c>
      <c r="BS3" t="s">
        <v>279</v>
      </c>
      <c r="BT3" t="s">
        <v>280</v>
      </c>
      <c r="BU3" t="s">
        <v>281</v>
      </c>
      <c r="BV3" t="s">
        <v>282</v>
      </c>
      <c r="BW3" t="s">
        <v>283</v>
      </c>
      <c r="BX3" t="s">
        <v>284</v>
      </c>
      <c r="BY3" t="s">
        <v>285</v>
      </c>
      <c r="BZ3" t="s">
        <v>286</v>
      </c>
      <c r="CA3" t="s">
        <v>287</v>
      </c>
      <c r="CB3" t="s">
        <v>288</v>
      </c>
      <c r="CC3" t="s">
        <v>289</v>
      </c>
      <c r="CD3" t="s">
        <v>290</v>
      </c>
      <c r="CE3" t="s">
        <v>291</v>
      </c>
      <c r="CF3" t="s">
        <v>292</v>
      </c>
      <c r="CG3" t="s">
        <v>293</v>
      </c>
      <c r="CH3" t="s">
        <v>294</v>
      </c>
      <c r="CI3" t="s">
        <v>295</v>
      </c>
      <c r="CJ3" t="s">
        <v>296</v>
      </c>
      <c r="CK3" t="s">
        <v>297</v>
      </c>
      <c r="CL3" t="s">
        <v>298</v>
      </c>
      <c r="CM3" t="s">
        <v>299</v>
      </c>
      <c r="CN3" t="s">
        <v>300</v>
      </c>
      <c r="CO3" t="s">
        <v>301</v>
      </c>
      <c r="CP3" t="s">
        <v>302</v>
      </c>
      <c r="CQ3" t="s">
        <v>303</v>
      </c>
      <c r="CR3" t="s">
        <v>304</v>
      </c>
      <c r="CS3" t="s">
        <v>305</v>
      </c>
      <c r="CT3" t="s">
        <v>306</v>
      </c>
      <c r="CU3" t="s">
        <v>307</v>
      </c>
      <c r="CV3" t="s">
        <v>308</v>
      </c>
      <c r="CW3" t="s">
        <v>309</v>
      </c>
      <c r="CX3" t="s">
        <v>310</v>
      </c>
      <c r="CY3" t="s">
        <v>311</v>
      </c>
    </row>
    <row r="4" spans="1:103" ht="12.75">
      <c r="A4">
        <v>1</v>
      </c>
      <c r="B4" t="s">
        <v>211</v>
      </c>
      <c r="C4">
        <v>51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145</v>
      </c>
      <c r="T4">
        <v>251</v>
      </c>
      <c r="U4">
        <v>17</v>
      </c>
      <c r="V4">
        <v>334</v>
      </c>
      <c r="W4">
        <v>0</v>
      </c>
      <c r="X4">
        <v>1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1</v>
      </c>
      <c r="AJ4">
        <v>559</v>
      </c>
      <c r="AK4">
        <v>27</v>
      </c>
      <c r="AL4">
        <v>0</v>
      </c>
      <c r="AM4">
        <v>0</v>
      </c>
      <c r="AN4">
        <v>38</v>
      </c>
      <c r="AO4">
        <v>168</v>
      </c>
      <c r="AP4">
        <v>2</v>
      </c>
      <c r="AQ4">
        <v>9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1605</v>
      </c>
      <c r="CS4">
        <v>2636</v>
      </c>
      <c r="CT4">
        <v>15</v>
      </c>
      <c r="CU4">
        <v>0</v>
      </c>
      <c r="CV4">
        <v>15</v>
      </c>
      <c r="CW4">
        <v>0</v>
      </c>
      <c r="CX4">
        <v>2666</v>
      </c>
      <c r="CY4">
        <v>4271</v>
      </c>
    </row>
    <row r="5" spans="1:103" ht="12.75">
      <c r="A5">
        <f>A4+1</f>
        <v>2</v>
      </c>
      <c r="B5" t="s">
        <v>212</v>
      </c>
      <c r="C5">
        <v>0</v>
      </c>
      <c r="D5">
        <v>11</v>
      </c>
      <c r="E5">
        <v>0</v>
      </c>
      <c r="F5">
        <v>0</v>
      </c>
      <c r="G5">
        <v>0</v>
      </c>
      <c r="H5" s="38">
        <v>0</v>
      </c>
      <c r="I5" s="38">
        <v>0</v>
      </c>
      <c r="J5" s="38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297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308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308</v>
      </c>
    </row>
    <row r="6" spans="1:103" ht="12.75">
      <c r="A6">
        <f aca="true" t="shared" si="2" ref="A6:A69">A5+1</f>
        <v>3</v>
      </c>
      <c r="B6" t="s">
        <v>213</v>
      </c>
      <c r="C6">
        <v>0</v>
      </c>
      <c r="D6">
        <v>0</v>
      </c>
      <c r="E6">
        <v>151</v>
      </c>
      <c r="F6">
        <v>0</v>
      </c>
      <c r="G6">
        <v>0</v>
      </c>
      <c r="H6" s="38">
        <v>0</v>
      </c>
      <c r="I6" s="38">
        <v>0</v>
      </c>
      <c r="J6" s="38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1545</v>
      </c>
      <c r="AJ6">
        <v>21</v>
      </c>
      <c r="AK6">
        <v>0</v>
      </c>
      <c r="AL6">
        <v>0</v>
      </c>
      <c r="AM6">
        <v>0</v>
      </c>
      <c r="AN6">
        <v>68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1784</v>
      </c>
      <c r="CS6">
        <v>0</v>
      </c>
      <c r="CT6">
        <v>0</v>
      </c>
      <c r="CU6">
        <v>0</v>
      </c>
      <c r="CV6">
        <v>-82</v>
      </c>
      <c r="CW6">
        <v>44</v>
      </c>
      <c r="CX6">
        <v>-38</v>
      </c>
      <c r="CY6">
        <v>1746</v>
      </c>
    </row>
    <row r="7" spans="1:103" ht="12.75">
      <c r="A7">
        <f t="shared" si="2"/>
        <v>4</v>
      </c>
      <c r="B7" t="s">
        <v>214</v>
      </c>
      <c r="C7">
        <v>0</v>
      </c>
      <c r="D7">
        <v>0</v>
      </c>
      <c r="E7">
        <v>0</v>
      </c>
      <c r="F7">
        <v>6</v>
      </c>
      <c r="G7">
        <v>0</v>
      </c>
      <c r="H7" s="38">
        <v>0</v>
      </c>
      <c r="I7" s="38">
        <v>0</v>
      </c>
      <c r="J7" s="38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4</v>
      </c>
      <c r="AI7">
        <v>0</v>
      </c>
      <c r="AJ7">
        <v>0</v>
      </c>
      <c r="AK7">
        <v>0</v>
      </c>
      <c r="AL7">
        <v>0</v>
      </c>
      <c r="AM7">
        <v>0</v>
      </c>
      <c r="AN7">
        <v>7</v>
      </c>
      <c r="AO7">
        <v>5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1</v>
      </c>
      <c r="CN7">
        <v>5</v>
      </c>
      <c r="CO7">
        <v>0</v>
      </c>
      <c r="CP7">
        <v>0</v>
      </c>
      <c r="CQ7">
        <v>0</v>
      </c>
      <c r="CR7">
        <v>28</v>
      </c>
      <c r="CS7">
        <v>858</v>
      </c>
      <c r="CT7">
        <v>7</v>
      </c>
      <c r="CU7">
        <v>0</v>
      </c>
      <c r="CV7">
        <v>15</v>
      </c>
      <c r="CW7">
        <v>1</v>
      </c>
      <c r="CX7">
        <v>881</v>
      </c>
      <c r="CY7">
        <v>909</v>
      </c>
    </row>
    <row r="8" spans="1:103" ht="12.75">
      <c r="A8">
        <f t="shared" si="2"/>
        <v>5</v>
      </c>
      <c r="B8" t="s">
        <v>215</v>
      </c>
      <c r="C8">
        <v>0</v>
      </c>
      <c r="D8">
        <v>0</v>
      </c>
      <c r="E8">
        <v>0</v>
      </c>
      <c r="F8">
        <v>0</v>
      </c>
      <c r="G8">
        <v>5</v>
      </c>
      <c r="H8" s="38">
        <v>0</v>
      </c>
      <c r="I8" s="38">
        <v>0</v>
      </c>
      <c r="J8" s="3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296</v>
      </c>
      <c r="T8">
        <v>375</v>
      </c>
      <c r="U8">
        <v>0</v>
      </c>
      <c r="V8">
        <v>1136</v>
      </c>
      <c r="W8">
        <v>0</v>
      </c>
      <c r="X8">
        <v>2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6</v>
      </c>
      <c r="AJ8">
        <v>0</v>
      </c>
      <c r="AK8">
        <v>0</v>
      </c>
      <c r="AL8">
        <v>0</v>
      </c>
      <c r="AM8">
        <v>1</v>
      </c>
      <c r="AN8">
        <v>12</v>
      </c>
      <c r="AO8">
        <v>14</v>
      </c>
      <c r="AP8">
        <v>0</v>
      </c>
      <c r="AQ8">
        <v>13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1860</v>
      </c>
      <c r="CS8">
        <v>0</v>
      </c>
      <c r="CT8">
        <v>0</v>
      </c>
      <c r="CU8">
        <v>0</v>
      </c>
      <c r="CV8">
        <v>-3</v>
      </c>
      <c r="CW8">
        <v>0</v>
      </c>
      <c r="CX8">
        <v>-3</v>
      </c>
      <c r="CY8">
        <v>1857</v>
      </c>
    </row>
    <row r="9" spans="1:103" ht="12.75">
      <c r="A9">
        <f t="shared" si="2"/>
        <v>6</v>
      </c>
      <c r="B9" t="s">
        <v>216</v>
      </c>
      <c r="C9">
        <v>0</v>
      </c>
      <c r="D9">
        <v>0</v>
      </c>
      <c r="E9">
        <v>0</v>
      </c>
      <c r="F9">
        <v>0</v>
      </c>
      <c r="G9">
        <v>0</v>
      </c>
      <c r="H9" s="38">
        <v>10</v>
      </c>
      <c r="I9" s="38">
        <v>0</v>
      </c>
      <c r="J9" s="38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1</v>
      </c>
      <c r="T9">
        <v>0</v>
      </c>
      <c r="U9">
        <v>1</v>
      </c>
      <c r="V9">
        <v>1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193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206</v>
      </c>
      <c r="CS9">
        <v>0</v>
      </c>
      <c r="CT9">
        <v>0</v>
      </c>
      <c r="CU9">
        <v>0</v>
      </c>
      <c r="CV9">
        <v>2</v>
      </c>
      <c r="CW9">
        <v>0</v>
      </c>
      <c r="CX9">
        <v>2</v>
      </c>
      <c r="CY9">
        <v>208</v>
      </c>
    </row>
    <row r="10" spans="1:103" ht="12.75">
      <c r="A10">
        <f t="shared" si="2"/>
        <v>7</v>
      </c>
      <c r="B10" t="s">
        <v>217</v>
      </c>
      <c r="C10">
        <v>0</v>
      </c>
      <c r="D10">
        <v>0</v>
      </c>
      <c r="E10">
        <v>0</v>
      </c>
      <c r="F10">
        <v>0</v>
      </c>
      <c r="G10">
        <v>0</v>
      </c>
      <c r="H10" s="38">
        <v>0</v>
      </c>
      <c r="I10" s="38">
        <v>34</v>
      </c>
      <c r="J10" s="38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458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13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504</v>
      </c>
      <c r="CS10">
        <v>66</v>
      </c>
      <c r="CT10">
        <v>0</v>
      </c>
      <c r="CU10">
        <v>0</v>
      </c>
      <c r="CV10">
        <v>-109</v>
      </c>
      <c r="CW10">
        <v>0</v>
      </c>
      <c r="CX10">
        <v>-43</v>
      </c>
      <c r="CY10">
        <v>461</v>
      </c>
    </row>
    <row r="11" spans="1:103" ht="12.75">
      <c r="A11">
        <f t="shared" si="2"/>
        <v>8</v>
      </c>
      <c r="B11" t="s">
        <v>218</v>
      </c>
      <c r="C11">
        <v>0</v>
      </c>
      <c r="D11">
        <v>0</v>
      </c>
      <c r="E11">
        <v>0</v>
      </c>
      <c r="F11">
        <v>0</v>
      </c>
      <c r="G11">
        <v>0</v>
      </c>
      <c r="H11" s="38">
        <v>0</v>
      </c>
      <c r="I11" s="38">
        <v>0</v>
      </c>
      <c r="J11" s="38">
        <v>2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0</v>
      </c>
      <c r="AK11">
        <v>0</v>
      </c>
      <c r="AL11">
        <v>0</v>
      </c>
      <c r="AM11">
        <v>130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1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134</v>
      </c>
      <c r="CS11">
        <v>0</v>
      </c>
      <c r="CT11">
        <v>0</v>
      </c>
      <c r="CU11">
        <v>0</v>
      </c>
      <c r="CV11">
        <v>17</v>
      </c>
      <c r="CW11">
        <v>0</v>
      </c>
      <c r="CX11">
        <v>17</v>
      </c>
      <c r="CY11">
        <v>151</v>
      </c>
    </row>
    <row r="12" spans="1:103" ht="12.75">
      <c r="A12">
        <f t="shared" si="2"/>
        <v>9</v>
      </c>
      <c r="B12" t="s">
        <v>219</v>
      </c>
      <c r="C12">
        <v>0</v>
      </c>
      <c r="D12">
        <v>0</v>
      </c>
      <c r="E12">
        <v>0</v>
      </c>
      <c r="F12">
        <v>0</v>
      </c>
      <c r="G12">
        <v>0</v>
      </c>
      <c r="H12" s="38">
        <v>0</v>
      </c>
      <c r="I12" s="38">
        <v>0</v>
      </c>
      <c r="J12" s="38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1</v>
      </c>
      <c r="AN12">
        <v>1</v>
      </c>
      <c r="AO12">
        <v>3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6</v>
      </c>
      <c r="CS12">
        <v>1</v>
      </c>
      <c r="CT12">
        <v>0</v>
      </c>
      <c r="CU12">
        <v>0</v>
      </c>
      <c r="CV12">
        <v>1</v>
      </c>
      <c r="CW12">
        <v>13</v>
      </c>
      <c r="CX12">
        <v>15</v>
      </c>
      <c r="CY12">
        <v>21</v>
      </c>
    </row>
    <row r="13" spans="1:103" ht="12.75">
      <c r="A13">
        <f t="shared" si="2"/>
        <v>10</v>
      </c>
      <c r="B13" t="s">
        <v>220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8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464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472</v>
      </c>
      <c r="CS13">
        <v>0</v>
      </c>
      <c r="CT13">
        <v>0</v>
      </c>
      <c r="CU13">
        <v>0</v>
      </c>
      <c r="CV13">
        <v>0</v>
      </c>
      <c r="CW13">
        <v>3</v>
      </c>
      <c r="CX13">
        <v>3</v>
      </c>
      <c r="CY13">
        <v>475</v>
      </c>
    </row>
    <row r="14" spans="1:103" ht="12.75">
      <c r="A14">
        <f t="shared" si="2"/>
        <v>11</v>
      </c>
      <c r="B14" t="s">
        <v>221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33</v>
      </c>
      <c r="N14">
        <v>0</v>
      </c>
      <c r="O14">
        <v>0</v>
      </c>
      <c r="P14">
        <v>0</v>
      </c>
      <c r="Q14">
        <v>0</v>
      </c>
      <c r="R14">
        <v>0</v>
      </c>
      <c r="S14">
        <v>5</v>
      </c>
      <c r="T14">
        <v>0</v>
      </c>
      <c r="U14">
        <v>1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1276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1315</v>
      </c>
      <c r="CS14">
        <v>10</v>
      </c>
      <c r="CT14">
        <v>0</v>
      </c>
      <c r="CU14">
        <v>0</v>
      </c>
      <c r="CV14">
        <v>0</v>
      </c>
      <c r="CW14">
        <v>0</v>
      </c>
      <c r="CX14">
        <v>10</v>
      </c>
      <c r="CY14">
        <v>1325</v>
      </c>
    </row>
    <row r="15" spans="1:103" ht="12.75">
      <c r="A15">
        <f t="shared" si="2"/>
        <v>12</v>
      </c>
      <c r="B15" t="s">
        <v>222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29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1042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1071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1071</v>
      </c>
    </row>
    <row r="16" spans="1:103" ht="12.75">
      <c r="A16">
        <f t="shared" si="2"/>
        <v>13</v>
      </c>
      <c r="B16" t="s">
        <v>223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1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96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97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97</v>
      </c>
    </row>
    <row r="17" spans="1:103" ht="12.75">
      <c r="A17">
        <f t="shared" si="2"/>
        <v>14</v>
      </c>
      <c r="B17" t="s">
        <v>224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135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136</v>
      </c>
      <c r="CS17">
        <v>0</v>
      </c>
      <c r="CT17">
        <v>0</v>
      </c>
      <c r="CU17">
        <v>0</v>
      </c>
      <c r="CV17">
        <v>0</v>
      </c>
      <c r="CW17">
        <v>2</v>
      </c>
      <c r="CX17">
        <v>2</v>
      </c>
      <c r="CY17">
        <v>138</v>
      </c>
    </row>
    <row r="18" spans="1:103" ht="12.75">
      <c r="A18">
        <f t="shared" si="2"/>
        <v>15</v>
      </c>
      <c r="B18" t="s">
        <v>225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14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14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14</v>
      </c>
    </row>
    <row r="19" spans="1:103" ht="12.75">
      <c r="A19">
        <f t="shared" si="2"/>
        <v>16</v>
      </c>
      <c r="B19" t="s">
        <v>226</v>
      </c>
      <c r="C19">
        <v>255</v>
      </c>
      <c r="D19">
        <v>11</v>
      </c>
      <c r="E19">
        <v>32</v>
      </c>
      <c r="F19">
        <v>22</v>
      </c>
      <c r="G19">
        <v>7</v>
      </c>
      <c r="H19">
        <v>4</v>
      </c>
      <c r="I19">
        <v>16</v>
      </c>
      <c r="J19">
        <v>2</v>
      </c>
      <c r="K19">
        <v>1</v>
      </c>
      <c r="L19">
        <v>19</v>
      </c>
      <c r="M19">
        <v>32</v>
      </c>
      <c r="N19">
        <v>0</v>
      </c>
      <c r="O19">
        <v>0</v>
      </c>
      <c r="P19">
        <v>0</v>
      </c>
      <c r="Q19">
        <v>0</v>
      </c>
      <c r="R19">
        <v>292</v>
      </c>
      <c r="S19">
        <v>2411</v>
      </c>
      <c r="T19">
        <v>12</v>
      </c>
      <c r="U19">
        <v>57</v>
      </c>
      <c r="V19">
        <v>30</v>
      </c>
      <c r="W19">
        <v>0</v>
      </c>
      <c r="X19">
        <v>3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7</v>
      </c>
      <c r="AH19">
        <v>437</v>
      </c>
      <c r="AI19">
        <v>0</v>
      </c>
      <c r="AJ19">
        <v>0</v>
      </c>
      <c r="AK19">
        <v>14</v>
      </c>
      <c r="AL19">
        <v>0</v>
      </c>
      <c r="AM19">
        <v>0</v>
      </c>
      <c r="AN19">
        <v>16</v>
      </c>
      <c r="AO19">
        <v>91</v>
      </c>
      <c r="AP19">
        <v>318</v>
      </c>
      <c r="AQ19">
        <v>0</v>
      </c>
      <c r="AR19">
        <v>0</v>
      </c>
      <c r="AS19">
        <v>4</v>
      </c>
      <c r="AT19">
        <v>0</v>
      </c>
      <c r="AU19">
        <v>1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22</v>
      </c>
      <c r="BB19">
        <v>0</v>
      </c>
      <c r="BC19">
        <v>0</v>
      </c>
      <c r="BD19">
        <v>0</v>
      </c>
      <c r="BE19">
        <v>4</v>
      </c>
      <c r="BF19">
        <v>8</v>
      </c>
      <c r="BG19">
        <v>0</v>
      </c>
      <c r="BH19">
        <v>2</v>
      </c>
      <c r="BI19">
        <v>7</v>
      </c>
      <c r="BJ19">
        <v>65</v>
      </c>
      <c r="BK19">
        <v>0</v>
      </c>
      <c r="BL19">
        <v>0</v>
      </c>
      <c r="BM19">
        <v>0</v>
      </c>
      <c r="BN19">
        <v>0</v>
      </c>
      <c r="BO19">
        <v>2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21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2</v>
      </c>
      <c r="CN19">
        <v>66</v>
      </c>
      <c r="CO19">
        <v>0</v>
      </c>
      <c r="CP19">
        <v>0</v>
      </c>
      <c r="CQ19">
        <v>0</v>
      </c>
      <c r="CR19">
        <v>4291</v>
      </c>
      <c r="CS19">
        <v>11328</v>
      </c>
      <c r="CT19">
        <v>82</v>
      </c>
      <c r="CU19">
        <v>665</v>
      </c>
      <c r="CV19">
        <v>0</v>
      </c>
      <c r="CW19">
        <v>1210</v>
      </c>
      <c r="CX19">
        <v>13285</v>
      </c>
      <c r="CY19">
        <v>17576</v>
      </c>
    </row>
    <row r="20" spans="1:103" ht="12.75">
      <c r="A20">
        <f t="shared" si="2"/>
        <v>17</v>
      </c>
      <c r="B20" t="s">
        <v>227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47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9684</v>
      </c>
      <c r="AH20">
        <v>0</v>
      </c>
      <c r="AI20">
        <v>41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3</v>
      </c>
      <c r="AP20">
        <v>9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3</v>
      </c>
      <c r="CN20">
        <v>21</v>
      </c>
      <c r="CO20">
        <v>0</v>
      </c>
      <c r="CP20">
        <v>0</v>
      </c>
      <c r="CQ20">
        <v>0</v>
      </c>
      <c r="CR20">
        <v>9809</v>
      </c>
      <c r="CS20">
        <v>1871</v>
      </c>
      <c r="CT20">
        <v>0</v>
      </c>
      <c r="CU20">
        <v>29</v>
      </c>
      <c r="CV20">
        <v>-77</v>
      </c>
      <c r="CW20">
        <v>732</v>
      </c>
      <c r="CX20">
        <v>2555</v>
      </c>
      <c r="CY20">
        <v>12364</v>
      </c>
    </row>
    <row r="21" spans="1:103" ht="12.75">
      <c r="A21">
        <f t="shared" si="2"/>
        <v>18</v>
      </c>
      <c r="B21" t="s">
        <v>228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2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2496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2</v>
      </c>
      <c r="CN21">
        <v>2</v>
      </c>
      <c r="CO21">
        <v>0</v>
      </c>
      <c r="CP21">
        <v>0</v>
      </c>
      <c r="CQ21">
        <v>0</v>
      </c>
      <c r="CR21">
        <v>2500</v>
      </c>
      <c r="CS21">
        <v>24</v>
      </c>
      <c r="CT21">
        <v>0</v>
      </c>
      <c r="CU21">
        <v>32</v>
      </c>
      <c r="CV21">
        <v>-2</v>
      </c>
      <c r="CW21">
        <v>0</v>
      </c>
      <c r="CX21">
        <v>54</v>
      </c>
      <c r="CY21">
        <v>2554</v>
      </c>
    </row>
    <row r="22" spans="1:103" ht="12.75">
      <c r="A22">
        <f t="shared" si="2"/>
        <v>19</v>
      </c>
      <c r="B22" t="s">
        <v>229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1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1333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69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1</v>
      </c>
      <c r="CN22">
        <v>0</v>
      </c>
      <c r="CO22">
        <v>0</v>
      </c>
      <c r="CP22">
        <v>0</v>
      </c>
      <c r="CQ22">
        <v>0</v>
      </c>
      <c r="CR22">
        <v>1404</v>
      </c>
      <c r="CS22">
        <v>476</v>
      </c>
      <c r="CT22">
        <v>0</v>
      </c>
      <c r="CU22">
        <v>2</v>
      </c>
      <c r="CV22">
        <v>-2</v>
      </c>
      <c r="CW22">
        <v>0</v>
      </c>
      <c r="CX22">
        <v>476</v>
      </c>
      <c r="CY22">
        <v>1880</v>
      </c>
    </row>
    <row r="23" spans="1:103" ht="12.75">
      <c r="A23">
        <f t="shared" si="2"/>
        <v>20</v>
      </c>
      <c r="B23" t="s">
        <v>230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4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1475</v>
      </c>
      <c r="AH23">
        <v>3</v>
      </c>
      <c r="AI23">
        <v>71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1</v>
      </c>
      <c r="BI23">
        <v>4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3</v>
      </c>
      <c r="CN23">
        <v>23</v>
      </c>
      <c r="CO23">
        <v>0</v>
      </c>
      <c r="CP23">
        <v>0</v>
      </c>
      <c r="CQ23">
        <v>0</v>
      </c>
      <c r="CR23">
        <v>1586</v>
      </c>
      <c r="CS23">
        <v>3433</v>
      </c>
      <c r="CT23">
        <v>14</v>
      </c>
      <c r="CU23">
        <v>62</v>
      </c>
      <c r="CV23">
        <v>-4</v>
      </c>
      <c r="CW23">
        <v>0</v>
      </c>
      <c r="CX23">
        <v>3505</v>
      </c>
      <c r="CY23">
        <v>5091</v>
      </c>
    </row>
    <row r="24" spans="1:103" ht="12.75">
      <c r="A24">
        <f t="shared" si="2"/>
        <v>21</v>
      </c>
      <c r="B24" t="s">
        <v>231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1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10</v>
      </c>
      <c r="AP24">
        <v>0</v>
      </c>
      <c r="AQ24">
        <v>0</v>
      </c>
      <c r="AR24">
        <v>0</v>
      </c>
      <c r="AS24">
        <v>0</v>
      </c>
      <c r="AT24">
        <v>4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2</v>
      </c>
      <c r="BI24">
        <v>2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19</v>
      </c>
      <c r="CS24">
        <v>2</v>
      </c>
      <c r="CT24">
        <v>0</v>
      </c>
      <c r="CU24">
        <v>0</v>
      </c>
      <c r="CV24">
        <v>0</v>
      </c>
      <c r="CW24">
        <v>113</v>
      </c>
      <c r="CX24">
        <v>115</v>
      </c>
      <c r="CY24">
        <v>134</v>
      </c>
    </row>
    <row r="25" spans="1:103" ht="12.75">
      <c r="A25">
        <f t="shared" si="2"/>
        <v>22</v>
      </c>
      <c r="B25" t="s">
        <v>232</v>
      </c>
      <c r="C25">
        <v>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3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60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1</v>
      </c>
      <c r="CN25">
        <v>0</v>
      </c>
      <c r="CO25">
        <v>3</v>
      </c>
      <c r="CP25">
        <v>0</v>
      </c>
      <c r="CQ25">
        <v>0</v>
      </c>
      <c r="CR25">
        <v>71</v>
      </c>
      <c r="CS25">
        <v>259</v>
      </c>
      <c r="CT25">
        <v>1</v>
      </c>
      <c r="CU25">
        <v>4</v>
      </c>
      <c r="CV25">
        <v>-2</v>
      </c>
      <c r="CW25">
        <v>0</v>
      </c>
      <c r="CX25">
        <v>262</v>
      </c>
      <c r="CY25">
        <v>333</v>
      </c>
    </row>
    <row r="26" spans="1:103" ht="12.75">
      <c r="A26">
        <f t="shared" si="2"/>
        <v>23</v>
      </c>
      <c r="B26" t="s">
        <v>233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25</v>
      </c>
      <c r="AK26">
        <v>0</v>
      </c>
      <c r="AL26">
        <v>0</v>
      </c>
      <c r="AM26">
        <v>0</v>
      </c>
      <c r="AN26">
        <v>1</v>
      </c>
      <c r="AO26">
        <v>83</v>
      </c>
      <c r="AP26">
        <v>4</v>
      </c>
      <c r="AQ26">
        <v>0</v>
      </c>
      <c r="AR26">
        <v>0</v>
      </c>
      <c r="AS26">
        <v>0</v>
      </c>
      <c r="AT26">
        <v>0</v>
      </c>
      <c r="AU26">
        <v>27</v>
      </c>
      <c r="AV26">
        <v>13</v>
      </c>
      <c r="AW26">
        <v>7</v>
      </c>
      <c r="AX26">
        <v>32</v>
      </c>
      <c r="AY26">
        <v>1043</v>
      </c>
      <c r="AZ26">
        <v>74</v>
      </c>
      <c r="BA26">
        <v>66</v>
      </c>
      <c r="BB26">
        <v>0</v>
      </c>
      <c r="BC26">
        <v>0</v>
      </c>
      <c r="BD26">
        <v>0</v>
      </c>
      <c r="BE26">
        <v>4</v>
      </c>
      <c r="BF26">
        <v>0</v>
      </c>
      <c r="BG26">
        <v>7</v>
      </c>
      <c r="BH26">
        <v>59</v>
      </c>
      <c r="BI26">
        <v>0</v>
      </c>
      <c r="BJ26">
        <v>27</v>
      </c>
      <c r="BK26">
        <v>56</v>
      </c>
      <c r="BL26">
        <v>0</v>
      </c>
      <c r="BM26">
        <v>0</v>
      </c>
      <c r="BN26">
        <v>0</v>
      </c>
      <c r="BO26">
        <v>1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3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1533</v>
      </c>
      <c r="CS26">
        <v>1074</v>
      </c>
      <c r="CT26">
        <v>1</v>
      </c>
      <c r="CU26">
        <v>0</v>
      </c>
      <c r="CV26">
        <v>0</v>
      </c>
      <c r="CW26">
        <v>22</v>
      </c>
      <c r="CX26">
        <v>1097</v>
      </c>
      <c r="CY26">
        <v>2630</v>
      </c>
    </row>
    <row r="27" spans="1:103" ht="12.75">
      <c r="A27">
        <f t="shared" si="2"/>
        <v>24</v>
      </c>
      <c r="B27" t="s">
        <v>234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4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994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12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18</v>
      </c>
      <c r="CO27">
        <v>0</v>
      </c>
      <c r="CP27">
        <v>0</v>
      </c>
      <c r="CQ27">
        <v>0</v>
      </c>
      <c r="CR27">
        <v>1029</v>
      </c>
      <c r="CS27">
        <v>1902</v>
      </c>
      <c r="CT27">
        <v>2</v>
      </c>
      <c r="CU27">
        <v>0</v>
      </c>
      <c r="CV27">
        <v>0</v>
      </c>
      <c r="CW27">
        <v>25</v>
      </c>
      <c r="CX27">
        <v>1929</v>
      </c>
      <c r="CY27">
        <v>2958</v>
      </c>
    </row>
    <row r="28" spans="1:103" ht="12.75">
      <c r="A28">
        <f t="shared" si="2"/>
        <v>25</v>
      </c>
      <c r="B28" t="s">
        <v>235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238</v>
      </c>
      <c r="AB28">
        <v>0</v>
      </c>
      <c r="AC28">
        <v>0</v>
      </c>
      <c r="AD28">
        <v>56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7</v>
      </c>
      <c r="BF28">
        <v>0</v>
      </c>
      <c r="BG28">
        <v>1</v>
      </c>
      <c r="BH28">
        <v>0</v>
      </c>
      <c r="BI28">
        <v>0</v>
      </c>
      <c r="BJ28">
        <v>12</v>
      </c>
      <c r="BK28">
        <v>3</v>
      </c>
      <c r="BL28">
        <v>0</v>
      </c>
      <c r="BM28">
        <v>0</v>
      </c>
      <c r="BN28">
        <v>0</v>
      </c>
      <c r="BO28">
        <v>1</v>
      </c>
      <c r="BP28">
        <v>657</v>
      </c>
      <c r="BQ28">
        <v>9</v>
      </c>
      <c r="BR28">
        <v>0</v>
      </c>
      <c r="BS28">
        <v>0</v>
      </c>
      <c r="BT28">
        <v>6</v>
      </c>
      <c r="BU28">
        <v>5</v>
      </c>
      <c r="BV28">
        <v>0</v>
      </c>
      <c r="BW28">
        <v>0</v>
      </c>
      <c r="BX28">
        <v>0</v>
      </c>
      <c r="BY28">
        <v>58</v>
      </c>
      <c r="BZ28">
        <v>0</v>
      </c>
      <c r="CA28">
        <v>8</v>
      </c>
      <c r="CB28">
        <v>0</v>
      </c>
      <c r="CC28">
        <v>1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1064</v>
      </c>
      <c r="CS28">
        <v>0</v>
      </c>
      <c r="CT28">
        <v>0</v>
      </c>
      <c r="CU28">
        <v>0</v>
      </c>
      <c r="CV28">
        <v>0</v>
      </c>
      <c r="CW28">
        <v>42</v>
      </c>
      <c r="CX28">
        <v>42</v>
      </c>
      <c r="CY28">
        <v>1106</v>
      </c>
    </row>
    <row r="29" spans="1:103" ht="12.75">
      <c r="A29">
        <f t="shared" si="2"/>
        <v>26</v>
      </c>
      <c r="B29" t="s">
        <v>236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2520</v>
      </c>
      <c r="BD29">
        <v>1384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1568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5472</v>
      </c>
      <c r="CS29">
        <v>0</v>
      </c>
      <c r="CT29">
        <v>0</v>
      </c>
      <c r="CU29">
        <v>0</v>
      </c>
      <c r="CV29">
        <v>-2</v>
      </c>
      <c r="CW29">
        <v>2629</v>
      </c>
      <c r="CX29">
        <v>2627</v>
      </c>
      <c r="CY29">
        <v>8099</v>
      </c>
    </row>
    <row r="30" spans="1:103" ht="12.75">
      <c r="A30">
        <f t="shared" si="2"/>
        <v>27</v>
      </c>
      <c r="B30" t="s">
        <v>237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128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27</v>
      </c>
      <c r="BO30">
        <v>0</v>
      </c>
      <c r="BP30">
        <v>821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20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996</v>
      </c>
      <c r="CS30">
        <v>0</v>
      </c>
      <c r="CT30">
        <v>0</v>
      </c>
      <c r="CU30">
        <v>31</v>
      </c>
      <c r="CV30">
        <v>0</v>
      </c>
      <c r="CW30">
        <v>0</v>
      </c>
      <c r="CX30">
        <v>31</v>
      </c>
      <c r="CY30">
        <v>1027</v>
      </c>
    </row>
    <row r="31" spans="1:103" ht="12.75">
      <c r="A31">
        <f t="shared" si="2"/>
        <v>28</v>
      </c>
      <c r="B31" t="s">
        <v>238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1</v>
      </c>
      <c r="AB31">
        <v>0</v>
      </c>
      <c r="AC31">
        <v>0</v>
      </c>
      <c r="AD31">
        <v>1805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13</v>
      </c>
      <c r="BC31">
        <v>64</v>
      </c>
      <c r="BD31">
        <v>0</v>
      </c>
      <c r="BE31">
        <v>61</v>
      </c>
      <c r="BF31">
        <v>0</v>
      </c>
      <c r="BG31">
        <v>0</v>
      </c>
      <c r="BH31">
        <v>0</v>
      </c>
      <c r="BI31">
        <v>0</v>
      </c>
      <c r="BJ31">
        <v>14</v>
      </c>
      <c r="BK31">
        <v>2</v>
      </c>
      <c r="BL31">
        <v>0</v>
      </c>
      <c r="BM31">
        <v>2</v>
      </c>
      <c r="BN31">
        <v>0</v>
      </c>
      <c r="BO31">
        <v>46</v>
      </c>
      <c r="BP31">
        <v>107</v>
      </c>
      <c r="BQ31">
        <v>887</v>
      </c>
      <c r="BR31">
        <v>7</v>
      </c>
      <c r="BS31">
        <v>7</v>
      </c>
      <c r="BT31">
        <v>107</v>
      </c>
      <c r="BU31">
        <v>3</v>
      </c>
      <c r="BV31">
        <v>1</v>
      </c>
      <c r="BW31">
        <v>9</v>
      </c>
      <c r="BX31">
        <v>0</v>
      </c>
      <c r="BY31">
        <v>5</v>
      </c>
      <c r="BZ31">
        <v>0</v>
      </c>
      <c r="CA31">
        <v>11</v>
      </c>
      <c r="CB31">
        <v>0</v>
      </c>
      <c r="CC31">
        <v>204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3357</v>
      </c>
      <c r="CS31">
        <v>0</v>
      </c>
      <c r="CT31">
        <v>0</v>
      </c>
      <c r="CU31">
        <v>35</v>
      </c>
      <c r="CV31">
        <v>4</v>
      </c>
      <c r="CW31">
        <v>2651</v>
      </c>
      <c r="CX31">
        <v>2690</v>
      </c>
      <c r="CY31">
        <v>6047</v>
      </c>
    </row>
    <row r="32" spans="1:103" ht="12.75">
      <c r="A32">
        <f t="shared" si="2"/>
        <v>29</v>
      </c>
      <c r="B32" t="s">
        <v>239</v>
      </c>
      <c r="C32">
        <v>2</v>
      </c>
      <c r="D32">
        <v>0</v>
      </c>
      <c r="E32">
        <v>6</v>
      </c>
      <c r="F32">
        <v>1</v>
      </c>
      <c r="G32">
        <v>3</v>
      </c>
      <c r="H32">
        <v>0</v>
      </c>
      <c r="I32">
        <v>0</v>
      </c>
      <c r="J32">
        <v>0</v>
      </c>
      <c r="K32">
        <v>0</v>
      </c>
      <c r="L32">
        <v>0</v>
      </c>
      <c r="M32">
        <v>5</v>
      </c>
      <c r="N32">
        <v>2</v>
      </c>
      <c r="O32">
        <v>0</v>
      </c>
      <c r="P32">
        <v>0</v>
      </c>
      <c r="Q32">
        <v>0</v>
      </c>
      <c r="R32">
        <v>6</v>
      </c>
      <c r="S32">
        <v>1</v>
      </c>
      <c r="T32">
        <v>1</v>
      </c>
      <c r="U32">
        <v>0</v>
      </c>
      <c r="V32">
        <v>1</v>
      </c>
      <c r="W32">
        <v>0</v>
      </c>
      <c r="X32">
        <v>15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17</v>
      </c>
      <c r="AF32">
        <v>1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2</v>
      </c>
      <c r="BB32">
        <v>0</v>
      </c>
      <c r="BC32">
        <v>5</v>
      </c>
      <c r="BD32">
        <v>0</v>
      </c>
      <c r="BE32">
        <v>4</v>
      </c>
      <c r="BF32">
        <v>1</v>
      </c>
      <c r="BG32">
        <v>0</v>
      </c>
      <c r="BH32">
        <v>0</v>
      </c>
      <c r="BI32">
        <v>0</v>
      </c>
      <c r="BJ32">
        <v>3</v>
      </c>
      <c r="BK32">
        <v>2</v>
      </c>
      <c r="BL32">
        <v>0</v>
      </c>
      <c r="BM32">
        <v>16</v>
      </c>
      <c r="BN32">
        <v>226</v>
      </c>
      <c r="BO32">
        <v>278</v>
      </c>
      <c r="BP32">
        <v>45</v>
      </c>
      <c r="BQ32">
        <v>1</v>
      </c>
      <c r="BR32">
        <v>0</v>
      </c>
      <c r="BS32">
        <v>0</v>
      </c>
      <c r="BT32">
        <v>0</v>
      </c>
      <c r="BU32">
        <v>1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5</v>
      </c>
      <c r="CB32">
        <v>0</v>
      </c>
      <c r="CC32">
        <v>0</v>
      </c>
      <c r="CD32">
        <v>1576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4</v>
      </c>
      <c r="CL32">
        <v>0</v>
      </c>
      <c r="CM32">
        <v>3</v>
      </c>
      <c r="CN32">
        <v>0</v>
      </c>
      <c r="CO32">
        <v>0</v>
      </c>
      <c r="CP32">
        <v>15</v>
      </c>
      <c r="CQ32">
        <v>0</v>
      </c>
      <c r="CR32">
        <v>2248</v>
      </c>
      <c r="CS32">
        <v>0</v>
      </c>
      <c r="CT32">
        <v>1</v>
      </c>
      <c r="CU32">
        <v>9</v>
      </c>
      <c r="CV32">
        <v>1</v>
      </c>
      <c r="CW32">
        <v>108</v>
      </c>
      <c r="CX32">
        <v>119</v>
      </c>
      <c r="CY32">
        <v>2367</v>
      </c>
    </row>
    <row r="33" spans="1:103" ht="12.75">
      <c r="A33">
        <f t="shared" si="2"/>
        <v>30</v>
      </c>
      <c r="B33" t="s">
        <v>240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21</v>
      </c>
      <c r="T33">
        <v>4</v>
      </c>
      <c r="U33">
        <v>4</v>
      </c>
      <c r="V33">
        <v>5</v>
      </c>
      <c r="W33">
        <v>0</v>
      </c>
      <c r="X33">
        <v>0</v>
      </c>
      <c r="Y33">
        <v>0</v>
      </c>
      <c r="Z33">
        <v>0</v>
      </c>
      <c r="AA33">
        <v>0</v>
      </c>
      <c r="AB33">
        <v>95</v>
      </c>
      <c r="AC33">
        <v>0</v>
      </c>
      <c r="AD33">
        <v>10</v>
      </c>
      <c r="AE33">
        <v>0</v>
      </c>
      <c r="AF33">
        <v>7</v>
      </c>
      <c r="AG33">
        <v>0</v>
      </c>
      <c r="AH33">
        <v>5</v>
      </c>
      <c r="AI33">
        <v>1</v>
      </c>
      <c r="AJ33">
        <v>0</v>
      </c>
      <c r="AK33">
        <v>0</v>
      </c>
      <c r="AL33">
        <v>0</v>
      </c>
      <c r="AM33">
        <v>0</v>
      </c>
      <c r="AN33">
        <v>4</v>
      </c>
      <c r="AO33">
        <v>1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20</v>
      </c>
      <c r="AY33">
        <v>0</v>
      </c>
      <c r="AZ33">
        <v>0</v>
      </c>
      <c r="BA33">
        <v>1</v>
      </c>
      <c r="BB33">
        <v>0</v>
      </c>
      <c r="BC33">
        <v>1</v>
      </c>
      <c r="BD33">
        <v>2</v>
      </c>
      <c r="BE33">
        <v>20</v>
      </c>
      <c r="BF33">
        <v>272</v>
      </c>
      <c r="BG33">
        <v>7</v>
      </c>
      <c r="BH33">
        <v>0</v>
      </c>
      <c r="BI33">
        <v>0</v>
      </c>
      <c r="BJ33">
        <v>14</v>
      </c>
      <c r="BK33">
        <v>0</v>
      </c>
      <c r="BL33">
        <v>0</v>
      </c>
      <c r="BM33">
        <v>2</v>
      </c>
      <c r="BN33">
        <v>15</v>
      </c>
      <c r="BO33">
        <v>12</v>
      </c>
      <c r="BP33">
        <v>2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4</v>
      </c>
      <c r="CD33">
        <v>80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7</v>
      </c>
      <c r="CQ33">
        <v>0</v>
      </c>
      <c r="CR33">
        <v>617</v>
      </c>
      <c r="CS33">
        <v>10</v>
      </c>
      <c r="CT33">
        <v>0</v>
      </c>
      <c r="CU33">
        <v>17</v>
      </c>
      <c r="CV33">
        <v>1</v>
      </c>
      <c r="CW33">
        <v>505</v>
      </c>
      <c r="CX33">
        <v>533</v>
      </c>
      <c r="CY33">
        <v>1150</v>
      </c>
    </row>
    <row r="34" spans="1:103" ht="12.75">
      <c r="A34">
        <f t="shared" si="2"/>
        <v>31</v>
      </c>
      <c r="B34" t="s">
        <v>241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760</v>
      </c>
      <c r="AH34">
        <v>20</v>
      </c>
      <c r="AI34">
        <v>27</v>
      </c>
      <c r="AJ34">
        <v>0</v>
      </c>
      <c r="AK34">
        <v>1</v>
      </c>
      <c r="AL34">
        <v>0</v>
      </c>
      <c r="AM34">
        <v>0</v>
      </c>
      <c r="AN34">
        <v>36</v>
      </c>
      <c r="AO34">
        <v>79</v>
      </c>
      <c r="AP34">
        <v>1</v>
      </c>
      <c r="AQ34">
        <v>0</v>
      </c>
      <c r="AR34">
        <v>2</v>
      </c>
      <c r="AS34">
        <v>0</v>
      </c>
      <c r="AT34">
        <v>0</v>
      </c>
      <c r="AU34">
        <v>1</v>
      </c>
      <c r="AV34">
        <v>3</v>
      </c>
      <c r="AW34">
        <v>0</v>
      </c>
      <c r="AX34">
        <v>508</v>
      </c>
      <c r="AY34">
        <v>0</v>
      </c>
      <c r="AZ34">
        <v>1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2</v>
      </c>
      <c r="BG34">
        <v>0</v>
      </c>
      <c r="BH34">
        <v>14</v>
      </c>
      <c r="BI34">
        <v>334</v>
      </c>
      <c r="BJ34">
        <v>85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3</v>
      </c>
      <c r="CN34">
        <v>178</v>
      </c>
      <c r="CO34">
        <v>0</v>
      </c>
      <c r="CP34">
        <v>0</v>
      </c>
      <c r="CQ34">
        <v>0</v>
      </c>
      <c r="CR34">
        <v>2053</v>
      </c>
      <c r="CS34">
        <v>23645</v>
      </c>
      <c r="CT34">
        <v>1</v>
      </c>
      <c r="CU34">
        <v>0</v>
      </c>
      <c r="CV34">
        <v>728</v>
      </c>
      <c r="CW34">
        <v>50</v>
      </c>
      <c r="CX34">
        <v>24424</v>
      </c>
      <c r="CY34">
        <v>26477</v>
      </c>
    </row>
    <row r="35" spans="1:103" ht="12.75">
      <c r="A35">
        <f t="shared" si="2"/>
        <v>32</v>
      </c>
      <c r="B35" t="s">
        <v>242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9</v>
      </c>
      <c r="AH35">
        <v>77</v>
      </c>
      <c r="AI35">
        <v>37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38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1</v>
      </c>
      <c r="CN35">
        <v>21</v>
      </c>
      <c r="CO35">
        <v>0</v>
      </c>
      <c r="CP35">
        <v>0</v>
      </c>
      <c r="CQ35">
        <v>0</v>
      </c>
      <c r="CR35">
        <v>182</v>
      </c>
      <c r="CS35">
        <v>1596</v>
      </c>
      <c r="CT35">
        <v>2</v>
      </c>
      <c r="CU35">
        <v>3</v>
      </c>
      <c r="CV35">
        <v>165</v>
      </c>
      <c r="CW35">
        <v>629</v>
      </c>
      <c r="CX35">
        <v>2395</v>
      </c>
      <c r="CY35">
        <v>2577</v>
      </c>
    </row>
    <row r="36" spans="1:103" ht="12.75">
      <c r="A36">
        <f t="shared" si="2"/>
        <v>33</v>
      </c>
      <c r="B36" t="s">
        <v>243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331</v>
      </c>
      <c r="T36">
        <v>21</v>
      </c>
      <c r="U36">
        <v>8</v>
      </c>
      <c r="V36">
        <v>19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1</v>
      </c>
      <c r="AI36">
        <v>642</v>
      </c>
      <c r="AJ36">
        <v>0</v>
      </c>
      <c r="AK36">
        <v>0</v>
      </c>
      <c r="AL36">
        <v>0</v>
      </c>
      <c r="AM36">
        <v>0</v>
      </c>
      <c r="AN36">
        <v>14</v>
      </c>
      <c r="AO36">
        <v>14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1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1</v>
      </c>
      <c r="CN36">
        <v>41</v>
      </c>
      <c r="CO36">
        <v>0</v>
      </c>
      <c r="CP36">
        <v>0</v>
      </c>
      <c r="CQ36">
        <v>0</v>
      </c>
      <c r="CR36">
        <v>1094</v>
      </c>
      <c r="CS36">
        <v>5723</v>
      </c>
      <c r="CT36">
        <v>0</v>
      </c>
      <c r="CU36">
        <v>2</v>
      </c>
      <c r="CV36">
        <v>288</v>
      </c>
      <c r="CW36">
        <v>31</v>
      </c>
      <c r="CX36">
        <v>6044</v>
      </c>
      <c r="CY36">
        <v>7138</v>
      </c>
    </row>
    <row r="37" spans="1:103" ht="12.75">
      <c r="A37">
        <f t="shared" si="2"/>
        <v>34</v>
      </c>
      <c r="B37" t="s">
        <v>244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2450</v>
      </c>
      <c r="AK37">
        <v>0</v>
      </c>
      <c r="AL37">
        <v>0</v>
      </c>
      <c r="AM37">
        <v>0</v>
      </c>
      <c r="AN37">
        <v>0</v>
      </c>
      <c r="AO37">
        <v>1</v>
      </c>
      <c r="AP37">
        <v>0</v>
      </c>
      <c r="AQ37">
        <v>9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1</v>
      </c>
      <c r="CN37">
        <v>28</v>
      </c>
      <c r="CO37">
        <v>0</v>
      </c>
      <c r="CP37">
        <v>0</v>
      </c>
      <c r="CQ37">
        <v>0</v>
      </c>
      <c r="CR37">
        <v>2489</v>
      </c>
      <c r="CS37">
        <v>7783</v>
      </c>
      <c r="CT37">
        <v>0</v>
      </c>
      <c r="CU37">
        <v>36</v>
      </c>
      <c r="CV37">
        <v>174</v>
      </c>
      <c r="CW37">
        <v>0</v>
      </c>
      <c r="CX37">
        <v>7993</v>
      </c>
      <c r="CY37">
        <v>10482</v>
      </c>
    </row>
    <row r="38" spans="1:103" ht="12.75">
      <c r="A38">
        <f t="shared" si="2"/>
        <v>35</v>
      </c>
      <c r="B38" t="s">
        <v>245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576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1</v>
      </c>
      <c r="CN38">
        <v>42</v>
      </c>
      <c r="CO38">
        <v>0</v>
      </c>
      <c r="CP38">
        <v>0</v>
      </c>
      <c r="CQ38">
        <v>0</v>
      </c>
      <c r="CR38">
        <v>619</v>
      </c>
      <c r="CS38">
        <v>791</v>
      </c>
      <c r="CT38">
        <v>0</v>
      </c>
      <c r="CU38">
        <v>0</v>
      </c>
      <c r="CV38">
        <v>175</v>
      </c>
      <c r="CW38">
        <v>1825</v>
      </c>
      <c r="CX38">
        <v>2791</v>
      </c>
      <c r="CY38">
        <v>3410</v>
      </c>
    </row>
    <row r="39" spans="1:103" ht="12.75">
      <c r="A39">
        <f t="shared" si="2"/>
        <v>36</v>
      </c>
      <c r="B39" t="s">
        <v>246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5</v>
      </c>
      <c r="T39">
        <v>1</v>
      </c>
      <c r="U39">
        <v>2</v>
      </c>
      <c r="V39">
        <v>1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9</v>
      </c>
      <c r="AH39">
        <v>73</v>
      </c>
      <c r="AI39">
        <v>288</v>
      </c>
      <c r="AJ39">
        <v>0</v>
      </c>
      <c r="AK39">
        <v>28</v>
      </c>
      <c r="AL39">
        <v>130</v>
      </c>
      <c r="AM39">
        <v>0</v>
      </c>
      <c r="AN39">
        <v>12</v>
      </c>
      <c r="AO39">
        <v>246</v>
      </c>
      <c r="AP39">
        <v>178</v>
      </c>
      <c r="AQ39">
        <v>0</v>
      </c>
      <c r="AR39">
        <v>90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193</v>
      </c>
      <c r="BB39">
        <v>0</v>
      </c>
      <c r="BC39">
        <v>0</v>
      </c>
      <c r="BD39">
        <v>0</v>
      </c>
      <c r="BE39">
        <v>27</v>
      </c>
      <c r="BF39">
        <v>0</v>
      </c>
      <c r="BG39">
        <v>35</v>
      </c>
      <c r="BH39">
        <v>38</v>
      </c>
      <c r="BI39">
        <v>50</v>
      </c>
      <c r="BJ39">
        <v>7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21</v>
      </c>
      <c r="CO39">
        <v>0</v>
      </c>
      <c r="CP39">
        <v>0</v>
      </c>
      <c r="CQ39">
        <v>0</v>
      </c>
      <c r="CR39">
        <v>1436</v>
      </c>
      <c r="CS39">
        <v>2305</v>
      </c>
      <c r="CT39">
        <v>2</v>
      </c>
      <c r="CU39">
        <v>8</v>
      </c>
      <c r="CV39">
        <v>7</v>
      </c>
      <c r="CW39">
        <v>71</v>
      </c>
      <c r="CX39">
        <v>2393</v>
      </c>
      <c r="CY39">
        <v>3829</v>
      </c>
    </row>
    <row r="40" spans="1:103" ht="12.75">
      <c r="A40">
        <f t="shared" si="2"/>
        <v>37</v>
      </c>
      <c r="B40" t="s">
        <v>247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1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63</v>
      </c>
      <c r="AH40">
        <v>42</v>
      </c>
      <c r="AI40">
        <v>370</v>
      </c>
      <c r="AJ40">
        <v>0</v>
      </c>
      <c r="AK40">
        <v>1</v>
      </c>
      <c r="AL40">
        <v>0</v>
      </c>
      <c r="AM40">
        <v>160</v>
      </c>
      <c r="AN40">
        <v>129</v>
      </c>
      <c r="AO40">
        <v>72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1</v>
      </c>
      <c r="AZ40">
        <v>0</v>
      </c>
      <c r="BA40">
        <v>1</v>
      </c>
      <c r="BB40">
        <v>0</v>
      </c>
      <c r="BC40">
        <v>0</v>
      </c>
      <c r="BD40">
        <v>0</v>
      </c>
      <c r="BE40">
        <v>6</v>
      </c>
      <c r="BF40">
        <v>0</v>
      </c>
      <c r="BG40">
        <v>6</v>
      </c>
      <c r="BH40">
        <v>5</v>
      </c>
      <c r="BI40">
        <v>159</v>
      </c>
      <c r="BJ40">
        <v>94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17</v>
      </c>
      <c r="CO40">
        <v>0</v>
      </c>
      <c r="CP40">
        <v>0</v>
      </c>
      <c r="CQ40">
        <v>0</v>
      </c>
      <c r="CR40">
        <v>1127</v>
      </c>
      <c r="CS40">
        <v>2617</v>
      </c>
      <c r="CT40">
        <v>1</v>
      </c>
      <c r="CU40">
        <v>6</v>
      </c>
      <c r="CV40">
        <v>355</v>
      </c>
      <c r="CW40">
        <v>1</v>
      </c>
      <c r="CX40">
        <v>2980</v>
      </c>
      <c r="CY40">
        <v>4107</v>
      </c>
    </row>
    <row r="41" spans="1:103" ht="12.75">
      <c r="A41">
        <f t="shared" si="2"/>
        <v>38</v>
      </c>
      <c r="B41" t="s">
        <v>248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996</v>
      </c>
      <c r="T41">
        <v>149</v>
      </c>
      <c r="U41">
        <v>82</v>
      </c>
      <c r="V41">
        <v>358</v>
      </c>
      <c r="W41">
        <v>0</v>
      </c>
      <c r="X41">
        <v>1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4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1</v>
      </c>
      <c r="CN41">
        <v>1</v>
      </c>
      <c r="CO41">
        <v>1</v>
      </c>
      <c r="CP41">
        <v>0</v>
      </c>
      <c r="CQ41">
        <v>0</v>
      </c>
      <c r="CR41">
        <v>1592</v>
      </c>
      <c r="CS41">
        <v>12</v>
      </c>
      <c r="CT41">
        <v>31</v>
      </c>
      <c r="CU41">
        <v>1</v>
      </c>
      <c r="CV41">
        <v>57</v>
      </c>
      <c r="CW41">
        <v>0</v>
      </c>
      <c r="CX41">
        <v>101</v>
      </c>
      <c r="CY41">
        <v>1693</v>
      </c>
    </row>
    <row r="42" spans="1:103" ht="12.75">
      <c r="A42">
        <f t="shared" si="2"/>
        <v>39</v>
      </c>
      <c r="B42" t="s">
        <v>249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53</v>
      </c>
      <c r="T42">
        <v>7</v>
      </c>
      <c r="U42">
        <v>1</v>
      </c>
      <c r="V42">
        <v>11</v>
      </c>
      <c r="W42">
        <v>3</v>
      </c>
      <c r="X42">
        <v>0</v>
      </c>
      <c r="Y42">
        <v>0</v>
      </c>
      <c r="Z42">
        <v>101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55</v>
      </c>
      <c r="AH42">
        <v>10</v>
      </c>
      <c r="AI42">
        <v>152</v>
      </c>
      <c r="AJ42">
        <v>0</v>
      </c>
      <c r="AK42">
        <v>1</v>
      </c>
      <c r="AL42">
        <v>0</v>
      </c>
      <c r="AM42">
        <v>19</v>
      </c>
      <c r="AN42">
        <v>22</v>
      </c>
      <c r="AO42">
        <v>266</v>
      </c>
      <c r="AP42">
        <v>10</v>
      </c>
      <c r="AQ42">
        <v>18</v>
      </c>
      <c r="AR42">
        <v>466</v>
      </c>
      <c r="AS42">
        <v>0</v>
      </c>
      <c r="AT42">
        <v>4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5</v>
      </c>
      <c r="BB42">
        <v>0</v>
      </c>
      <c r="BC42">
        <v>0</v>
      </c>
      <c r="BD42">
        <v>1</v>
      </c>
      <c r="BE42">
        <v>2</v>
      </c>
      <c r="BF42">
        <v>0</v>
      </c>
      <c r="BG42">
        <v>0</v>
      </c>
      <c r="BH42">
        <v>13</v>
      </c>
      <c r="BI42">
        <v>0</v>
      </c>
      <c r="BJ42">
        <v>9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1</v>
      </c>
      <c r="CB42">
        <v>0</v>
      </c>
      <c r="CC42">
        <v>0</v>
      </c>
      <c r="CD42">
        <v>0</v>
      </c>
      <c r="CE42">
        <v>1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1</v>
      </c>
      <c r="CN42">
        <v>54</v>
      </c>
      <c r="CO42">
        <v>0</v>
      </c>
      <c r="CP42">
        <v>0</v>
      </c>
      <c r="CQ42">
        <v>0</v>
      </c>
      <c r="CR42">
        <v>1289</v>
      </c>
      <c r="CS42">
        <v>4859</v>
      </c>
      <c r="CT42">
        <v>1</v>
      </c>
      <c r="CU42">
        <v>11</v>
      </c>
      <c r="CV42">
        <v>545</v>
      </c>
      <c r="CW42">
        <v>1880</v>
      </c>
      <c r="CX42">
        <v>7296</v>
      </c>
      <c r="CY42">
        <v>8585</v>
      </c>
    </row>
    <row r="43" spans="1:103" ht="12.75">
      <c r="A43">
        <f t="shared" si="2"/>
        <v>40</v>
      </c>
      <c r="B43" t="s">
        <v>250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127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127</v>
      </c>
      <c r="CS43">
        <v>2155</v>
      </c>
      <c r="CT43">
        <v>0</v>
      </c>
      <c r="CU43">
        <v>4</v>
      </c>
      <c r="CV43">
        <v>159</v>
      </c>
      <c r="CW43">
        <v>215</v>
      </c>
      <c r="CX43">
        <v>2533</v>
      </c>
      <c r="CY43">
        <v>2660</v>
      </c>
    </row>
    <row r="44" spans="1:103" ht="12.75">
      <c r="A44">
        <f t="shared" si="2"/>
        <v>41</v>
      </c>
      <c r="B44" t="s">
        <v>251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29</v>
      </c>
      <c r="T44">
        <v>3</v>
      </c>
      <c r="U44">
        <v>3</v>
      </c>
      <c r="V44">
        <v>3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1</v>
      </c>
      <c r="AO44">
        <v>1</v>
      </c>
      <c r="AP44">
        <v>0</v>
      </c>
      <c r="AQ44">
        <v>115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156</v>
      </c>
      <c r="CS44">
        <v>4221</v>
      </c>
      <c r="CT44">
        <v>0</v>
      </c>
      <c r="CU44">
        <v>0</v>
      </c>
      <c r="CV44">
        <v>297</v>
      </c>
      <c r="CW44">
        <v>312</v>
      </c>
      <c r="CX44">
        <v>4830</v>
      </c>
      <c r="CY44">
        <v>4986</v>
      </c>
    </row>
    <row r="45" spans="1:103" ht="12.75">
      <c r="A45">
        <f t="shared" si="2"/>
        <v>42</v>
      </c>
      <c r="B45" t="s">
        <v>252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15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3</v>
      </c>
      <c r="CN45">
        <v>6</v>
      </c>
      <c r="CO45">
        <v>0</v>
      </c>
      <c r="CP45">
        <v>0</v>
      </c>
      <c r="CQ45">
        <v>0</v>
      </c>
      <c r="CR45">
        <v>25</v>
      </c>
      <c r="CS45">
        <v>6017</v>
      </c>
      <c r="CT45">
        <v>0</v>
      </c>
      <c r="CU45">
        <v>3</v>
      </c>
      <c r="CV45">
        <v>393</v>
      </c>
      <c r="CW45">
        <v>12</v>
      </c>
      <c r="CX45">
        <v>6425</v>
      </c>
      <c r="CY45">
        <v>6450</v>
      </c>
    </row>
    <row r="46" spans="1:103" ht="12.75">
      <c r="A46">
        <f t="shared" si="2"/>
        <v>43</v>
      </c>
      <c r="B46" t="s">
        <v>253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166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167</v>
      </c>
      <c r="CS46">
        <v>2120</v>
      </c>
      <c r="CT46">
        <v>0</v>
      </c>
      <c r="CU46">
        <v>5</v>
      </c>
      <c r="CV46">
        <v>158</v>
      </c>
      <c r="CW46">
        <v>119</v>
      </c>
      <c r="CX46">
        <v>2402</v>
      </c>
      <c r="CY46">
        <v>2569</v>
      </c>
    </row>
    <row r="47" spans="1:103" ht="12.75">
      <c r="A47">
        <f t="shared" si="2"/>
        <v>44</v>
      </c>
      <c r="B47" t="s">
        <v>254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29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17</v>
      </c>
      <c r="AJ47">
        <v>0</v>
      </c>
      <c r="AK47">
        <v>0</v>
      </c>
      <c r="AL47">
        <v>1</v>
      </c>
      <c r="AM47">
        <v>231</v>
      </c>
      <c r="AN47">
        <v>0</v>
      </c>
      <c r="AO47">
        <v>14</v>
      </c>
      <c r="AP47">
        <v>0</v>
      </c>
      <c r="AQ47">
        <v>0</v>
      </c>
      <c r="AR47">
        <v>0</v>
      </c>
      <c r="AS47">
        <v>0</v>
      </c>
      <c r="AT47">
        <v>677</v>
      </c>
      <c r="AU47">
        <v>1</v>
      </c>
      <c r="AV47">
        <v>264</v>
      </c>
      <c r="AW47">
        <v>1579</v>
      </c>
      <c r="AX47">
        <v>25</v>
      </c>
      <c r="AY47">
        <v>0</v>
      </c>
      <c r="AZ47">
        <v>87</v>
      </c>
      <c r="BA47">
        <v>15</v>
      </c>
      <c r="BB47">
        <v>5</v>
      </c>
      <c r="BC47">
        <v>0</v>
      </c>
      <c r="BD47">
        <v>0</v>
      </c>
      <c r="BE47">
        <v>0</v>
      </c>
      <c r="BF47">
        <v>0</v>
      </c>
      <c r="BG47">
        <v>21</v>
      </c>
      <c r="BH47">
        <v>0</v>
      </c>
      <c r="BI47">
        <v>33</v>
      </c>
      <c r="BJ47">
        <v>1</v>
      </c>
      <c r="BK47">
        <v>3</v>
      </c>
      <c r="BL47">
        <v>13</v>
      </c>
      <c r="BM47">
        <v>0</v>
      </c>
      <c r="BN47">
        <v>0</v>
      </c>
      <c r="BO47">
        <v>4</v>
      </c>
      <c r="BP47">
        <v>0</v>
      </c>
      <c r="BQ47">
        <v>0</v>
      </c>
      <c r="BR47">
        <v>1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1</v>
      </c>
      <c r="BZ47">
        <v>0</v>
      </c>
      <c r="CA47">
        <v>1</v>
      </c>
      <c r="CB47">
        <v>0</v>
      </c>
      <c r="CC47">
        <v>21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1</v>
      </c>
      <c r="CN47">
        <v>0</v>
      </c>
      <c r="CO47">
        <v>0</v>
      </c>
      <c r="CP47">
        <v>2</v>
      </c>
      <c r="CQ47">
        <v>0</v>
      </c>
      <c r="CR47">
        <v>3049</v>
      </c>
      <c r="CS47">
        <v>2853</v>
      </c>
      <c r="CT47">
        <v>0</v>
      </c>
      <c r="CU47">
        <v>4</v>
      </c>
      <c r="CV47">
        <v>653</v>
      </c>
      <c r="CW47">
        <v>875</v>
      </c>
      <c r="CX47">
        <v>4385</v>
      </c>
      <c r="CY47">
        <v>7434</v>
      </c>
    </row>
    <row r="48" spans="1:103" ht="12.75">
      <c r="A48">
        <f t="shared" si="2"/>
        <v>45</v>
      </c>
      <c r="B48" t="s">
        <v>255</v>
      </c>
      <c r="C48">
        <v>19</v>
      </c>
      <c r="D48">
        <v>1</v>
      </c>
      <c r="E48">
        <v>27</v>
      </c>
      <c r="F48">
        <v>2</v>
      </c>
      <c r="G48">
        <v>25</v>
      </c>
      <c r="H48">
        <v>6</v>
      </c>
      <c r="I48">
        <v>5</v>
      </c>
      <c r="J48">
        <v>2</v>
      </c>
      <c r="K48">
        <v>0</v>
      </c>
      <c r="L48">
        <v>0</v>
      </c>
      <c r="M48">
        <v>0</v>
      </c>
      <c r="N48">
        <v>11</v>
      </c>
      <c r="O48">
        <v>3</v>
      </c>
      <c r="P48">
        <v>0</v>
      </c>
      <c r="Q48">
        <v>0</v>
      </c>
      <c r="R48">
        <v>54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5</v>
      </c>
      <c r="AA48">
        <v>0</v>
      </c>
      <c r="AB48">
        <v>0</v>
      </c>
      <c r="AC48">
        <v>0</v>
      </c>
      <c r="AD48">
        <v>1</v>
      </c>
      <c r="AE48">
        <v>2</v>
      </c>
      <c r="AF48">
        <v>1</v>
      </c>
      <c r="AG48">
        <v>0</v>
      </c>
      <c r="AH48">
        <v>0</v>
      </c>
      <c r="AI48">
        <v>0</v>
      </c>
      <c r="AJ48">
        <v>0</v>
      </c>
      <c r="AK48">
        <v>3</v>
      </c>
      <c r="AL48">
        <v>1</v>
      </c>
      <c r="AM48">
        <v>0</v>
      </c>
      <c r="AN48">
        <v>0</v>
      </c>
      <c r="AO48">
        <v>4</v>
      </c>
      <c r="AP48">
        <v>0</v>
      </c>
      <c r="AQ48">
        <v>4</v>
      </c>
      <c r="AR48">
        <v>0</v>
      </c>
      <c r="AS48">
        <v>2</v>
      </c>
      <c r="AT48">
        <v>3</v>
      </c>
      <c r="AU48">
        <v>106</v>
      </c>
      <c r="AV48">
        <v>5</v>
      </c>
      <c r="AW48">
        <v>0</v>
      </c>
      <c r="AX48">
        <v>0</v>
      </c>
      <c r="AY48">
        <v>0</v>
      </c>
      <c r="AZ48">
        <v>8</v>
      </c>
      <c r="BA48">
        <v>2</v>
      </c>
      <c r="BB48">
        <v>1</v>
      </c>
      <c r="BC48">
        <v>0</v>
      </c>
      <c r="BD48">
        <v>0</v>
      </c>
      <c r="BE48">
        <v>0</v>
      </c>
      <c r="BF48">
        <v>12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1</v>
      </c>
      <c r="BQ48">
        <v>2</v>
      </c>
      <c r="BR48">
        <v>0</v>
      </c>
      <c r="BS48">
        <v>0</v>
      </c>
      <c r="BT48">
        <v>1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1</v>
      </c>
      <c r="CD48">
        <v>0</v>
      </c>
      <c r="CE48">
        <v>1</v>
      </c>
      <c r="CF48">
        <v>129</v>
      </c>
      <c r="CG48">
        <v>0</v>
      </c>
      <c r="CH48">
        <v>8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2</v>
      </c>
      <c r="CQ48">
        <v>0</v>
      </c>
      <c r="CR48">
        <v>461</v>
      </c>
      <c r="CS48">
        <v>138</v>
      </c>
      <c r="CT48">
        <v>0</v>
      </c>
      <c r="CU48">
        <v>0</v>
      </c>
      <c r="CV48">
        <v>49</v>
      </c>
      <c r="CW48">
        <v>136</v>
      </c>
      <c r="CX48">
        <v>323</v>
      </c>
      <c r="CY48">
        <v>784</v>
      </c>
    </row>
    <row r="49" spans="1:103" ht="12.75">
      <c r="A49">
        <f t="shared" si="2"/>
        <v>46</v>
      </c>
      <c r="B49" t="s">
        <v>256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39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4</v>
      </c>
      <c r="AU49">
        <v>0</v>
      </c>
      <c r="AV49">
        <v>84</v>
      </c>
      <c r="AW49">
        <v>118</v>
      </c>
      <c r="AX49">
        <v>21</v>
      </c>
      <c r="AY49">
        <v>0</v>
      </c>
      <c r="AZ49">
        <v>10</v>
      </c>
      <c r="BA49">
        <v>0</v>
      </c>
      <c r="BB49">
        <v>1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1</v>
      </c>
      <c r="BI49">
        <v>0</v>
      </c>
      <c r="BJ49">
        <v>0</v>
      </c>
      <c r="BK49">
        <v>18</v>
      </c>
      <c r="BL49">
        <v>16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4</v>
      </c>
      <c r="BS49">
        <v>0</v>
      </c>
      <c r="BT49">
        <v>1</v>
      </c>
      <c r="BU49">
        <v>6</v>
      </c>
      <c r="BV49">
        <v>1</v>
      </c>
      <c r="BW49">
        <v>0</v>
      </c>
      <c r="BX49">
        <v>0</v>
      </c>
      <c r="BY49">
        <v>0</v>
      </c>
      <c r="BZ49">
        <v>33</v>
      </c>
      <c r="CA49">
        <v>26</v>
      </c>
      <c r="CB49">
        <v>1</v>
      </c>
      <c r="CC49">
        <v>9</v>
      </c>
      <c r="CD49">
        <v>43</v>
      </c>
      <c r="CE49">
        <v>1</v>
      </c>
      <c r="CF49">
        <v>0</v>
      </c>
      <c r="CG49">
        <v>27</v>
      </c>
      <c r="CH49">
        <v>9</v>
      </c>
      <c r="CI49">
        <v>8</v>
      </c>
      <c r="CJ49">
        <v>0</v>
      </c>
      <c r="CK49">
        <v>1</v>
      </c>
      <c r="CL49">
        <v>0</v>
      </c>
      <c r="CM49">
        <v>5</v>
      </c>
      <c r="CN49">
        <v>122</v>
      </c>
      <c r="CO49">
        <v>0</v>
      </c>
      <c r="CP49">
        <v>28</v>
      </c>
      <c r="CQ49">
        <v>0</v>
      </c>
      <c r="CR49">
        <v>639</v>
      </c>
      <c r="CS49">
        <v>1859</v>
      </c>
      <c r="CT49">
        <v>10</v>
      </c>
      <c r="CU49">
        <v>38</v>
      </c>
      <c r="CV49">
        <v>273</v>
      </c>
      <c r="CW49">
        <v>160</v>
      </c>
      <c r="CX49">
        <v>2340</v>
      </c>
      <c r="CY49">
        <v>2979</v>
      </c>
    </row>
    <row r="50" spans="1:103" ht="12.75">
      <c r="A50">
        <f t="shared" si="2"/>
        <v>47</v>
      </c>
      <c r="B50" t="s">
        <v>257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1</v>
      </c>
      <c r="AA50">
        <v>0</v>
      </c>
      <c r="AB50">
        <v>1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1</v>
      </c>
      <c r="AN50">
        <v>0</v>
      </c>
      <c r="AO50">
        <v>0</v>
      </c>
      <c r="AP50">
        <v>0</v>
      </c>
      <c r="AQ50">
        <v>2</v>
      </c>
      <c r="AR50">
        <v>0</v>
      </c>
      <c r="AS50">
        <v>0</v>
      </c>
      <c r="AT50">
        <v>1</v>
      </c>
      <c r="AU50">
        <v>0</v>
      </c>
      <c r="AV50">
        <v>1</v>
      </c>
      <c r="AW50">
        <v>25</v>
      </c>
      <c r="AX50">
        <v>0</v>
      </c>
      <c r="AY50">
        <v>1</v>
      </c>
      <c r="AZ50">
        <v>0</v>
      </c>
      <c r="BA50">
        <v>1</v>
      </c>
      <c r="BB50">
        <v>1</v>
      </c>
      <c r="BC50">
        <v>10</v>
      </c>
      <c r="BD50">
        <v>0</v>
      </c>
      <c r="BE50">
        <v>0</v>
      </c>
      <c r="BF50">
        <v>0</v>
      </c>
      <c r="BG50">
        <v>1</v>
      </c>
      <c r="BH50">
        <v>0</v>
      </c>
      <c r="BI50">
        <v>0</v>
      </c>
      <c r="BJ50">
        <v>0</v>
      </c>
      <c r="BK50">
        <v>1</v>
      </c>
      <c r="BL50">
        <v>1</v>
      </c>
      <c r="BM50">
        <v>0</v>
      </c>
      <c r="BN50">
        <v>1</v>
      </c>
      <c r="BO50">
        <v>1</v>
      </c>
      <c r="BP50">
        <v>1</v>
      </c>
      <c r="BQ50">
        <v>1</v>
      </c>
      <c r="BR50">
        <v>0</v>
      </c>
      <c r="BS50">
        <v>0</v>
      </c>
      <c r="BT50">
        <v>1</v>
      </c>
      <c r="BU50">
        <v>1</v>
      </c>
      <c r="BV50">
        <v>1</v>
      </c>
      <c r="BW50">
        <v>0</v>
      </c>
      <c r="BX50">
        <v>1</v>
      </c>
      <c r="BY50">
        <v>0</v>
      </c>
      <c r="BZ50">
        <v>5</v>
      </c>
      <c r="CA50">
        <v>1</v>
      </c>
      <c r="CB50">
        <v>0</v>
      </c>
      <c r="CC50">
        <v>0</v>
      </c>
      <c r="CD50">
        <v>0</v>
      </c>
      <c r="CE50">
        <v>3</v>
      </c>
      <c r="CF50">
        <v>16</v>
      </c>
      <c r="CG50">
        <v>3</v>
      </c>
      <c r="CH50">
        <v>3</v>
      </c>
      <c r="CI50">
        <v>1</v>
      </c>
      <c r="CJ50">
        <v>2</v>
      </c>
      <c r="CK50">
        <v>0</v>
      </c>
      <c r="CL50">
        <v>1</v>
      </c>
      <c r="CM50">
        <v>2</v>
      </c>
      <c r="CN50">
        <v>11</v>
      </c>
      <c r="CO50">
        <v>0</v>
      </c>
      <c r="CP50">
        <v>1</v>
      </c>
      <c r="CQ50">
        <v>0</v>
      </c>
      <c r="CR50">
        <v>111</v>
      </c>
      <c r="CS50">
        <v>7013</v>
      </c>
      <c r="CT50">
        <v>79</v>
      </c>
      <c r="CU50">
        <v>4</v>
      </c>
      <c r="CV50">
        <v>928</v>
      </c>
      <c r="CW50">
        <v>588</v>
      </c>
      <c r="CX50">
        <v>8612</v>
      </c>
      <c r="CY50">
        <v>8723</v>
      </c>
    </row>
    <row r="51" spans="1:103" ht="12.75">
      <c r="A51">
        <f t="shared" si="2"/>
        <v>48</v>
      </c>
      <c r="B51" t="s">
        <v>258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5</v>
      </c>
      <c r="Z51">
        <v>0</v>
      </c>
      <c r="AA51">
        <v>0</v>
      </c>
      <c r="AB51">
        <v>1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39</v>
      </c>
      <c r="AX51">
        <v>700</v>
      </c>
      <c r="AY51">
        <v>0</v>
      </c>
      <c r="AZ51">
        <v>1</v>
      </c>
      <c r="BA51">
        <v>0</v>
      </c>
      <c r="BB51">
        <v>1</v>
      </c>
      <c r="BC51">
        <v>2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1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1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2</v>
      </c>
      <c r="CD51">
        <v>0</v>
      </c>
      <c r="CE51">
        <v>3</v>
      </c>
      <c r="CF51">
        <v>0</v>
      </c>
      <c r="CG51">
        <v>0</v>
      </c>
      <c r="CH51">
        <v>1</v>
      </c>
      <c r="CI51">
        <v>3</v>
      </c>
      <c r="CJ51">
        <v>0</v>
      </c>
      <c r="CK51">
        <v>0</v>
      </c>
      <c r="CL51">
        <v>0</v>
      </c>
      <c r="CM51">
        <v>3</v>
      </c>
      <c r="CN51">
        <v>2</v>
      </c>
      <c r="CO51">
        <v>0</v>
      </c>
      <c r="CP51">
        <v>257</v>
      </c>
      <c r="CQ51">
        <v>0</v>
      </c>
      <c r="CR51">
        <v>1026</v>
      </c>
      <c r="CS51">
        <v>3834</v>
      </c>
      <c r="CT51">
        <v>7</v>
      </c>
      <c r="CU51">
        <v>1</v>
      </c>
      <c r="CV51">
        <v>657</v>
      </c>
      <c r="CW51">
        <v>227</v>
      </c>
      <c r="CX51">
        <v>4726</v>
      </c>
      <c r="CY51">
        <v>5752</v>
      </c>
    </row>
    <row r="52" spans="1:103" ht="12.75">
      <c r="A52">
        <f t="shared" si="2"/>
        <v>49</v>
      </c>
      <c r="B52" t="s">
        <v>259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4</v>
      </c>
      <c r="P52">
        <v>0</v>
      </c>
      <c r="Q52">
        <v>0</v>
      </c>
      <c r="R52">
        <v>9</v>
      </c>
      <c r="S52">
        <v>0</v>
      </c>
      <c r="T52">
        <v>1</v>
      </c>
      <c r="U52">
        <v>0</v>
      </c>
      <c r="V52">
        <v>0</v>
      </c>
      <c r="W52">
        <v>0</v>
      </c>
      <c r="X52">
        <v>11</v>
      </c>
      <c r="Y52">
        <v>0</v>
      </c>
      <c r="Z52">
        <v>16</v>
      </c>
      <c r="AA52">
        <v>0</v>
      </c>
      <c r="AB52">
        <v>0</v>
      </c>
      <c r="AC52">
        <v>0</v>
      </c>
      <c r="AD52">
        <v>11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5</v>
      </c>
      <c r="AW52">
        <v>0</v>
      </c>
      <c r="AX52">
        <v>7</v>
      </c>
      <c r="AY52">
        <v>191</v>
      </c>
      <c r="AZ52">
        <v>820</v>
      </c>
      <c r="BA52">
        <v>232</v>
      </c>
      <c r="BB52">
        <v>2</v>
      </c>
      <c r="BC52">
        <v>0</v>
      </c>
      <c r="BD52">
        <v>0</v>
      </c>
      <c r="BE52">
        <v>0</v>
      </c>
      <c r="BF52">
        <v>0</v>
      </c>
      <c r="BG52">
        <v>1</v>
      </c>
      <c r="BH52">
        <v>0</v>
      </c>
      <c r="BI52">
        <v>0</v>
      </c>
      <c r="BJ52">
        <v>50</v>
      </c>
      <c r="BK52">
        <v>0</v>
      </c>
      <c r="BL52">
        <v>5</v>
      </c>
      <c r="BM52">
        <v>1</v>
      </c>
      <c r="BN52">
        <v>0</v>
      </c>
      <c r="BO52">
        <v>3</v>
      </c>
      <c r="BP52">
        <v>0</v>
      </c>
      <c r="BQ52">
        <v>0</v>
      </c>
      <c r="BR52">
        <v>40</v>
      </c>
      <c r="BS52">
        <v>0</v>
      </c>
      <c r="BT52">
        <v>7</v>
      </c>
      <c r="BU52">
        <v>7</v>
      </c>
      <c r="BV52">
        <v>13</v>
      </c>
      <c r="BW52">
        <v>0</v>
      </c>
      <c r="BX52">
        <v>13</v>
      </c>
      <c r="BY52">
        <v>1</v>
      </c>
      <c r="BZ52">
        <v>0</v>
      </c>
      <c r="CA52">
        <v>49</v>
      </c>
      <c r="CB52">
        <v>2</v>
      </c>
      <c r="CC52">
        <v>38</v>
      </c>
      <c r="CD52">
        <v>1229</v>
      </c>
      <c r="CE52">
        <v>5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8</v>
      </c>
      <c r="CL52">
        <v>0</v>
      </c>
      <c r="CM52">
        <v>2</v>
      </c>
      <c r="CN52">
        <v>0</v>
      </c>
      <c r="CO52">
        <v>0</v>
      </c>
      <c r="CP52">
        <v>27</v>
      </c>
      <c r="CQ52">
        <v>0</v>
      </c>
      <c r="CR52">
        <v>2812</v>
      </c>
      <c r="CS52">
        <v>50</v>
      </c>
      <c r="CT52">
        <v>3</v>
      </c>
      <c r="CU52">
        <v>71</v>
      </c>
      <c r="CV52">
        <v>399</v>
      </c>
      <c r="CW52">
        <v>23</v>
      </c>
      <c r="CX52">
        <v>546</v>
      </c>
      <c r="CY52">
        <v>3358</v>
      </c>
    </row>
    <row r="53" spans="1:103" ht="12.75">
      <c r="A53">
        <f t="shared" si="2"/>
        <v>50</v>
      </c>
      <c r="B53" t="s">
        <v>260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8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5</v>
      </c>
      <c r="AW53">
        <v>0</v>
      </c>
      <c r="AX53">
        <v>2</v>
      </c>
      <c r="AY53">
        <v>0</v>
      </c>
      <c r="AZ53">
        <v>43</v>
      </c>
      <c r="BA53">
        <v>7</v>
      </c>
      <c r="BB53">
        <v>1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1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2</v>
      </c>
      <c r="BS53">
        <v>4</v>
      </c>
      <c r="BT53">
        <v>7</v>
      </c>
      <c r="BU53">
        <v>9</v>
      </c>
      <c r="BV53">
        <v>0</v>
      </c>
      <c r="BW53">
        <v>0</v>
      </c>
      <c r="BX53">
        <v>121</v>
      </c>
      <c r="BY53">
        <v>0</v>
      </c>
      <c r="BZ53">
        <v>0</v>
      </c>
      <c r="CA53">
        <v>2</v>
      </c>
      <c r="CB53">
        <v>0</v>
      </c>
      <c r="CC53">
        <v>5</v>
      </c>
      <c r="CD53">
        <v>230</v>
      </c>
      <c r="CE53">
        <v>6</v>
      </c>
      <c r="CF53">
        <v>4</v>
      </c>
      <c r="CG53">
        <v>0</v>
      </c>
      <c r="CH53">
        <v>1</v>
      </c>
      <c r="CI53">
        <v>0</v>
      </c>
      <c r="CJ53">
        <v>0</v>
      </c>
      <c r="CK53">
        <v>0</v>
      </c>
      <c r="CL53">
        <v>0</v>
      </c>
      <c r="CM53">
        <v>1</v>
      </c>
      <c r="CN53">
        <v>8</v>
      </c>
      <c r="CO53">
        <v>1</v>
      </c>
      <c r="CP53">
        <v>2</v>
      </c>
      <c r="CQ53">
        <v>0</v>
      </c>
      <c r="CR53">
        <v>470</v>
      </c>
      <c r="CS53">
        <v>3435</v>
      </c>
      <c r="CT53">
        <v>1</v>
      </c>
      <c r="CU53">
        <v>246</v>
      </c>
      <c r="CV53">
        <v>425</v>
      </c>
      <c r="CW53">
        <v>500</v>
      </c>
      <c r="CX53">
        <v>4607</v>
      </c>
      <c r="CY53">
        <v>5077</v>
      </c>
    </row>
    <row r="54" spans="1:103" ht="12.75">
      <c r="A54">
        <f t="shared" si="2"/>
        <v>51</v>
      </c>
      <c r="B54" t="s">
        <v>261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4</v>
      </c>
      <c r="S54">
        <v>0</v>
      </c>
      <c r="T54">
        <v>0</v>
      </c>
      <c r="U54">
        <v>0</v>
      </c>
      <c r="V54">
        <v>270</v>
      </c>
      <c r="W54">
        <v>1</v>
      </c>
      <c r="X54">
        <v>0</v>
      </c>
      <c r="Y54">
        <v>1</v>
      </c>
      <c r="Z54">
        <v>7</v>
      </c>
      <c r="AA54">
        <v>0</v>
      </c>
      <c r="AB54">
        <v>2</v>
      </c>
      <c r="AC54">
        <v>0</v>
      </c>
      <c r="AD54">
        <v>0</v>
      </c>
      <c r="AE54">
        <v>4</v>
      </c>
      <c r="AF54">
        <v>1</v>
      </c>
      <c r="AG54">
        <v>20</v>
      </c>
      <c r="AH54">
        <v>17</v>
      </c>
      <c r="AI54">
        <v>68</v>
      </c>
      <c r="AJ54">
        <v>10</v>
      </c>
      <c r="AK54">
        <v>14</v>
      </c>
      <c r="AL54">
        <v>6</v>
      </c>
      <c r="AM54">
        <v>21</v>
      </c>
      <c r="AN54">
        <v>16</v>
      </c>
      <c r="AO54">
        <v>76</v>
      </c>
      <c r="AP54">
        <v>7</v>
      </c>
      <c r="AQ54">
        <v>196</v>
      </c>
      <c r="AR54">
        <v>5</v>
      </c>
      <c r="AS54">
        <v>30</v>
      </c>
      <c r="AT54">
        <v>22</v>
      </c>
      <c r="AU54">
        <v>2</v>
      </c>
      <c r="AV54">
        <v>29</v>
      </c>
      <c r="AW54">
        <v>50</v>
      </c>
      <c r="AX54">
        <v>22</v>
      </c>
      <c r="AY54">
        <v>5</v>
      </c>
      <c r="AZ54">
        <v>7</v>
      </c>
      <c r="BA54">
        <v>1812</v>
      </c>
      <c r="BB54">
        <v>678</v>
      </c>
      <c r="BC54">
        <v>21</v>
      </c>
      <c r="BD54">
        <v>1</v>
      </c>
      <c r="BE54">
        <v>12</v>
      </c>
      <c r="BF54">
        <v>3</v>
      </c>
      <c r="BG54">
        <v>114</v>
      </c>
      <c r="BH54">
        <v>10</v>
      </c>
      <c r="BI54">
        <v>66</v>
      </c>
      <c r="BJ54">
        <v>29</v>
      </c>
      <c r="BK54">
        <v>12</v>
      </c>
      <c r="BL54">
        <v>38</v>
      </c>
      <c r="BM54">
        <v>32</v>
      </c>
      <c r="BN54">
        <v>165</v>
      </c>
      <c r="BO54">
        <v>33</v>
      </c>
      <c r="BP54">
        <v>15</v>
      </c>
      <c r="BQ54">
        <v>21</v>
      </c>
      <c r="BR54">
        <v>5</v>
      </c>
      <c r="BS54">
        <v>2</v>
      </c>
      <c r="BT54">
        <v>47</v>
      </c>
      <c r="BU54">
        <v>22</v>
      </c>
      <c r="BV54">
        <v>19</v>
      </c>
      <c r="BW54">
        <v>2</v>
      </c>
      <c r="BX54">
        <v>28</v>
      </c>
      <c r="BY54">
        <v>5</v>
      </c>
      <c r="BZ54">
        <v>53</v>
      </c>
      <c r="CA54">
        <v>30</v>
      </c>
      <c r="CB54">
        <v>2</v>
      </c>
      <c r="CC54">
        <v>22</v>
      </c>
      <c r="CD54">
        <v>209</v>
      </c>
      <c r="CE54">
        <v>48</v>
      </c>
      <c r="CF54">
        <v>1211</v>
      </c>
      <c r="CG54">
        <v>136</v>
      </c>
      <c r="CH54">
        <v>59</v>
      </c>
      <c r="CI54">
        <v>43</v>
      </c>
      <c r="CJ54">
        <v>151</v>
      </c>
      <c r="CK54">
        <v>48</v>
      </c>
      <c r="CL54">
        <v>104</v>
      </c>
      <c r="CM54">
        <v>224</v>
      </c>
      <c r="CN54">
        <v>97</v>
      </c>
      <c r="CO54">
        <v>13</v>
      </c>
      <c r="CP54">
        <v>117</v>
      </c>
      <c r="CQ54">
        <v>0</v>
      </c>
      <c r="CR54">
        <v>6675</v>
      </c>
      <c r="CS54">
        <v>999</v>
      </c>
      <c r="CT54">
        <v>581</v>
      </c>
      <c r="CU54">
        <v>14</v>
      </c>
      <c r="CV54">
        <v>476</v>
      </c>
      <c r="CW54">
        <v>410</v>
      </c>
      <c r="CX54">
        <v>2480</v>
      </c>
      <c r="CY54">
        <v>9155</v>
      </c>
    </row>
    <row r="55" spans="1:103" ht="12.75">
      <c r="A55">
        <f t="shared" si="2"/>
        <v>52</v>
      </c>
      <c r="B55" t="s">
        <v>262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3</v>
      </c>
      <c r="AA55">
        <v>0</v>
      </c>
      <c r="AB55">
        <v>6</v>
      </c>
      <c r="AC55">
        <v>0</v>
      </c>
      <c r="AD55">
        <v>0</v>
      </c>
      <c r="AE55">
        <v>4</v>
      </c>
      <c r="AF55">
        <v>1</v>
      </c>
      <c r="AG55">
        <v>7</v>
      </c>
      <c r="AH55">
        <v>1</v>
      </c>
      <c r="AI55">
        <v>2</v>
      </c>
      <c r="AJ55">
        <v>1</v>
      </c>
      <c r="AK55">
        <v>5</v>
      </c>
      <c r="AL55">
        <v>6</v>
      </c>
      <c r="AM55">
        <v>12</v>
      </c>
      <c r="AN55">
        <v>3</v>
      </c>
      <c r="AO55">
        <v>10</v>
      </c>
      <c r="AP55">
        <v>41</v>
      </c>
      <c r="AQ55">
        <v>87</v>
      </c>
      <c r="AR55">
        <v>110</v>
      </c>
      <c r="AS55">
        <v>29</v>
      </c>
      <c r="AT55">
        <v>21</v>
      </c>
      <c r="AU55">
        <v>9</v>
      </c>
      <c r="AV55">
        <v>18</v>
      </c>
      <c r="AW55">
        <v>117</v>
      </c>
      <c r="AX55">
        <v>3</v>
      </c>
      <c r="AY55">
        <v>4</v>
      </c>
      <c r="AZ55">
        <v>7</v>
      </c>
      <c r="BA55">
        <v>21</v>
      </c>
      <c r="BB55">
        <v>362</v>
      </c>
      <c r="BC55">
        <v>6</v>
      </c>
      <c r="BD55">
        <v>0</v>
      </c>
      <c r="BE55">
        <v>3</v>
      </c>
      <c r="BF55">
        <v>1</v>
      </c>
      <c r="BG55">
        <v>61</v>
      </c>
      <c r="BH55">
        <v>185</v>
      </c>
      <c r="BI55">
        <v>616</v>
      </c>
      <c r="BJ55">
        <v>33</v>
      </c>
      <c r="BK55">
        <v>16</v>
      </c>
      <c r="BL55">
        <v>16</v>
      </c>
      <c r="BM55">
        <v>10</v>
      </c>
      <c r="BN55">
        <v>15</v>
      </c>
      <c r="BO55">
        <v>67</v>
      </c>
      <c r="BP55">
        <v>25</v>
      </c>
      <c r="BQ55">
        <v>7</v>
      </c>
      <c r="BR55">
        <v>5</v>
      </c>
      <c r="BS55">
        <v>4</v>
      </c>
      <c r="BT55">
        <v>14</v>
      </c>
      <c r="BU55">
        <v>6</v>
      </c>
      <c r="BV55">
        <v>14</v>
      </c>
      <c r="BW55">
        <v>9</v>
      </c>
      <c r="BX55">
        <v>10</v>
      </c>
      <c r="BY55">
        <v>4</v>
      </c>
      <c r="BZ55">
        <v>327</v>
      </c>
      <c r="CA55">
        <v>18</v>
      </c>
      <c r="CB55">
        <v>1</v>
      </c>
      <c r="CC55">
        <v>71</v>
      </c>
      <c r="CD55">
        <v>0</v>
      </c>
      <c r="CE55">
        <v>41</v>
      </c>
      <c r="CF55">
        <v>1129</v>
      </c>
      <c r="CG55">
        <v>61</v>
      </c>
      <c r="CH55">
        <v>44</v>
      </c>
      <c r="CI55">
        <v>15</v>
      </c>
      <c r="CJ55">
        <v>271</v>
      </c>
      <c r="CK55">
        <v>35</v>
      </c>
      <c r="CL55">
        <v>50</v>
      </c>
      <c r="CM55">
        <v>151</v>
      </c>
      <c r="CN55">
        <v>116</v>
      </c>
      <c r="CO55">
        <v>18</v>
      </c>
      <c r="CP55">
        <v>13</v>
      </c>
      <c r="CQ55">
        <v>0</v>
      </c>
      <c r="CR55">
        <v>4377</v>
      </c>
      <c r="CS55">
        <v>1661</v>
      </c>
      <c r="CT55">
        <v>254</v>
      </c>
      <c r="CU55">
        <v>9</v>
      </c>
      <c r="CV55">
        <v>781</v>
      </c>
      <c r="CW55">
        <v>178</v>
      </c>
      <c r="CX55">
        <v>2883</v>
      </c>
      <c r="CY55">
        <v>7260</v>
      </c>
    </row>
    <row r="56" spans="1:103" ht="12.75">
      <c r="A56">
        <f t="shared" si="2"/>
        <v>53</v>
      </c>
      <c r="B56" t="s">
        <v>263</v>
      </c>
      <c r="C56">
        <v>8</v>
      </c>
      <c r="D56">
        <v>1</v>
      </c>
      <c r="E56">
        <v>5</v>
      </c>
      <c r="F56">
        <v>1</v>
      </c>
      <c r="G56">
        <v>8</v>
      </c>
      <c r="H56">
        <v>1</v>
      </c>
      <c r="I56">
        <v>1</v>
      </c>
      <c r="J56">
        <v>1</v>
      </c>
      <c r="K56">
        <v>0</v>
      </c>
      <c r="L56">
        <v>1</v>
      </c>
      <c r="M56">
        <v>5</v>
      </c>
      <c r="N56">
        <v>0</v>
      </c>
      <c r="O56">
        <v>1</v>
      </c>
      <c r="P56">
        <v>0</v>
      </c>
      <c r="Q56">
        <v>0</v>
      </c>
      <c r="R56">
        <v>118</v>
      </c>
      <c r="S56">
        <v>33</v>
      </c>
      <c r="T56">
        <v>5</v>
      </c>
      <c r="U56">
        <v>1</v>
      </c>
      <c r="V56">
        <v>11</v>
      </c>
      <c r="W56">
        <v>0</v>
      </c>
      <c r="X56">
        <v>0</v>
      </c>
      <c r="Y56">
        <v>11</v>
      </c>
      <c r="Z56">
        <v>62</v>
      </c>
      <c r="AA56">
        <v>2</v>
      </c>
      <c r="AB56">
        <v>19</v>
      </c>
      <c r="AC56">
        <v>1</v>
      </c>
      <c r="AD56">
        <v>12</v>
      </c>
      <c r="AE56">
        <v>5</v>
      </c>
      <c r="AF56">
        <v>1</v>
      </c>
      <c r="AG56">
        <v>18</v>
      </c>
      <c r="AH56">
        <v>2</v>
      </c>
      <c r="AI56">
        <v>9</v>
      </c>
      <c r="AJ56">
        <v>35</v>
      </c>
      <c r="AK56">
        <v>1</v>
      </c>
      <c r="AL56">
        <v>18</v>
      </c>
      <c r="AM56">
        <v>2</v>
      </c>
      <c r="AN56">
        <v>1</v>
      </c>
      <c r="AO56">
        <v>7</v>
      </c>
      <c r="AP56">
        <v>0</v>
      </c>
      <c r="AQ56">
        <v>9</v>
      </c>
      <c r="AR56">
        <v>16</v>
      </c>
      <c r="AS56">
        <v>6</v>
      </c>
      <c r="AT56">
        <v>5</v>
      </c>
      <c r="AU56">
        <v>1</v>
      </c>
      <c r="AV56">
        <v>2</v>
      </c>
      <c r="AW56">
        <v>2</v>
      </c>
      <c r="AX56">
        <v>2</v>
      </c>
      <c r="AY56">
        <v>4</v>
      </c>
      <c r="AZ56">
        <v>3</v>
      </c>
      <c r="BA56">
        <v>9</v>
      </c>
      <c r="BB56">
        <v>2</v>
      </c>
      <c r="BC56">
        <v>350</v>
      </c>
      <c r="BD56">
        <v>13</v>
      </c>
      <c r="BE56">
        <v>2</v>
      </c>
      <c r="BF56">
        <v>6</v>
      </c>
      <c r="BG56">
        <v>9</v>
      </c>
      <c r="BH56">
        <v>1</v>
      </c>
      <c r="BI56">
        <v>4</v>
      </c>
      <c r="BJ56">
        <v>16</v>
      </c>
      <c r="BK56">
        <v>2</v>
      </c>
      <c r="BL56">
        <v>3</v>
      </c>
      <c r="BM56">
        <v>8</v>
      </c>
      <c r="BN56">
        <v>11</v>
      </c>
      <c r="BO56">
        <v>14</v>
      </c>
      <c r="BP56">
        <v>10</v>
      </c>
      <c r="BQ56">
        <v>3</v>
      </c>
      <c r="BR56">
        <v>1</v>
      </c>
      <c r="BS56">
        <v>1</v>
      </c>
      <c r="BT56">
        <v>6</v>
      </c>
      <c r="BU56">
        <v>4</v>
      </c>
      <c r="BV56">
        <v>2</v>
      </c>
      <c r="BW56">
        <v>1</v>
      </c>
      <c r="BX56">
        <v>1</v>
      </c>
      <c r="BY56">
        <v>1</v>
      </c>
      <c r="BZ56">
        <v>6</v>
      </c>
      <c r="CA56">
        <v>7</v>
      </c>
      <c r="CB56">
        <v>0</v>
      </c>
      <c r="CC56">
        <v>14</v>
      </c>
      <c r="CD56">
        <v>210</v>
      </c>
      <c r="CE56">
        <v>34</v>
      </c>
      <c r="CF56">
        <v>81</v>
      </c>
      <c r="CG56">
        <v>24</v>
      </c>
      <c r="CH56">
        <v>963</v>
      </c>
      <c r="CI56">
        <v>5</v>
      </c>
      <c r="CJ56">
        <v>11</v>
      </c>
      <c r="CK56">
        <v>9</v>
      </c>
      <c r="CL56">
        <v>4</v>
      </c>
      <c r="CM56">
        <v>20</v>
      </c>
      <c r="CN56">
        <v>27</v>
      </c>
      <c r="CO56">
        <v>1</v>
      </c>
      <c r="CP56">
        <v>52</v>
      </c>
      <c r="CQ56">
        <v>0</v>
      </c>
      <c r="CR56">
        <v>2406</v>
      </c>
      <c r="CS56">
        <v>339</v>
      </c>
      <c r="CT56">
        <v>258</v>
      </c>
      <c r="CU56">
        <v>0</v>
      </c>
      <c r="CV56">
        <v>327</v>
      </c>
      <c r="CW56">
        <v>4177</v>
      </c>
      <c r="CX56">
        <v>5101</v>
      </c>
      <c r="CY56">
        <v>7507</v>
      </c>
    </row>
    <row r="57" spans="1:103" ht="12.75">
      <c r="A57">
        <f t="shared" si="2"/>
        <v>54</v>
      </c>
      <c r="B57" t="s">
        <v>264</v>
      </c>
      <c r="C57">
        <v>9</v>
      </c>
      <c r="D57">
        <v>0</v>
      </c>
      <c r="E57">
        <v>29</v>
      </c>
      <c r="F57">
        <v>0</v>
      </c>
      <c r="G57">
        <v>27</v>
      </c>
      <c r="H57">
        <v>0</v>
      </c>
      <c r="I57">
        <v>2</v>
      </c>
      <c r="J57">
        <v>0</v>
      </c>
      <c r="K57">
        <v>0</v>
      </c>
      <c r="L57">
        <v>1</v>
      </c>
      <c r="M57">
        <v>0</v>
      </c>
      <c r="N57">
        <v>0</v>
      </c>
      <c r="O57">
        <v>0</v>
      </c>
      <c r="P57">
        <v>0</v>
      </c>
      <c r="Q57">
        <v>0</v>
      </c>
      <c r="R57">
        <v>18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22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24</v>
      </c>
      <c r="AY57">
        <v>0</v>
      </c>
      <c r="AZ57">
        <v>0</v>
      </c>
      <c r="BA57">
        <v>24</v>
      </c>
      <c r="BB57">
        <v>3</v>
      </c>
      <c r="BC57">
        <v>156</v>
      </c>
      <c r="BD57">
        <v>54</v>
      </c>
      <c r="BE57">
        <v>89</v>
      </c>
      <c r="BF57">
        <v>357</v>
      </c>
      <c r="BG57">
        <v>1253</v>
      </c>
      <c r="BH57">
        <v>13</v>
      </c>
      <c r="BI57">
        <v>329</v>
      </c>
      <c r="BJ57">
        <v>495</v>
      </c>
      <c r="BK57">
        <v>0</v>
      </c>
      <c r="BL57">
        <v>40</v>
      </c>
      <c r="BM57">
        <v>2</v>
      </c>
      <c r="BN57">
        <v>0</v>
      </c>
      <c r="BO57">
        <v>0</v>
      </c>
      <c r="BP57">
        <v>0</v>
      </c>
      <c r="BQ57">
        <v>1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58</v>
      </c>
      <c r="CD57">
        <v>0</v>
      </c>
      <c r="CE57">
        <v>134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1</v>
      </c>
      <c r="CO57">
        <v>0</v>
      </c>
      <c r="CP57">
        <v>0</v>
      </c>
      <c r="CQ57">
        <v>0</v>
      </c>
      <c r="CR57">
        <v>3141</v>
      </c>
      <c r="CS57">
        <v>0</v>
      </c>
      <c r="CT57">
        <v>4</v>
      </c>
      <c r="CU57">
        <v>0</v>
      </c>
      <c r="CV57">
        <v>19</v>
      </c>
      <c r="CW57">
        <v>669</v>
      </c>
      <c r="CX57">
        <v>692</v>
      </c>
      <c r="CY57">
        <v>3833</v>
      </c>
    </row>
    <row r="58" spans="1:103" ht="12.75">
      <c r="A58">
        <f t="shared" si="2"/>
        <v>55</v>
      </c>
      <c r="B58" t="s">
        <v>265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2</v>
      </c>
      <c r="AC58">
        <v>0</v>
      </c>
      <c r="AD58">
        <v>67</v>
      </c>
      <c r="AE58">
        <v>0</v>
      </c>
      <c r="AF58">
        <v>1</v>
      </c>
      <c r="AG58">
        <v>1</v>
      </c>
      <c r="AH58">
        <v>8</v>
      </c>
      <c r="AI58">
        <v>3</v>
      </c>
      <c r="AJ58">
        <v>0</v>
      </c>
      <c r="AK58">
        <v>0</v>
      </c>
      <c r="AL58">
        <v>9</v>
      </c>
      <c r="AM58">
        <v>3</v>
      </c>
      <c r="AN58">
        <v>7</v>
      </c>
      <c r="AO58">
        <v>55</v>
      </c>
      <c r="AP58">
        <v>0</v>
      </c>
      <c r="AQ58">
        <v>30</v>
      </c>
      <c r="AR58">
        <v>28</v>
      </c>
      <c r="AS58">
        <v>0</v>
      </c>
      <c r="AT58">
        <v>182</v>
      </c>
      <c r="AU58">
        <v>18</v>
      </c>
      <c r="AV58">
        <v>14</v>
      </c>
      <c r="AW58">
        <v>15</v>
      </c>
      <c r="AX58">
        <v>52</v>
      </c>
      <c r="AY58">
        <v>10</v>
      </c>
      <c r="AZ58">
        <v>11</v>
      </c>
      <c r="BA58">
        <v>191</v>
      </c>
      <c r="BB58">
        <v>1</v>
      </c>
      <c r="BC58">
        <v>42</v>
      </c>
      <c r="BD58">
        <v>32</v>
      </c>
      <c r="BE58">
        <v>102</v>
      </c>
      <c r="BF58">
        <v>93</v>
      </c>
      <c r="BG58">
        <v>478</v>
      </c>
      <c r="BH58">
        <v>10</v>
      </c>
      <c r="BI58">
        <v>440</v>
      </c>
      <c r="BJ58">
        <v>183</v>
      </c>
      <c r="BK58">
        <v>13</v>
      </c>
      <c r="BL58">
        <v>20</v>
      </c>
      <c r="BM58">
        <v>224</v>
      </c>
      <c r="BN58">
        <v>2</v>
      </c>
      <c r="BO58">
        <v>68</v>
      </c>
      <c r="BP58">
        <v>22</v>
      </c>
      <c r="BQ58">
        <v>119</v>
      </c>
      <c r="BR58">
        <v>0</v>
      </c>
      <c r="BS58">
        <v>3</v>
      </c>
      <c r="BT58">
        <v>20</v>
      </c>
      <c r="BU58">
        <v>12</v>
      </c>
      <c r="BV58">
        <v>3</v>
      </c>
      <c r="BW58">
        <v>5</v>
      </c>
      <c r="BX58">
        <v>2</v>
      </c>
      <c r="BY58">
        <v>13</v>
      </c>
      <c r="BZ58">
        <v>0</v>
      </c>
      <c r="CA58">
        <v>3</v>
      </c>
      <c r="CB58">
        <v>1</v>
      </c>
      <c r="CC58">
        <v>31</v>
      </c>
      <c r="CD58">
        <v>70</v>
      </c>
      <c r="CE58">
        <v>63</v>
      </c>
      <c r="CF58">
        <v>0</v>
      </c>
      <c r="CG58">
        <v>0</v>
      </c>
      <c r="CH58">
        <v>3</v>
      </c>
      <c r="CI58">
        <v>0</v>
      </c>
      <c r="CJ58">
        <v>0</v>
      </c>
      <c r="CK58">
        <v>0</v>
      </c>
      <c r="CL58">
        <v>0</v>
      </c>
      <c r="CM58">
        <v>21</v>
      </c>
      <c r="CN58">
        <v>68</v>
      </c>
      <c r="CO58">
        <v>2</v>
      </c>
      <c r="CP58">
        <v>598</v>
      </c>
      <c r="CQ58">
        <v>0</v>
      </c>
      <c r="CR58">
        <v>3476</v>
      </c>
      <c r="CS58">
        <v>5</v>
      </c>
      <c r="CT58">
        <v>2</v>
      </c>
      <c r="CU58">
        <v>14</v>
      </c>
      <c r="CV58">
        <v>718</v>
      </c>
      <c r="CW58">
        <v>962</v>
      </c>
      <c r="CX58">
        <v>1701</v>
      </c>
      <c r="CY58">
        <v>5177</v>
      </c>
    </row>
    <row r="59" spans="1:103" ht="12.75">
      <c r="A59">
        <f t="shared" si="2"/>
        <v>56</v>
      </c>
      <c r="B59" t="s">
        <v>266</v>
      </c>
      <c r="C59">
        <v>255</v>
      </c>
      <c r="D59">
        <v>23</v>
      </c>
      <c r="E59">
        <v>124</v>
      </c>
      <c r="F59">
        <v>31</v>
      </c>
      <c r="G59">
        <v>146</v>
      </c>
      <c r="H59">
        <v>10</v>
      </c>
      <c r="I59">
        <v>11</v>
      </c>
      <c r="J59">
        <v>1</v>
      </c>
      <c r="K59">
        <v>1</v>
      </c>
      <c r="L59">
        <v>9</v>
      </c>
      <c r="M59">
        <v>101</v>
      </c>
      <c r="N59">
        <v>14</v>
      </c>
      <c r="O59">
        <v>3</v>
      </c>
      <c r="P59">
        <v>9</v>
      </c>
      <c r="Q59">
        <v>0</v>
      </c>
      <c r="R59">
        <v>462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3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35</v>
      </c>
      <c r="BF59">
        <v>32</v>
      </c>
      <c r="BG59">
        <v>34</v>
      </c>
      <c r="BH59">
        <v>0</v>
      </c>
      <c r="BI59">
        <v>0</v>
      </c>
      <c r="BJ59">
        <v>9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4</v>
      </c>
      <c r="CN59">
        <v>1</v>
      </c>
      <c r="CO59">
        <v>0</v>
      </c>
      <c r="CP59">
        <v>7</v>
      </c>
      <c r="CQ59">
        <v>0</v>
      </c>
      <c r="CR59">
        <v>1325</v>
      </c>
      <c r="CS59">
        <v>0</v>
      </c>
      <c r="CT59">
        <v>2</v>
      </c>
      <c r="CU59">
        <v>3</v>
      </c>
      <c r="CV59">
        <v>264</v>
      </c>
      <c r="CW59">
        <v>43</v>
      </c>
      <c r="CX59">
        <v>312</v>
      </c>
      <c r="CY59">
        <v>1637</v>
      </c>
    </row>
    <row r="60" spans="1:103" ht="12.75">
      <c r="A60">
        <f t="shared" si="2"/>
        <v>57</v>
      </c>
      <c r="B60" t="s">
        <v>267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18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3</v>
      </c>
      <c r="AI60">
        <v>0</v>
      </c>
      <c r="AJ60">
        <v>0</v>
      </c>
      <c r="AK60">
        <v>15</v>
      </c>
      <c r="AL60">
        <v>0</v>
      </c>
      <c r="AM60">
        <v>0</v>
      </c>
      <c r="AN60">
        <v>0</v>
      </c>
      <c r="AO60">
        <v>136</v>
      </c>
      <c r="AP60">
        <v>0</v>
      </c>
      <c r="AQ60">
        <v>9</v>
      </c>
      <c r="AR60">
        <v>0</v>
      </c>
      <c r="AS60">
        <v>58</v>
      </c>
      <c r="AT60">
        <v>1215</v>
      </c>
      <c r="AU60">
        <v>0</v>
      </c>
      <c r="AV60">
        <v>311</v>
      </c>
      <c r="AW60">
        <v>582</v>
      </c>
      <c r="AX60">
        <v>69</v>
      </c>
      <c r="AY60">
        <v>14</v>
      </c>
      <c r="AZ60">
        <v>69</v>
      </c>
      <c r="BA60">
        <v>54</v>
      </c>
      <c r="BB60">
        <v>62</v>
      </c>
      <c r="BC60">
        <v>7</v>
      </c>
      <c r="BD60">
        <v>0</v>
      </c>
      <c r="BE60">
        <v>21</v>
      </c>
      <c r="BF60">
        <v>0</v>
      </c>
      <c r="BG60">
        <v>232</v>
      </c>
      <c r="BH60">
        <v>6</v>
      </c>
      <c r="BI60">
        <v>2</v>
      </c>
      <c r="BJ60">
        <v>184</v>
      </c>
      <c r="BK60">
        <v>557</v>
      </c>
      <c r="BL60">
        <v>276</v>
      </c>
      <c r="BM60">
        <v>19</v>
      </c>
      <c r="BN60">
        <v>0</v>
      </c>
      <c r="BO60">
        <v>27</v>
      </c>
      <c r="BP60">
        <v>0</v>
      </c>
      <c r="BQ60">
        <v>21</v>
      </c>
      <c r="BR60">
        <v>6</v>
      </c>
      <c r="BS60">
        <v>1</v>
      </c>
      <c r="BT60">
        <v>16</v>
      </c>
      <c r="BU60">
        <v>11</v>
      </c>
      <c r="BV60">
        <v>4</v>
      </c>
      <c r="BW60">
        <v>0</v>
      </c>
      <c r="BX60">
        <v>40</v>
      </c>
      <c r="BY60">
        <v>18</v>
      </c>
      <c r="BZ60">
        <v>0</v>
      </c>
      <c r="CA60">
        <v>52</v>
      </c>
      <c r="CB60">
        <v>4</v>
      </c>
      <c r="CC60">
        <v>67</v>
      </c>
      <c r="CD60">
        <v>0</v>
      </c>
      <c r="CE60">
        <v>3</v>
      </c>
      <c r="CF60">
        <v>288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16</v>
      </c>
      <c r="CO60">
        <v>0</v>
      </c>
      <c r="CP60">
        <v>24</v>
      </c>
      <c r="CQ60">
        <v>0</v>
      </c>
      <c r="CR60">
        <v>4518</v>
      </c>
      <c r="CS60">
        <v>271</v>
      </c>
      <c r="CT60">
        <v>0</v>
      </c>
      <c r="CU60">
        <v>5</v>
      </c>
      <c r="CV60">
        <v>797</v>
      </c>
      <c r="CW60">
        <v>1283</v>
      </c>
      <c r="CX60">
        <v>2356</v>
      </c>
      <c r="CY60">
        <v>6874</v>
      </c>
    </row>
    <row r="61" spans="1:103" ht="12.75">
      <c r="A61">
        <f t="shared" si="2"/>
        <v>58</v>
      </c>
      <c r="B61" t="s">
        <v>268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384</v>
      </c>
      <c r="T61">
        <v>128</v>
      </c>
      <c r="U61">
        <v>23</v>
      </c>
      <c r="V61">
        <v>283</v>
      </c>
      <c r="W61">
        <v>2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1</v>
      </c>
      <c r="AH61">
        <v>2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13</v>
      </c>
      <c r="AO61">
        <v>12</v>
      </c>
      <c r="AP61">
        <v>2</v>
      </c>
      <c r="AQ61">
        <v>0</v>
      </c>
      <c r="AR61">
        <v>7</v>
      </c>
      <c r="AS61">
        <v>0</v>
      </c>
      <c r="AT61">
        <v>0</v>
      </c>
      <c r="AU61">
        <v>0</v>
      </c>
      <c r="AV61">
        <v>1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44</v>
      </c>
      <c r="BI61">
        <v>12</v>
      </c>
      <c r="BJ61">
        <v>3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2</v>
      </c>
      <c r="CD61">
        <v>0</v>
      </c>
      <c r="CE61">
        <v>2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2</v>
      </c>
      <c r="CM61">
        <v>9</v>
      </c>
      <c r="CN61">
        <v>1214</v>
      </c>
      <c r="CO61">
        <v>0</v>
      </c>
      <c r="CP61">
        <v>0</v>
      </c>
      <c r="CQ61">
        <v>0</v>
      </c>
      <c r="CR61">
        <v>2146</v>
      </c>
      <c r="CS61">
        <v>1967</v>
      </c>
      <c r="CT61">
        <v>0</v>
      </c>
      <c r="CU61">
        <v>2</v>
      </c>
      <c r="CV61">
        <v>549</v>
      </c>
      <c r="CW61">
        <v>252</v>
      </c>
      <c r="CX61">
        <v>2770</v>
      </c>
      <c r="CY61">
        <v>4916</v>
      </c>
    </row>
    <row r="62" spans="1:103" ht="12.75">
      <c r="A62">
        <f t="shared" si="2"/>
        <v>59</v>
      </c>
      <c r="B62" t="s">
        <v>269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2</v>
      </c>
      <c r="AM62">
        <v>4</v>
      </c>
      <c r="AN62">
        <v>1</v>
      </c>
      <c r="AO62">
        <v>0</v>
      </c>
      <c r="AP62">
        <v>0</v>
      </c>
      <c r="AQ62">
        <v>6</v>
      </c>
      <c r="AR62">
        <v>1</v>
      </c>
      <c r="AS62">
        <v>1</v>
      </c>
      <c r="AT62">
        <v>3</v>
      </c>
      <c r="AU62">
        <v>1</v>
      </c>
      <c r="AV62">
        <v>1</v>
      </c>
      <c r="AW62">
        <v>3</v>
      </c>
      <c r="AX62">
        <v>0</v>
      </c>
      <c r="AY62">
        <v>1</v>
      </c>
      <c r="AZ62">
        <v>1</v>
      </c>
      <c r="BA62">
        <v>3</v>
      </c>
      <c r="BB62">
        <v>5</v>
      </c>
      <c r="BC62">
        <v>19</v>
      </c>
      <c r="BD62">
        <v>0</v>
      </c>
      <c r="BE62">
        <v>1</v>
      </c>
      <c r="BF62">
        <v>0</v>
      </c>
      <c r="BG62">
        <v>4</v>
      </c>
      <c r="BH62">
        <v>0</v>
      </c>
      <c r="BI62">
        <v>69</v>
      </c>
      <c r="BJ62">
        <v>7</v>
      </c>
      <c r="BK62">
        <v>2</v>
      </c>
      <c r="BL62">
        <v>2</v>
      </c>
      <c r="BM62">
        <v>1</v>
      </c>
      <c r="BN62">
        <v>3</v>
      </c>
      <c r="BO62">
        <v>2</v>
      </c>
      <c r="BP62">
        <v>3</v>
      </c>
      <c r="BQ62">
        <v>2</v>
      </c>
      <c r="BR62">
        <v>0</v>
      </c>
      <c r="BS62">
        <v>1</v>
      </c>
      <c r="BT62">
        <v>4</v>
      </c>
      <c r="BU62">
        <v>2</v>
      </c>
      <c r="BV62">
        <v>2</v>
      </c>
      <c r="BW62">
        <v>0</v>
      </c>
      <c r="BX62">
        <v>2</v>
      </c>
      <c r="BY62">
        <v>0</v>
      </c>
      <c r="BZ62">
        <v>17</v>
      </c>
      <c r="CA62">
        <v>5</v>
      </c>
      <c r="CB62">
        <v>0</v>
      </c>
      <c r="CC62">
        <v>1</v>
      </c>
      <c r="CD62">
        <v>4</v>
      </c>
      <c r="CE62">
        <v>13</v>
      </c>
      <c r="CF62">
        <v>124</v>
      </c>
      <c r="CG62">
        <v>65</v>
      </c>
      <c r="CH62">
        <v>17</v>
      </c>
      <c r="CI62">
        <v>15</v>
      </c>
      <c r="CJ62">
        <v>39</v>
      </c>
      <c r="CK62">
        <v>33</v>
      </c>
      <c r="CL62">
        <v>10</v>
      </c>
      <c r="CM62">
        <v>30</v>
      </c>
      <c r="CN62">
        <v>81</v>
      </c>
      <c r="CO62">
        <v>4</v>
      </c>
      <c r="CP62">
        <v>81</v>
      </c>
      <c r="CQ62">
        <v>0</v>
      </c>
      <c r="CR62">
        <v>699</v>
      </c>
      <c r="CS62">
        <v>6059</v>
      </c>
      <c r="CT62">
        <v>3</v>
      </c>
      <c r="CU62">
        <v>3</v>
      </c>
      <c r="CV62">
        <v>628</v>
      </c>
      <c r="CW62">
        <v>74</v>
      </c>
      <c r="CX62">
        <v>6767</v>
      </c>
      <c r="CY62">
        <v>7466</v>
      </c>
    </row>
    <row r="63" spans="1:103" ht="12.75">
      <c r="A63">
        <f t="shared" si="2"/>
        <v>60</v>
      </c>
      <c r="B63" t="s">
        <v>270</v>
      </c>
      <c r="C63">
        <v>51</v>
      </c>
      <c r="D63">
        <v>15</v>
      </c>
      <c r="E63">
        <v>25</v>
      </c>
      <c r="F63">
        <v>5</v>
      </c>
      <c r="G63">
        <v>72</v>
      </c>
      <c r="H63">
        <v>5</v>
      </c>
      <c r="I63">
        <v>18</v>
      </c>
      <c r="J63">
        <v>0</v>
      </c>
      <c r="K63">
        <v>0</v>
      </c>
      <c r="L63">
        <v>30</v>
      </c>
      <c r="M63">
        <v>36</v>
      </c>
      <c r="N63">
        <v>3</v>
      </c>
      <c r="O63">
        <v>5</v>
      </c>
      <c r="P63">
        <v>9</v>
      </c>
      <c r="Q63">
        <v>0</v>
      </c>
      <c r="R63">
        <v>364</v>
      </c>
      <c r="S63">
        <v>6</v>
      </c>
      <c r="T63">
        <v>6</v>
      </c>
      <c r="U63">
        <v>1</v>
      </c>
      <c r="V63">
        <v>7</v>
      </c>
      <c r="W63">
        <v>0</v>
      </c>
      <c r="X63">
        <v>10</v>
      </c>
      <c r="Y63">
        <v>12</v>
      </c>
      <c r="Z63">
        <v>7</v>
      </c>
      <c r="AA63">
        <v>3</v>
      </c>
      <c r="AB63">
        <v>55</v>
      </c>
      <c r="AC63">
        <v>7</v>
      </c>
      <c r="AD63">
        <v>67</v>
      </c>
      <c r="AE63">
        <v>39</v>
      </c>
      <c r="AF63">
        <v>1</v>
      </c>
      <c r="AG63">
        <v>9</v>
      </c>
      <c r="AH63">
        <v>2</v>
      </c>
      <c r="AI63">
        <v>6</v>
      </c>
      <c r="AJ63">
        <v>1</v>
      </c>
      <c r="AK63">
        <v>5</v>
      </c>
      <c r="AL63">
        <v>21</v>
      </c>
      <c r="AM63">
        <v>34</v>
      </c>
      <c r="AN63">
        <v>17</v>
      </c>
      <c r="AO63">
        <v>115</v>
      </c>
      <c r="AP63">
        <v>1</v>
      </c>
      <c r="AQ63">
        <v>8</v>
      </c>
      <c r="AR63">
        <v>3</v>
      </c>
      <c r="AS63">
        <v>22</v>
      </c>
      <c r="AT63">
        <v>51</v>
      </c>
      <c r="AU63">
        <v>3</v>
      </c>
      <c r="AV63">
        <v>34</v>
      </c>
      <c r="AW63">
        <v>32</v>
      </c>
      <c r="AX63">
        <v>90</v>
      </c>
      <c r="AY63">
        <v>32</v>
      </c>
      <c r="AZ63">
        <v>81</v>
      </c>
      <c r="BA63">
        <v>109</v>
      </c>
      <c r="BB63">
        <v>281</v>
      </c>
      <c r="BC63">
        <v>120</v>
      </c>
      <c r="BD63">
        <v>24</v>
      </c>
      <c r="BE63">
        <v>65</v>
      </c>
      <c r="BF63">
        <v>6</v>
      </c>
      <c r="BG63">
        <v>198</v>
      </c>
      <c r="BH63">
        <v>20</v>
      </c>
      <c r="BI63">
        <v>167</v>
      </c>
      <c r="BJ63">
        <v>869</v>
      </c>
      <c r="BK63">
        <v>217</v>
      </c>
      <c r="BL63">
        <v>125</v>
      </c>
      <c r="BM63">
        <v>29</v>
      </c>
      <c r="BN63">
        <v>25</v>
      </c>
      <c r="BO63">
        <v>105</v>
      </c>
      <c r="BP63">
        <v>19</v>
      </c>
      <c r="BQ63">
        <v>45</v>
      </c>
      <c r="BR63">
        <v>33</v>
      </c>
      <c r="BS63">
        <v>10</v>
      </c>
      <c r="BT63">
        <v>165</v>
      </c>
      <c r="BU63">
        <v>19</v>
      </c>
      <c r="BV63">
        <v>24</v>
      </c>
      <c r="BW63">
        <v>28</v>
      </c>
      <c r="BX63">
        <v>37</v>
      </c>
      <c r="BY63">
        <v>9</v>
      </c>
      <c r="BZ63">
        <v>90</v>
      </c>
      <c r="CA63">
        <v>67</v>
      </c>
      <c r="CB63">
        <v>10</v>
      </c>
      <c r="CC63">
        <v>50</v>
      </c>
      <c r="CD63">
        <v>623</v>
      </c>
      <c r="CE63">
        <v>61</v>
      </c>
      <c r="CF63">
        <v>119</v>
      </c>
      <c r="CG63">
        <v>23</v>
      </c>
      <c r="CH63">
        <v>18</v>
      </c>
      <c r="CI63">
        <v>4</v>
      </c>
      <c r="CJ63">
        <v>53</v>
      </c>
      <c r="CK63">
        <v>138</v>
      </c>
      <c r="CL63">
        <v>2</v>
      </c>
      <c r="CM63">
        <v>43</v>
      </c>
      <c r="CN63">
        <v>89</v>
      </c>
      <c r="CO63">
        <v>2</v>
      </c>
      <c r="CP63">
        <v>608</v>
      </c>
      <c r="CQ63">
        <v>0</v>
      </c>
      <c r="CR63">
        <v>6168</v>
      </c>
      <c r="CS63">
        <v>863</v>
      </c>
      <c r="CT63">
        <v>316</v>
      </c>
      <c r="CU63">
        <v>7</v>
      </c>
      <c r="CV63">
        <v>800</v>
      </c>
      <c r="CW63">
        <v>831</v>
      </c>
      <c r="CX63">
        <v>2817</v>
      </c>
      <c r="CY63">
        <v>8985</v>
      </c>
    </row>
    <row r="64" spans="1:103" ht="12.75">
      <c r="A64">
        <f t="shared" si="2"/>
        <v>61</v>
      </c>
      <c r="B64" t="s">
        <v>271</v>
      </c>
      <c r="C64">
        <v>27</v>
      </c>
      <c r="D64">
        <v>2</v>
      </c>
      <c r="E64">
        <v>12</v>
      </c>
      <c r="F64">
        <v>4</v>
      </c>
      <c r="G64">
        <v>14</v>
      </c>
      <c r="H64">
        <v>3</v>
      </c>
      <c r="I64">
        <v>4</v>
      </c>
      <c r="J64">
        <v>2</v>
      </c>
      <c r="K64">
        <v>0</v>
      </c>
      <c r="L64">
        <v>2</v>
      </c>
      <c r="M64">
        <v>14</v>
      </c>
      <c r="N64">
        <v>0</v>
      </c>
      <c r="O64">
        <v>1</v>
      </c>
      <c r="P64">
        <v>0</v>
      </c>
      <c r="Q64">
        <v>0</v>
      </c>
      <c r="R64">
        <v>29</v>
      </c>
      <c r="S64">
        <v>3</v>
      </c>
      <c r="T64">
        <v>3</v>
      </c>
      <c r="U64">
        <v>1</v>
      </c>
      <c r="V64">
        <v>3</v>
      </c>
      <c r="W64">
        <v>0</v>
      </c>
      <c r="X64">
        <v>0</v>
      </c>
      <c r="Y64">
        <v>15</v>
      </c>
      <c r="Z64">
        <v>5</v>
      </c>
      <c r="AA64">
        <v>0</v>
      </c>
      <c r="AB64">
        <v>6</v>
      </c>
      <c r="AC64">
        <v>0</v>
      </c>
      <c r="AD64">
        <v>0</v>
      </c>
      <c r="AE64">
        <v>1</v>
      </c>
      <c r="AF64">
        <v>0</v>
      </c>
      <c r="AG64">
        <v>0</v>
      </c>
      <c r="AH64">
        <v>0</v>
      </c>
      <c r="AI64">
        <v>1</v>
      </c>
      <c r="AJ64">
        <v>0</v>
      </c>
      <c r="AK64">
        <v>0</v>
      </c>
      <c r="AL64">
        <v>4</v>
      </c>
      <c r="AM64">
        <v>1</v>
      </c>
      <c r="AN64">
        <v>0</v>
      </c>
      <c r="AO64">
        <v>1</v>
      </c>
      <c r="AP64">
        <v>0</v>
      </c>
      <c r="AQ64">
        <v>1</v>
      </c>
      <c r="AR64">
        <v>1</v>
      </c>
      <c r="AS64">
        <v>0</v>
      </c>
      <c r="AT64">
        <v>2</v>
      </c>
      <c r="AU64">
        <v>0</v>
      </c>
      <c r="AV64">
        <v>8</v>
      </c>
      <c r="AW64">
        <v>3</v>
      </c>
      <c r="AX64">
        <v>38</v>
      </c>
      <c r="AY64">
        <v>1</v>
      </c>
      <c r="AZ64">
        <v>1</v>
      </c>
      <c r="BA64">
        <v>6</v>
      </c>
      <c r="BB64">
        <v>2</v>
      </c>
      <c r="BC64">
        <v>1</v>
      </c>
      <c r="BD64">
        <v>0</v>
      </c>
      <c r="BE64">
        <v>1</v>
      </c>
      <c r="BF64">
        <v>0</v>
      </c>
      <c r="BG64">
        <v>3</v>
      </c>
      <c r="BH64">
        <v>0</v>
      </c>
      <c r="BI64">
        <v>1</v>
      </c>
      <c r="BJ64">
        <v>1</v>
      </c>
      <c r="BK64">
        <v>152</v>
      </c>
      <c r="BL64">
        <v>0</v>
      </c>
      <c r="BM64">
        <v>2</v>
      </c>
      <c r="BN64">
        <v>3</v>
      </c>
      <c r="BO64">
        <v>7</v>
      </c>
      <c r="BP64">
        <v>4</v>
      </c>
      <c r="BQ64">
        <v>1</v>
      </c>
      <c r="BR64">
        <v>0</v>
      </c>
      <c r="BS64">
        <v>0</v>
      </c>
      <c r="BT64">
        <v>15</v>
      </c>
      <c r="BU64">
        <v>38</v>
      </c>
      <c r="BV64">
        <v>1</v>
      </c>
      <c r="BW64">
        <v>4</v>
      </c>
      <c r="BX64">
        <v>0</v>
      </c>
      <c r="BY64">
        <v>0</v>
      </c>
      <c r="BZ64">
        <v>563</v>
      </c>
      <c r="CA64">
        <v>16</v>
      </c>
      <c r="CB64">
        <v>13</v>
      </c>
      <c r="CC64">
        <v>7</v>
      </c>
      <c r="CD64">
        <v>298</v>
      </c>
      <c r="CE64">
        <v>2</v>
      </c>
      <c r="CF64">
        <v>27</v>
      </c>
      <c r="CG64">
        <v>10</v>
      </c>
      <c r="CH64">
        <v>1398</v>
      </c>
      <c r="CI64">
        <v>4</v>
      </c>
      <c r="CJ64">
        <v>3</v>
      </c>
      <c r="CK64">
        <v>10</v>
      </c>
      <c r="CL64">
        <v>1</v>
      </c>
      <c r="CM64">
        <v>17</v>
      </c>
      <c r="CN64">
        <v>15</v>
      </c>
      <c r="CO64">
        <v>1</v>
      </c>
      <c r="CP64">
        <v>236</v>
      </c>
      <c r="CQ64">
        <v>0</v>
      </c>
      <c r="CR64">
        <v>3078</v>
      </c>
      <c r="CS64">
        <v>860</v>
      </c>
      <c r="CT64">
        <v>7</v>
      </c>
      <c r="CU64">
        <v>4</v>
      </c>
      <c r="CV64">
        <v>385</v>
      </c>
      <c r="CW64">
        <v>164</v>
      </c>
      <c r="CX64">
        <v>1420</v>
      </c>
      <c r="CY64">
        <v>4498</v>
      </c>
    </row>
    <row r="65" spans="1:103" ht="12.75">
      <c r="A65">
        <f t="shared" si="2"/>
        <v>62</v>
      </c>
      <c r="B65" t="s">
        <v>272</v>
      </c>
      <c r="C65">
        <v>8</v>
      </c>
      <c r="D65">
        <v>0</v>
      </c>
      <c r="E65">
        <v>16</v>
      </c>
      <c r="F65">
        <v>1</v>
      </c>
      <c r="G65">
        <v>11</v>
      </c>
      <c r="H65">
        <v>3</v>
      </c>
      <c r="I65">
        <v>2</v>
      </c>
      <c r="J65">
        <v>1</v>
      </c>
      <c r="K65">
        <v>0</v>
      </c>
      <c r="L65">
        <v>1</v>
      </c>
      <c r="M65">
        <v>0</v>
      </c>
      <c r="N65">
        <v>5</v>
      </c>
      <c r="O65">
        <v>0</v>
      </c>
      <c r="P65">
        <v>0</v>
      </c>
      <c r="Q65">
        <v>0</v>
      </c>
      <c r="R65">
        <v>443</v>
      </c>
      <c r="S65">
        <v>109</v>
      </c>
      <c r="T65">
        <v>30</v>
      </c>
      <c r="U65">
        <v>6</v>
      </c>
      <c r="V65">
        <v>34</v>
      </c>
      <c r="W65">
        <v>1</v>
      </c>
      <c r="X65">
        <v>0</v>
      </c>
      <c r="Y65">
        <v>0</v>
      </c>
      <c r="Z65">
        <v>74</v>
      </c>
      <c r="AA65">
        <v>0</v>
      </c>
      <c r="AB65">
        <v>0</v>
      </c>
      <c r="AC65">
        <v>1</v>
      </c>
      <c r="AD65">
        <v>0</v>
      </c>
      <c r="AE65">
        <v>0</v>
      </c>
      <c r="AF65">
        <v>0</v>
      </c>
      <c r="AG65">
        <v>6</v>
      </c>
      <c r="AH65">
        <v>24</v>
      </c>
      <c r="AI65">
        <v>12</v>
      </c>
      <c r="AJ65">
        <v>3</v>
      </c>
      <c r="AK65">
        <v>0</v>
      </c>
      <c r="AL65">
        <v>0</v>
      </c>
      <c r="AM65">
        <v>28</v>
      </c>
      <c r="AN65">
        <v>20</v>
      </c>
      <c r="AO65">
        <v>22</v>
      </c>
      <c r="AP65">
        <v>0</v>
      </c>
      <c r="AQ65">
        <v>0</v>
      </c>
      <c r="AR65">
        <v>18</v>
      </c>
      <c r="AS65">
        <v>0</v>
      </c>
      <c r="AT65">
        <v>6</v>
      </c>
      <c r="AU65">
        <v>0</v>
      </c>
      <c r="AV65">
        <v>57</v>
      </c>
      <c r="AW65">
        <v>164</v>
      </c>
      <c r="AX65">
        <v>90</v>
      </c>
      <c r="AY65">
        <v>0</v>
      </c>
      <c r="AZ65">
        <v>27</v>
      </c>
      <c r="BA65">
        <v>9</v>
      </c>
      <c r="BB65">
        <v>19</v>
      </c>
      <c r="BC65">
        <v>8</v>
      </c>
      <c r="BD65">
        <v>0</v>
      </c>
      <c r="BE65">
        <v>8</v>
      </c>
      <c r="BF65">
        <v>0</v>
      </c>
      <c r="BG65">
        <v>50</v>
      </c>
      <c r="BH65">
        <v>166</v>
      </c>
      <c r="BI65">
        <v>2</v>
      </c>
      <c r="BJ65">
        <v>32</v>
      </c>
      <c r="BK65">
        <v>0</v>
      </c>
      <c r="BL65">
        <v>96</v>
      </c>
      <c r="BM65">
        <v>16</v>
      </c>
      <c r="BN65">
        <v>0</v>
      </c>
      <c r="BO65">
        <v>1</v>
      </c>
      <c r="BP65">
        <v>0</v>
      </c>
      <c r="BQ65">
        <v>26</v>
      </c>
      <c r="BR65">
        <v>33</v>
      </c>
      <c r="BS65">
        <v>4</v>
      </c>
      <c r="BT65">
        <v>22</v>
      </c>
      <c r="BU65">
        <v>10</v>
      </c>
      <c r="BV65">
        <v>47</v>
      </c>
      <c r="BW65">
        <v>43</v>
      </c>
      <c r="BX65">
        <v>41</v>
      </c>
      <c r="BY65">
        <v>52</v>
      </c>
      <c r="BZ65">
        <v>0</v>
      </c>
      <c r="CA65">
        <v>48</v>
      </c>
      <c r="CB65">
        <v>2</v>
      </c>
      <c r="CC65">
        <v>33</v>
      </c>
      <c r="CD65">
        <v>110</v>
      </c>
      <c r="CE65">
        <v>1</v>
      </c>
      <c r="CF65">
        <v>721</v>
      </c>
      <c r="CG65">
        <v>0</v>
      </c>
      <c r="CH65">
        <v>0</v>
      </c>
      <c r="CI65">
        <v>4</v>
      </c>
      <c r="CJ65">
        <v>10</v>
      </c>
      <c r="CK65">
        <v>4</v>
      </c>
      <c r="CL65">
        <v>0</v>
      </c>
      <c r="CM65">
        <v>10</v>
      </c>
      <c r="CN65">
        <v>4</v>
      </c>
      <c r="CO65">
        <v>0</v>
      </c>
      <c r="CP65">
        <v>12</v>
      </c>
      <c r="CQ65">
        <v>0</v>
      </c>
      <c r="CR65">
        <v>2869</v>
      </c>
      <c r="CS65">
        <v>2039</v>
      </c>
      <c r="CT65">
        <v>5</v>
      </c>
      <c r="CU65">
        <v>19</v>
      </c>
      <c r="CV65">
        <v>509</v>
      </c>
      <c r="CW65">
        <v>85</v>
      </c>
      <c r="CX65">
        <v>2657</v>
      </c>
      <c r="CY65">
        <v>5526</v>
      </c>
    </row>
    <row r="66" spans="1:103" ht="12.75">
      <c r="A66">
        <f t="shared" si="2"/>
        <v>63</v>
      </c>
      <c r="B66" t="s">
        <v>273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3</v>
      </c>
      <c r="AA66">
        <v>0</v>
      </c>
      <c r="AB66">
        <v>1</v>
      </c>
      <c r="AC66">
        <v>0</v>
      </c>
      <c r="AD66">
        <v>0</v>
      </c>
      <c r="AE66">
        <v>0</v>
      </c>
      <c r="AF66">
        <v>0</v>
      </c>
      <c r="AG66">
        <v>27</v>
      </c>
      <c r="AH66">
        <v>74</v>
      </c>
      <c r="AI66">
        <v>0</v>
      </c>
      <c r="AJ66">
        <v>0</v>
      </c>
      <c r="AK66">
        <v>0</v>
      </c>
      <c r="AL66">
        <v>0</v>
      </c>
      <c r="AM66">
        <v>110</v>
      </c>
      <c r="AN66">
        <v>0</v>
      </c>
      <c r="AO66">
        <v>9</v>
      </c>
      <c r="AP66">
        <v>90</v>
      </c>
      <c r="AQ66">
        <v>110</v>
      </c>
      <c r="AR66">
        <v>46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1</v>
      </c>
      <c r="AY66">
        <v>0</v>
      </c>
      <c r="AZ66">
        <v>7</v>
      </c>
      <c r="BA66">
        <v>0</v>
      </c>
      <c r="BB66">
        <v>0</v>
      </c>
      <c r="BC66">
        <v>7</v>
      </c>
      <c r="BD66">
        <v>0</v>
      </c>
      <c r="BE66">
        <v>0</v>
      </c>
      <c r="BF66">
        <v>0</v>
      </c>
      <c r="BG66">
        <v>0</v>
      </c>
      <c r="BH66">
        <v>57</v>
      </c>
      <c r="BI66">
        <v>58</v>
      </c>
      <c r="BJ66">
        <v>29</v>
      </c>
      <c r="BK66">
        <v>0</v>
      </c>
      <c r="BL66">
        <v>8</v>
      </c>
      <c r="BM66">
        <v>129</v>
      </c>
      <c r="BN66">
        <v>0</v>
      </c>
      <c r="BO66">
        <v>3</v>
      </c>
      <c r="BP66">
        <v>0</v>
      </c>
      <c r="BQ66">
        <v>2</v>
      </c>
      <c r="BR66">
        <v>0</v>
      </c>
      <c r="BS66">
        <v>7</v>
      </c>
      <c r="BT66">
        <v>1</v>
      </c>
      <c r="BU66">
        <v>1</v>
      </c>
      <c r="BV66">
        <v>2</v>
      </c>
      <c r="BW66">
        <v>10</v>
      </c>
      <c r="BX66">
        <v>66</v>
      </c>
      <c r="BY66">
        <v>1</v>
      </c>
      <c r="BZ66">
        <v>113</v>
      </c>
      <c r="CA66">
        <v>18</v>
      </c>
      <c r="CB66">
        <v>2</v>
      </c>
      <c r="CC66">
        <v>26</v>
      </c>
      <c r="CD66">
        <v>144</v>
      </c>
      <c r="CE66">
        <v>2</v>
      </c>
      <c r="CF66">
        <v>5</v>
      </c>
      <c r="CG66">
        <v>25</v>
      </c>
      <c r="CH66">
        <v>1</v>
      </c>
      <c r="CI66">
        <v>1</v>
      </c>
      <c r="CJ66">
        <v>0</v>
      </c>
      <c r="CK66">
        <v>2</v>
      </c>
      <c r="CL66">
        <v>0</v>
      </c>
      <c r="CM66">
        <v>10</v>
      </c>
      <c r="CN66">
        <v>38</v>
      </c>
      <c r="CO66">
        <v>2</v>
      </c>
      <c r="CP66">
        <v>6</v>
      </c>
      <c r="CQ66">
        <v>0</v>
      </c>
      <c r="CR66">
        <v>1255</v>
      </c>
      <c r="CS66">
        <v>543</v>
      </c>
      <c r="CT66">
        <v>0</v>
      </c>
      <c r="CU66">
        <v>2</v>
      </c>
      <c r="CV66">
        <v>154</v>
      </c>
      <c r="CW66">
        <v>844</v>
      </c>
      <c r="CX66">
        <v>1543</v>
      </c>
      <c r="CY66">
        <v>2798</v>
      </c>
    </row>
    <row r="67" spans="1:103" ht="12.75">
      <c r="A67">
        <f t="shared" si="2"/>
        <v>64</v>
      </c>
      <c r="B67" t="s">
        <v>274</v>
      </c>
      <c r="C67">
        <v>1</v>
      </c>
      <c r="D67">
        <v>0</v>
      </c>
      <c r="E67">
        <v>3</v>
      </c>
      <c r="F67">
        <v>0</v>
      </c>
      <c r="G67">
        <v>2</v>
      </c>
      <c r="H67">
        <v>0</v>
      </c>
      <c r="I67">
        <v>0</v>
      </c>
      <c r="J67">
        <v>0</v>
      </c>
      <c r="K67">
        <v>0</v>
      </c>
      <c r="L67">
        <v>0</v>
      </c>
      <c r="M67">
        <v>2</v>
      </c>
      <c r="N67">
        <v>1</v>
      </c>
      <c r="O67">
        <v>0</v>
      </c>
      <c r="P67">
        <v>0</v>
      </c>
      <c r="Q67">
        <v>0</v>
      </c>
      <c r="R67">
        <v>38</v>
      </c>
      <c r="S67">
        <v>1</v>
      </c>
      <c r="T67">
        <v>1</v>
      </c>
      <c r="U67">
        <v>0</v>
      </c>
      <c r="V67">
        <v>1</v>
      </c>
      <c r="W67">
        <v>0</v>
      </c>
      <c r="X67">
        <v>14</v>
      </c>
      <c r="Y67">
        <v>0</v>
      </c>
      <c r="Z67">
        <v>0</v>
      </c>
      <c r="AA67">
        <v>0</v>
      </c>
      <c r="AB67">
        <v>4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2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18</v>
      </c>
      <c r="BO67">
        <v>41</v>
      </c>
      <c r="BP67">
        <v>3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1782</v>
      </c>
      <c r="CE67">
        <v>6</v>
      </c>
      <c r="CF67">
        <v>0</v>
      </c>
      <c r="CG67">
        <v>0</v>
      </c>
      <c r="CH67">
        <v>1</v>
      </c>
      <c r="CI67">
        <v>5</v>
      </c>
      <c r="CJ67">
        <v>0</v>
      </c>
      <c r="CK67">
        <v>2</v>
      </c>
      <c r="CL67">
        <v>0</v>
      </c>
      <c r="CM67">
        <v>18</v>
      </c>
      <c r="CN67">
        <v>36</v>
      </c>
      <c r="CO67">
        <v>0</v>
      </c>
      <c r="CP67">
        <v>9</v>
      </c>
      <c r="CQ67">
        <v>0</v>
      </c>
      <c r="CR67">
        <v>1992</v>
      </c>
      <c r="CS67">
        <v>0</v>
      </c>
      <c r="CT67">
        <v>202</v>
      </c>
      <c r="CU67">
        <v>24</v>
      </c>
      <c r="CV67">
        <v>239</v>
      </c>
      <c r="CW67">
        <v>524</v>
      </c>
      <c r="CX67">
        <v>989</v>
      </c>
      <c r="CY67">
        <v>2981</v>
      </c>
    </row>
    <row r="68" spans="1:103" ht="12.75">
      <c r="A68">
        <f t="shared" si="2"/>
        <v>65</v>
      </c>
      <c r="B68" t="s">
        <v>275</v>
      </c>
      <c r="C68">
        <v>1</v>
      </c>
      <c r="D68">
        <v>0</v>
      </c>
      <c r="E68">
        <v>2</v>
      </c>
      <c r="F68">
        <v>0</v>
      </c>
      <c r="G68">
        <v>1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0</v>
      </c>
      <c r="O68">
        <v>0</v>
      </c>
      <c r="P68">
        <v>0</v>
      </c>
      <c r="Q68">
        <v>0</v>
      </c>
      <c r="R68">
        <v>22</v>
      </c>
      <c r="S68">
        <v>0</v>
      </c>
      <c r="T68">
        <v>1</v>
      </c>
      <c r="U68">
        <v>0</v>
      </c>
      <c r="V68">
        <v>0</v>
      </c>
      <c r="W68">
        <v>0</v>
      </c>
      <c r="X68">
        <v>13</v>
      </c>
      <c r="Y68">
        <v>0</v>
      </c>
      <c r="Z68">
        <v>0</v>
      </c>
      <c r="AA68">
        <v>3</v>
      </c>
      <c r="AB68">
        <v>5</v>
      </c>
      <c r="AC68">
        <v>20</v>
      </c>
      <c r="AD68">
        <v>22</v>
      </c>
      <c r="AE68">
        <v>0</v>
      </c>
      <c r="AF68">
        <v>1</v>
      </c>
      <c r="AG68">
        <v>0</v>
      </c>
      <c r="AH68">
        <v>3</v>
      </c>
      <c r="AI68">
        <v>0</v>
      </c>
      <c r="AJ68">
        <v>36</v>
      </c>
      <c r="AK68">
        <v>0</v>
      </c>
      <c r="AL68">
        <v>5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1</v>
      </c>
      <c r="AW68">
        <v>0</v>
      </c>
      <c r="AX68">
        <v>4</v>
      </c>
      <c r="AY68">
        <v>0</v>
      </c>
      <c r="AZ68">
        <v>0</v>
      </c>
      <c r="BA68">
        <v>6</v>
      </c>
      <c r="BB68">
        <v>0</v>
      </c>
      <c r="BC68">
        <v>2</v>
      </c>
      <c r="BD68">
        <v>0</v>
      </c>
      <c r="BE68">
        <v>13</v>
      </c>
      <c r="BF68">
        <v>0</v>
      </c>
      <c r="BG68">
        <v>0</v>
      </c>
      <c r="BH68">
        <v>0</v>
      </c>
      <c r="BI68">
        <v>0</v>
      </c>
      <c r="BJ68">
        <v>61</v>
      </c>
      <c r="BK68">
        <v>0</v>
      </c>
      <c r="BL68">
        <v>6</v>
      </c>
      <c r="BM68">
        <v>1</v>
      </c>
      <c r="BN68">
        <v>0</v>
      </c>
      <c r="BO68">
        <v>664</v>
      </c>
      <c r="BP68">
        <v>22</v>
      </c>
      <c r="BQ68">
        <v>0</v>
      </c>
      <c r="BR68">
        <v>10</v>
      </c>
      <c r="BS68">
        <v>0</v>
      </c>
      <c r="BT68">
        <v>19</v>
      </c>
      <c r="BU68">
        <v>13</v>
      </c>
      <c r="BV68">
        <v>20</v>
      </c>
      <c r="BW68">
        <v>9</v>
      </c>
      <c r="BX68">
        <v>15</v>
      </c>
      <c r="BY68">
        <v>23</v>
      </c>
      <c r="BZ68">
        <v>0</v>
      </c>
      <c r="CA68">
        <v>87</v>
      </c>
      <c r="CB68">
        <v>0</v>
      </c>
      <c r="CC68">
        <v>10</v>
      </c>
      <c r="CD68">
        <v>2080</v>
      </c>
      <c r="CE68">
        <v>13</v>
      </c>
      <c r="CF68">
        <v>0</v>
      </c>
      <c r="CG68">
        <v>0</v>
      </c>
      <c r="CH68">
        <v>2</v>
      </c>
      <c r="CI68">
        <v>6</v>
      </c>
      <c r="CJ68">
        <v>0</v>
      </c>
      <c r="CK68">
        <v>115</v>
      </c>
      <c r="CL68">
        <v>0</v>
      </c>
      <c r="CM68">
        <v>10</v>
      </c>
      <c r="CN68">
        <v>66</v>
      </c>
      <c r="CO68">
        <v>0</v>
      </c>
      <c r="CP68">
        <v>484</v>
      </c>
      <c r="CQ68">
        <v>0</v>
      </c>
      <c r="CR68">
        <v>3900</v>
      </c>
      <c r="CS68">
        <v>2909</v>
      </c>
      <c r="CT68">
        <v>113</v>
      </c>
      <c r="CU68">
        <v>21</v>
      </c>
      <c r="CV68">
        <v>577</v>
      </c>
      <c r="CW68">
        <v>451</v>
      </c>
      <c r="CX68">
        <v>4071</v>
      </c>
      <c r="CY68">
        <v>7971</v>
      </c>
    </row>
    <row r="69" spans="1:103" ht="12.75">
      <c r="A69">
        <f t="shared" si="2"/>
        <v>66</v>
      </c>
      <c r="B69" t="s">
        <v>276</v>
      </c>
      <c r="C69">
        <v>8</v>
      </c>
      <c r="D69">
        <v>1</v>
      </c>
      <c r="E69">
        <v>2</v>
      </c>
      <c r="F69">
        <v>2</v>
      </c>
      <c r="G69">
        <v>4</v>
      </c>
      <c r="H69">
        <v>1</v>
      </c>
      <c r="I69">
        <v>2</v>
      </c>
      <c r="J69">
        <v>0</v>
      </c>
      <c r="K69">
        <v>0</v>
      </c>
      <c r="L69">
        <v>3</v>
      </c>
      <c r="M69">
        <v>9</v>
      </c>
      <c r="N69">
        <v>0</v>
      </c>
      <c r="O69">
        <v>0</v>
      </c>
      <c r="P69">
        <v>0</v>
      </c>
      <c r="Q69">
        <v>0</v>
      </c>
      <c r="R69">
        <v>4</v>
      </c>
      <c r="S69">
        <v>13</v>
      </c>
      <c r="T69">
        <v>12</v>
      </c>
      <c r="U69">
        <v>2</v>
      </c>
      <c r="V69">
        <v>14</v>
      </c>
      <c r="W69">
        <v>0</v>
      </c>
      <c r="X69">
        <v>26</v>
      </c>
      <c r="Y69">
        <v>0</v>
      </c>
      <c r="Z69">
        <v>0</v>
      </c>
      <c r="AA69">
        <v>0</v>
      </c>
      <c r="AB69">
        <v>118</v>
      </c>
      <c r="AC69">
        <v>0</v>
      </c>
      <c r="AD69">
        <v>22</v>
      </c>
      <c r="AE69">
        <v>0</v>
      </c>
      <c r="AF69">
        <v>0</v>
      </c>
      <c r="AG69">
        <v>0</v>
      </c>
      <c r="AH69">
        <v>5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186</v>
      </c>
      <c r="AR69">
        <v>0</v>
      </c>
      <c r="AS69">
        <v>0</v>
      </c>
      <c r="AT69">
        <v>1</v>
      </c>
      <c r="AU69">
        <v>0</v>
      </c>
      <c r="AV69">
        <v>0</v>
      </c>
      <c r="AW69">
        <v>0</v>
      </c>
      <c r="AX69">
        <v>1</v>
      </c>
      <c r="AY69">
        <v>0</v>
      </c>
      <c r="AZ69">
        <v>30</v>
      </c>
      <c r="BA69">
        <v>3</v>
      </c>
      <c r="BB69">
        <v>5</v>
      </c>
      <c r="BC69">
        <v>8</v>
      </c>
      <c r="BD69">
        <v>0</v>
      </c>
      <c r="BE69">
        <v>1</v>
      </c>
      <c r="BF69">
        <v>0</v>
      </c>
      <c r="BG69">
        <v>0</v>
      </c>
      <c r="BH69">
        <v>0</v>
      </c>
      <c r="BI69">
        <v>0</v>
      </c>
      <c r="BJ69">
        <v>2</v>
      </c>
      <c r="BK69">
        <v>3</v>
      </c>
      <c r="BL69">
        <v>3</v>
      </c>
      <c r="BM69">
        <v>0</v>
      </c>
      <c r="BN69">
        <v>3</v>
      </c>
      <c r="BO69">
        <v>38</v>
      </c>
      <c r="BP69">
        <v>4635</v>
      </c>
      <c r="BQ69">
        <v>17</v>
      </c>
      <c r="BR69">
        <v>85</v>
      </c>
      <c r="BS69">
        <v>238</v>
      </c>
      <c r="BT69">
        <v>231</v>
      </c>
      <c r="BU69">
        <v>361</v>
      </c>
      <c r="BV69">
        <v>182</v>
      </c>
      <c r="BW69">
        <v>48</v>
      </c>
      <c r="BX69">
        <v>33</v>
      </c>
      <c r="BY69">
        <v>55</v>
      </c>
      <c r="BZ69">
        <v>24</v>
      </c>
      <c r="CA69">
        <v>1119</v>
      </c>
      <c r="CB69">
        <v>118</v>
      </c>
      <c r="CC69">
        <v>26</v>
      </c>
      <c r="CD69">
        <v>4616</v>
      </c>
      <c r="CE69">
        <v>8</v>
      </c>
      <c r="CF69">
        <v>7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7</v>
      </c>
      <c r="CN69">
        <v>2</v>
      </c>
      <c r="CO69">
        <v>0</v>
      </c>
      <c r="CP69">
        <v>0</v>
      </c>
      <c r="CQ69">
        <v>0</v>
      </c>
      <c r="CR69">
        <v>12344</v>
      </c>
      <c r="CS69">
        <v>0</v>
      </c>
      <c r="CT69">
        <v>25</v>
      </c>
      <c r="CU69">
        <v>18</v>
      </c>
      <c r="CV69">
        <v>2922</v>
      </c>
      <c r="CW69">
        <v>1241</v>
      </c>
      <c r="CX69">
        <v>4206</v>
      </c>
      <c r="CY69">
        <v>16550</v>
      </c>
    </row>
    <row r="70" spans="1:103" ht="12.75">
      <c r="A70">
        <f aca="true" t="shared" si="3" ref="A70:A103">A69+1</f>
        <v>67</v>
      </c>
      <c r="B70" t="s">
        <v>277</v>
      </c>
      <c r="C70">
        <v>1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0</v>
      </c>
      <c r="O70">
        <v>0</v>
      </c>
      <c r="P70">
        <v>0</v>
      </c>
      <c r="Q70">
        <v>0</v>
      </c>
      <c r="R70">
        <v>0</v>
      </c>
      <c r="S70">
        <v>8</v>
      </c>
      <c r="T70">
        <v>7</v>
      </c>
      <c r="U70">
        <v>1</v>
      </c>
      <c r="V70">
        <v>8</v>
      </c>
      <c r="W70">
        <v>0</v>
      </c>
      <c r="X70">
        <v>0</v>
      </c>
      <c r="Y70">
        <v>4</v>
      </c>
      <c r="Z70">
        <v>0</v>
      </c>
      <c r="AA70">
        <v>5</v>
      </c>
      <c r="AB70">
        <v>3</v>
      </c>
      <c r="AC70">
        <v>3</v>
      </c>
      <c r="AD70">
        <v>52</v>
      </c>
      <c r="AE70">
        <v>5</v>
      </c>
      <c r="AF70">
        <v>1</v>
      </c>
      <c r="AG70">
        <v>2</v>
      </c>
      <c r="AH70">
        <v>2</v>
      </c>
      <c r="AI70">
        <v>3</v>
      </c>
      <c r="AJ70">
        <v>3</v>
      </c>
      <c r="AK70">
        <v>1</v>
      </c>
      <c r="AL70">
        <v>27</v>
      </c>
      <c r="AM70">
        <v>8</v>
      </c>
      <c r="AN70">
        <v>1</v>
      </c>
      <c r="AO70">
        <v>7</v>
      </c>
      <c r="AP70">
        <v>1</v>
      </c>
      <c r="AQ70">
        <v>6</v>
      </c>
      <c r="AR70">
        <v>5</v>
      </c>
      <c r="AS70">
        <v>55</v>
      </c>
      <c r="AT70">
        <v>12</v>
      </c>
      <c r="AU70">
        <v>3</v>
      </c>
      <c r="AV70">
        <v>3</v>
      </c>
      <c r="AW70">
        <v>5</v>
      </c>
      <c r="AX70">
        <v>15</v>
      </c>
      <c r="AY70">
        <v>3</v>
      </c>
      <c r="AZ70">
        <v>8</v>
      </c>
      <c r="BA70">
        <v>28</v>
      </c>
      <c r="BB70">
        <v>113</v>
      </c>
      <c r="BC70">
        <v>7</v>
      </c>
      <c r="BD70">
        <v>0</v>
      </c>
      <c r="BE70">
        <v>71</v>
      </c>
      <c r="BF70">
        <v>0</v>
      </c>
      <c r="BG70">
        <v>15</v>
      </c>
      <c r="BH70">
        <v>2</v>
      </c>
      <c r="BI70">
        <v>4</v>
      </c>
      <c r="BJ70">
        <v>28</v>
      </c>
      <c r="BK70">
        <v>7</v>
      </c>
      <c r="BL70">
        <v>27</v>
      </c>
      <c r="BM70">
        <v>13</v>
      </c>
      <c r="BN70">
        <v>15</v>
      </c>
      <c r="BO70">
        <v>20</v>
      </c>
      <c r="BP70">
        <v>87</v>
      </c>
      <c r="BQ70">
        <v>201</v>
      </c>
      <c r="BR70">
        <v>13</v>
      </c>
      <c r="BS70">
        <v>59</v>
      </c>
      <c r="BT70">
        <v>206</v>
      </c>
      <c r="BU70">
        <v>250</v>
      </c>
      <c r="BV70">
        <v>306</v>
      </c>
      <c r="BW70">
        <v>54</v>
      </c>
      <c r="BX70">
        <v>84</v>
      </c>
      <c r="BY70">
        <v>250</v>
      </c>
      <c r="BZ70">
        <v>13</v>
      </c>
      <c r="CA70">
        <v>421</v>
      </c>
      <c r="CB70">
        <v>16</v>
      </c>
      <c r="CC70">
        <v>143</v>
      </c>
      <c r="CD70">
        <v>502</v>
      </c>
      <c r="CE70">
        <v>12</v>
      </c>
      <c r="CF70">
        <v>110</v>
      </c>
      <c r="CG70">
        <v>45</v>
      </c>
      <c r="CH70">
        <v>29</v>
      </c>
      <c r="CI70">
        <v>35</v>
      </c>
      <c r="CJ70">
        <v>12</v>
      </c>
      <c r="CK70">
        <v>6</v>
      </c>
      <c r="CL70">
        <v>2</v>
      </c>
      <c r="CM70">
        <v>10</v>
      </c>
      <c r="CN70">
        <v>15</v>
      </c>
      <c r="CO70">
        <v>5</v>
      </c>
      <c r="CP70">
        <v>85</v>
      </c>
      <c r="CQ70">
        <v>0</v>
      </c>
      <c r="CR70">
        <v>3595</v>
      </c>
      <c r="CS70">
        <v>453</v>
      </c>
      <c r="CT70">
        <v>0</v>
      </c>
      <c r="CU70">
        <v>54</v>
      </c>
      <c r="CV70">
        <v>580</v>
      </c>
      <c r="CW70">
        <v>380</v>
      </c>
      <c r="CX70">
        <v>1467</v>
      </c>
      <c r="CY70">
        <v>5062</v>
      </c>
    </row>
    <row r="71" spans="1:103" ht="12.75">
      <c r="A71">
        <f t="shared" si="3"/>
        <v>68</v>
      </c>
      <c r="B71" t="s">
        <v>278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2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13</v>
      </c>
      <c r="BS71">
        <v>0</v>
      </c>
      <c r="BT71">
        <v>0</v>
      </c>
      <c r="BU71">
        <v>0</v>
      </c>
      <c r="BV71">
        <v>1</v>
      </c>
      <c r="BW71">
        <v>9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79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14</v>
      </c>
      <c r="CK71">
        <v>1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120</v>
      </c>
      <c r="CS71">
        <v>516</v>
      </c>
      <c r="CT71">
        <v>2</v>
      </c>
      <c r="CU71">
        <v>305</v>
      </c>
      <c r="CV71">
        <v>78</v>
      </c>
      <c r="CW71">
        <v>47</v>
      </c>
      <c r="CX71">
        <v>948</v>
      </c>
      <c r="CY71">
        <v>1068</v>
      </c>
    </row>
    <row r="72" spans="1:103" ht="12.75">
      <c r="A72">
        <f t="shared" si="3"/>
        <v>69</v>
      </c>
      <c r="B72" t="s">
        <v>279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2</v>
      </c>
      <c r="S72">
        <v>0</v>
      </c>
      <c r="T72">
        <v>0</v>
      </c>
      <c r="U72">
        <v>0</v>
      </c>
      <c r="V72">
        <v>0</v>
      </c>
      <c r="W72">
        <v>0</v>
      </c>
      <c r="X72">
        <v>1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4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19</v>
      </c>
      <c r="BP72">
        <v>5</v>
      </c>
      <c r="BQ72">
        <v>0</v>
      </c>
      <c r="BR72">
        <v>0</v>
      </c>
      <c r="BS72">
        <v>147</v>
      </c>
      <c r="BT72">
        <v>0</v>
      </c>
      <c r="BU72">
        <v>34</v>
      </c>
      <c r="BV72">
        <v>21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1</v>
      </c>
      <c r="CD72">
        <v>242</v>
      </c>
      <c r="CE72">
        <v>16</v>
      </c>
      <c r="CF72">
        <v>0</v>
      </c>
      <c r="CG72">
        <v>0</v>
      </c>
      <c r="CH72">
        <v>4</v>
      </c>
      <c r="CI72">
        <v>4</v>
      </c>
      <c r="CJ72">
        <v>0</v>
      </c>
      <c r="CK72">
        <v>7</v>
      </c>
      <c r="CL72">
        <v>0</v>
      </c>
      <c r="CM72">
        <v>3</v>
      </c>
      <c r="CN72">
        <v>1</v>
      </c>
      <c r="CO72">
        <v>0</v>
      </c>
      <c r="CP72">
        <v>58</v>
      </c>
      <c r="CQ72">
        <v>0</v>
      </c>
      <c r="CR72">
        <v>569</v>
      </c>
      <c r="CS72">
        <v>7</v>
      </c>
      <c r="CT72">
        <v>1</v>
      </c>
      <c r="CU72">
        <v>924</v>
      </c>
      <c r="CV72">
        <v>156</v>
      </c>
      <c r="CW72">
        <v>102</v>
      </c>
      <c r="CX72">
        <v>1190</v>
      </c>
      <c r="CY72">
        <v>1759</v>
      </c>
    </row>
    <row r="73" spans="1:103" ht="12.75">
      <c r="A73">
        <f t="shared" si="3"/>
        <v>70</v>
      </c>
      <c r="B73" t="s">
        <v>280</v>
      </c>
      <c r="C73">
        <v>18</v>
      </c>
      <c r="D73">
        <v>1</v>
      </c>
      <c r="E73">
        <v>5</v>
      </c>
      <c r="F73">
        <v>3</v>
      </c>
      <c r="G73">
        <v>9</v>
      </c>
      <c r="H73">
        <v>2</v>
      </c>
      <c r="I73">
        <v>3</v>
      </c>
      <c r="J73">
        <v>1</v>
      </c>
      <c r="K73">
        <v>0</v>
      </c>
      <c r="L73">
        <v>1</v>
      </c>
      <c r="M73">
        <v>17</v>
      </c>
      <c r="N73">
        <v>1</v>
      </c>
      <c r="O73">
        <v>1</v>
      </c>
      <c r="P73">
        <v>0</v>
      </c>
      <c r="Q73">
        <v>0</v>
      </c>
      <c r="R73">
        <v>24</v>
      </c>
      <c r="S73">
        <v>34</v>
      </c>
      <c r="T73">
        <v>34</v>
      </c>
      <c r="U73">
        <v>7</v>
      </c>
      <c r="V73">
        <v>39</v>
      </c>
      <c r="W73">
        <v>0</v>
      </c>
      <c r="X73">
        <v>42</v>
      </c>
      <c r="Y73">
        <v>51</v>
      </c>
      <c r="Z73">
        <v>57</v>
      </c>
      <c r="AA73">
        <v>4</v>
      </c>
      <c r="AB73">
        <v>13</v>
      </c>
      <c r="AC73">
        <v>1</v>
      </c>
      <c r="AD73">
        <v>46</v>
      </c>
      <c r="AE73">
        <v>6</v>
      </c>
      <c r="AF73">
        <v>0</v>
      </c>
      <c r="AG73">
        <v>70</v>
      </c>
      <c r="AH73">
        <v>273</v>
      </c>
      <c r="AI73">
        <v>28</v>
      </c>
      <c r="AJ73">
        <v>5</v>
      </c>
      <c r="AK73">
        <v>1</v>
      </c>
      <c r="AL73">
        <v>33</v>
      </c>
      <c r="AM73">
        <v>16</v>
      </c>
      <c r="AN73">
        <v>1</v>
      </c>
      <c r="AO73">
        <v>58</v>
      </c>
      <c r="AP73">
        <v>6</v>
      </c>
      <c r="AQ73">
        <v>81</v>
      </c>
      <c r="AR73">
        <v>322</v>
      </c>
      <c r="AS73">
        <v>2</v>
      </c>
      <c r="AT73">
        <v>14</v>
      </c>
      <c r="AU73">
        <v>8</v>
      </c>
      <c r="AV73">
        <v>11</v>
      </c>
      <c r="AW73">
        <v>34</v>
      </c>
      <c r="AX73">
        <v>32</v>
      </c>
      <c r="AY73">
        <v>7</v>
      </c>
      <c r="AZ73">
        <v>99</v>
      </c>
      <c r="BA73">
        <v>75</v>
      </c>
      <c r="BB73">
        <v>11</v>
      </c>
      <c r="BC73">
        <v>70</v>
      </c>
      <c r="BD73">
        <v>0</v>
      </c>
      <c r="BE73">
        <v>2</v>
      </c>
      <c r="BF73">
        <v>1</v>
      </c>
      <c r="BG73">
        <v>17</v>
      </c>
      <c r="BH73">
        <v>14</v>
      </c>
      <c r="BI73">
        <v>29</v>
      </c>
      <c r="BJ73">
        <v>133</v>
      </c>
      <c r="BK73">
        <v>25</v>
      </c>
      <c r="BL73">
        <v>21</v>
      </c>
      <c r="BM73">
        <v>26</v>
      </c>
      <c r="BN73">
        <v>61</v>
      </c>
      <c r="BO73">
        <v>47</v>
      </c>
      <c r="BP73">
        <v>348</v>
      </c>
      <c r="BQ73">
        <v>70</v>
      </c>
      <c r="BR73">
        <v>33</v>
      </c>
      <c r="BS73">
        <v>14</v>
      </c>
      <c r="BT73">
        <v>48</v>
      </c>
      <c r="BU73">
        <v>18</v>
      </c>
      <c r="BV73">
        <v>50</v>
      </c>
      <c r="BW73">
        <v>61</v>
      </c>
      <c r="BX73">
        <v>75</v>
      </c>
      <c r="BY73">
        <v>20</v>
      </c>
      <c r="BZ73">
        <v>8</v>
      </c>
      <c r="CA73">
        <v>243</v>
      </c>
      <c r="CB73">
        <v>36</v>
      </c>
      <c r="CC73">
        <v>23</v>
      </c>
      <c r="CD73">
        <v>766</v>
      </c>
      <c r="CE73">
        <v>54</v>
      </c>
      <c r="CF73">
        <v>397</v>
      </c>
      <c r="CG73">
        <v>69</v>
      </c>
      <c r="CH73">
        <v>65</v>
      </c>
      <c r="CI73">
        <v>36</v>
      </c>
      <c r="CJ73">
        <v>28</v>
      </c>
      <c r="CK73">
        <v>53</v>
      </c>
      <c r="CL73">
        <v>4</v>
      </c>
      <c r="CM73">
        <v>32</v>
      </c>
      <c r="CN73">
        <v>33</v>
      </c>
      <c r="CO73">
        <v>10</v>
      </c>
      <c r="CP73">
        <v>301</v>
      </c>
      <c r="CQ73">
        <v>0</v>
      </c>
      <c r="CR73">
        <v>4946</v>
      </c>
      <c r="CS73">
        <v>1272</v>
      </c>
      <c r="CT73">
        <v>28</v>
      </c>
      <c r="CU73">
        <v>606</v>
      </c>
      <c r="CV73">
        <v>808</v>
      </c>
      <c r="CW73">
        <v>612</v>
      </c>
      <c r="CX73">
        <v>3326</v>
      </c>
      <c r="CY73">
        <v>8272</v>
      </c>
    </row>
    <row r="74" spans="1:103" ht="12.75">
      <c r="A74">
        <f t="shared" si="3"/>
        <v>71</v>
      </c>
      <c r="B74" t="s">
        <v>281</v>
      </c>
      <c r="C74">
        <v>3</v>
      </c>
      <c r="D74">
        <v>0</v>
      </c>
      <c r="E74">
        <v>1</v>
      </c>
      <c r="F74">
        <v>1</v>
      </c>
      <c r="G74">
        <v>2</v>
      </c>
      <c r="H74">
        <v>0</v>
      </c>
      <c r="I74">
        <v>1</v>
      </c>
      <c r="J74">
        <v>0</v>
      </c>
      <c r="K74">
        <v>0</v>
      </c>
      <c r="L74">
        <v>0</v>
      </c>
      <c r="M74">
        <v>5</v>
      </c>
      <c r="N74">
        <v>0</v>
      </c>
      <c r="O74">
        <v>0</v>
      </c>
      <c r="P74">
        <v>0</v>
      </c>
      <c r="Q74">
        <v>0</v>
      </c>
      <c r="R74">
        <v>5</v>
      </c>
      <c r="S74">
        <v>13</v>
      </c>
      <c r="T74">
        <v>7</v>
      </c>
      <c r="U74">
        <v>2</v>
      </c>
      <c r="V74">
        <v>9</v>
      </c>
      <c r="W74">
        <v>0</v>
      </c>
      <c r="X74">
        <v>0</v>
      </c>
      <c r="Y74">
        <v>13</v>
      </c>
      <c r="Z74">
        <v>39</v>
      </c>
      <c r="AA74">
        <v>3</v>
      </c>
      <c r="AB74">
        <v>112</v>
      </c>
      <c r="AC74">
        <v>1</v>
      </c>
      <c r="AD74">
        <v>8</v>
      </c>
      <c r="AE74">
        <v>3</v>
      </c>
      <c r="AF74">
        <v>0</v>
      </c>
      <c r="AG74">
        <v>1</v>
      </c>
      <c r="AH74">
        <v>1</v>
      </c>
      <c r="AI74">
        <v>2</v>
      </c>
      <c r="AJ74">
        <v>2</v>
      </c>
      <c r="AK74">
        <v>0</v>
      </c>
      <c r="AL74">
        <v>16</v>
      </c>
      <c r="AM74">
        <v>5</v>
      </c>
      <c r="AN74">
        <v>0</v>
      </c>
      <c r="AO74">
        <v>4</v>
      </c>
      <c r="AP74">
        <v>1</v>
      </c>
      <c r="AQ74">
        <v>1</v>
      </c>
      <c r="AR74">
        <v>1</v>
      </c>
      <c r="AS74">
        <v>1</v>
      </c>
      <c r="AT74">
        <v>7</v>
      </c>
      <c r="AU74">
        <v>1</v>
      </c>
      <c r="AV74">
        <v>2</v>
      </c>
      <c r="AW74">
        <v>3</v>
      </c>
      <c r="AX74">
        <v>2</v>
      </c>
      <c r="AY74">
        <v>2</v>
      </c>
      <c r="AZ74">
        <v>1</v>
      </c>
      <c r="BA74">
        <v>14</v>
      </c>
      <c r="BB74">
        <v>1</v>
      </c>
      <c r="BC74">
        <v>25</v>
      </c>
      <c r="BD74">
        <v>2</v>
      </c>
      <c r="BE74">
        <v>0</v>
      </c>
      <c r="BF74">
        <v>0</v>
      </c>
      <c r="BG74">
        <v>9</v>
      </c>
      <c r="BH74">
        <v>1</v>
      </c>
      <c r="BI74">
        <v>3</v>
      </c>
      <c r="BJ74">
        <v>2</v>
      </c>
      <c r="BK74">
        <v>3</v>
      </c>
      <c r="BL74">
        <v>3</v>
      </c>
      <c r="BM74">
        <v>6</v>
      </c>
      <c r="BN74">
        <v>8</v>
      </c>
      <c r="BO74">
        <v>9</v>
      </c>
      <c r="BP74">
        <v>18</v>
      </c>
      <c r="BQ74">
        <v>4</v>
      </c>
      <c r="BR74">
        <v>9</v>
      </c>
      <c r="BS74">
        <v>4</v>
      </c>
      <c r="BT74">
        <v>20</v>
      </c>
      <c r="BU74">
        <v>75</v>
      </c>
      <c r="BV74">
        <v>25</v>
      </c>
      <c r="BW74">
        <v>2</v>
      </c>
      <c r="BX74">
        <v>1</v>
      </c>
      <c r="BY74">
        <v>2</v>
      </c>
      <c r="BZ74">
        <v>8</v>
      </c>
      <c r="CA74">
        <v>13</v>
      </c>
      <c r="CB74">
        <v>10</v>
      </c>
      <c r="CC74">
        <v>3</v>
      </c>
      <c r="CD74">
        <v>380</v>
      </c>
      <c r="CE74">
        <v>2</v>
      </c>
      <c r="CF74">
        <v>66</v>
      </c>
      <c r="CG74">
        <v>20</v>
      </c>
      <c r="CH74">
        <v>25</v>
      </c>
      <c r="CI74">
        <v>7</v>
      </c>
      <c r="CJ74">
        <v>7</v>
      </c>
      <c r="CK74">
        <v>1</v>
      </c>
      <c r="CL74">
        <v>1</v>
      </c>
      <c r="CM74">
        <v>8</v>
      </c>
      <c r="CN74">
        <v>10</v>
      </c>
      <c r="CO74">
        <v>3</v>
      </c>
      <c r="CP74">
        <v>63</v>
      </c>
      <c r="CQ74">
        <v>0</v>
      </c>
      <c r="CR74">
        <v>1159</v>
      </c>
      <c r="CS74">
        <v>232</v>
      </c>
      <c r="CT74">
        <v>82</v>
      </c>
      <c r="CU74">
        <v>3228</v>
      </c>
      <c r="CV74">
        <v>834</v>
      </c>
      <c r="CW74">
        <v>1442</v>
      </c>
      <c r="CX74">
        <v>5818</v>
      </c>
      <c r="CY74">
        <v>6977</v>
      </c>
    </row>
    <row r="75" spans="1:103" ht="12.75">
      <c r="A75">
        <f t="shared" si="3"/>
        <v>72</v>
      </c>
      <c r="B75" t="s">
        <v>282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4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8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2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14</v>
      </c>
      <c r="BV75">
        <v>10</v>
      </c>
      <c r="BW75">
        <v>30</v>
      </c>
      <c r="BX75">
        <v>0</v>
      </c>
      <c r="BY75">
        <v>1</v>
      </c>
      <c r="BZ75">
        <v>3</v>
      </c>
      <c r="CA75">
        <v>0</v>
      </c>
      <c r="CB75">
        <v>2</v>
      </c>
      <c r="CC75">
        <v>0</v>
      </c>
      <c r="CD75">
        <v>81</v>
      </c>
      <c r="CE75">
        <v>10</v>
      </c>
      <c r="CF75">
        <v>0</v>
      </c>
      <c r="CG75">
        <v>0</v>
      </c>
      <c r="CH75">
        <v>2</v>
      </c>
      <c r="CI75">
        <v>4</v>
      </c>
      <c r="CJ75">
        <v>0</v>
      </c>
      <c r="CK75">
        <v>0</v>
      </c>
      <c r="CL75">
        <v>0</v>
      </c>
      <c r="CM75">
        <v>2</v>
      </c>
      <c r="CN75">
        <v>1</v>
      </c>
      <c r="CO75">
        <v>0</v>
      </c>
      <c r="CP75">
        <v>233</v>
      </c>
      <c r="CQ75">
        <v>0</v>
      </c>
      <c r="CR75">
        <v>407</v>
      </c>
      <c r="CS75">
        <v>245</v>
      </c>
      <c r="CT75">
        <v>27</v>
      </c>
      <c r="CU75">
        <v>2143</v>
      </c>
      <c r="CV75">
        <v>440</v>
      </c>
      <c r="CW75">
        <v>530</v>
      </c>
      <c r="CX75">
        <v>3385</v>
      </c>
      <c r="CY75">
        <v>3792</v>
      </c>
    </row>
    <row r="76" spans="1:103" ht="12.75">
      <c r="A76">
        <f t="shared" si="3"/>
        <v>73</v>
      </c>
      <c r="B76" t="s">
        <v>283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1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1</v>
      </c>
      <c r="BS76">
        <v>0</v>
      </c>
      <c r="BT76">
        <v>0</v>
      </c>
      <c r="BU76">
        <v>0</v>
      </c>
      <c r="BV76">
        <v>0</v>
      </c>
      <c r="BW76">
        <v>58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16</v>
      </c>
      <c r="CQ76">
        <v>0</v>
      </c>
      <c r="CR76">
        <v>77</v>
      </c>
      <c r="CS76">
        <v>789</v>
      </c>
      <c r="CT76">
        <v>3</v>
      </c>
      <c r="CU76">
        <v>298</v>
      </c>
      <c r="CV76">
        <v>97</v>
      </c>
      <c r="CW76">
        <v>105</v>
      </c>
      <c r="CX76">
        <v>1292</v>
      </c>
      <c r="CY76">
        <v>1369</v>
      </c>
    </row>
    <row r="77" spans="1:103" ht="12.75">
      <c r="A77">
        <f t="shared" si="3"/>
        <v>74</v>
      </c>
      <c r="B77" t="s">
        <v>284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2</v>
      </c>
      <c r="T77">
        <v>2</v>
      </c>
      <c r="U77">
        <v>0</v>
      </c>
      <c r="V77">
        <v>2</v>
      </c>
      <c r="W77">
        <v>0</v>
      </c>
      <c r="X77">
        <v>0</v>
      </c>
      <c r="Y77">
        <v>0</v>
      </c>
      <c r="Z77">
        <v>2</v>
      </c>
      <c r="AA77">
        <v>0</v>
      </c>
      <c r="AB77">
        <v>1</v>
      </c>
      <c r="AC77">
        <v>0</v>
      </c>
      <c r="AD77">
        <v>2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1</v>
      </c>
      <c r="AN77">
        <v>0</v>
      </c>
      <c r="AO77">
        <v>1</v>
      </c>
      <c r="AP77">
        <v>0</v>
      </c>
      <c r="AQ77">
        <v>1</v>
      </c>
      <c r="AR77">
        <v>1</v>
      </c>
      <c r="AS77">
        <v>0</v>
      </c>
      <c r="AT77">
        <v>1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1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1</v>
      </c>
      <c r="BH77">
        <v>0</v>
      </c>
      <c r="BI77">
        <v>0</v>
      </c>
      <c r="BJ77">
        <v>1</v>
      </c>
      <c r="BK77">
        <v>0</v>
      </c>
      <c r="BL77">
        <v>0</v>
      </c>
      <c r="BM77">
        <v>1</v>
      </c>
      <c r="BN77">
        <v>2</v>
      </c>
      <c r="BO77">
        <v>1</v>
      </c>
      <c r="BP77">
        <v>4</v>
      </c>
      <c r="BQ77">
        <v>0</v>
      </c>
      <c r="BR77">
        <v>0</v>
      </c>
      <c r="BS77">
        <v>0</v>
      </c>
      <c r="BT77">
        <v>1</v>
      </c>
      <c r="BU77">
        <v>0</v>
      </c>
      <c r="BV77">
        <v>2</v>
      </c>
      <c r="BW77">
        <v>2</v>
      </c>
      <c r="BX77">
        <v>43</v>
      </c>
      <c r="BY77">
        <v>1</v>
      </c>
      <c r="BZ77">
        <v>1</v>
      </c>
      <c r="CA77">
        <v>2</v>
      </c>
      <c r="CB77">
        <v>0</v>
      </c>
      <c r="CC77">
        <v>0</v>
      </c>
      <c r="CD77">
        <v>0</v>
      </c>
      <c r="CE77">
        <v>1</v>
      </c>
      <c r="CF77">
        <v>15</v>
      </c>
      <c r="CG77">
        <v>4</v>
      </c>
      <c r="CH77">
        <v>3</v>
      </c>
      <c r="CI77">
        <v>3</v>
      </c>
      <c r="CJ77">
        <v>2</v>
      </c>
      <c r="CK77">
        <v>0</v>
      </c>
      <c r="CL77">
        <v>0</v>
      </c>
      <c r="CM77">
        <v>2</v>
      </c>
      <c r="CN77">
        <v>4</v>
      </c>
      <c r="CO77">
        <v>1</v>
      </c>
      <c r="CP77">
        <v>48</v>
      </c>
      <c r="CQ77">
        <v>0</v>
      </c>
      <c r="CR77">
        <v>171</v>
      </c>
      <c r="CS77">
        <v>1001</v>
      </c>
      <c r="CT77">
        <v>6</v>
      </c>
      <c r="CU77">
        <v>161</v>
      </c>
      <c r="CV77">
        <v>357</v>
      </c>
      <c r="CW77">
        <v>1818</v>
      </c>
      <c r="CX77">
        <v>3343</v>
      </c>
      <c r="CY77">
        <v>3514</v>
      </c>
    </row>
    <row r="78" spans="1:103" ht="12.75">
      <c r="A78">
        <f t="shared" si="3"/>
        <v>75</v>
      </c>
      <c r="B78" t="s">
        <v>285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1</v>
      </c>
      <c r="S78">
        <v>3</v>
      </c>
      <c r="T78">
        <v>3</v>
      </c>
      <c r="U78">
        <v>1</v>
      </c>
      <c r="V78">
        <v>3</v>
      </c>
      <c r="W78">
        <v>0</v>
      </c>
      <c r="X78">
        <v>0</v>
      </c>
      <c r="Y78">
        <v>1</v>
      </c>
      <c r="Z78">
        <v>11</v>
      </c>
      <c r="AA78">
        <v>0</v>
      </c>
      <c r="AB78">
        <v>13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2</v>
      </c>
      <c r="AM78">
        <v>1</v>
      </c>
      <c r="AN78">
        <v>0</v>
      </c>
      <c r="AO78">
        <v>1</v>
      </c>
      <c r="AP78">
        <v>0</v>
      </c>
      <c r="AQ78">
        <v>2</v>
      </c>
      <c r="AR78">
        <v>1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1</v>
      </c>
      <c r="BB78">
        <v>0</v>
      </c>
      <c r="BC78">
        <v>5</v>
      </c>
      <c r="BD78">
        <v>0</v>
      </c>
      <c r="BE78">
        <v>0</v>
      </c>
      <c r="BF78">
        <v>0</v>
      </c>
      <c r="BG78">
        <v>1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1</v>
      </c>
      <c r="BN78">
        <v>4</v>
      </c>
      <c r="BO78">
        <v>1</v>
      </c>
      <c r="BP78">
        <v>37</v>
      </c>
      <c r="BQ78">
        <v>1</v>
      </c>
      <c r="BR78">
        <v>0</v>
      </c>
      <c r="BS78">
        <v>0</v>
      </c>
      <c r="BT78">
        <v>0</v>
      </c>
      <c r="BU78">
        <v>6</v>
      </c>
      <c r="BV78">
        <v>0</v>
      </c>
      <c r="BW78">
        <v>3</v>
      </c>
      <c r="BX78">
        <v>6</v>
      </c>
      <c r="BY78">
        <v>0</v>
      </c>
      <c r="BZ78">
        <v>1</v>
      </c>
      <c r="CA78">
        <v>1</v>
      </c>
      <c r="CB78">
        <v>5</v>
      </c>
      <c r="CC78">
        <v>0</v>
      </c>
      <c r="CD78">
        <v>209</v>
      </c>
      <c r="CE78">
        <v>4</v>
      </c>
      <c r="CF78">
        <v>46</v>
      </c>
      <c r="CG78">
        <v>9</v>
      </c>
      <c r="CH78">
        <v>15</v>
      </c>
      <c r="CI78">
        <v>7</v>
      </c>
      <c r="CJ78">
        <v>3</v>
      </c>
      <c r="CK78">
        <v>4</v>
      </c>
      <c r="CL78">
        <v>0</v>
      </c>
      <c r="CM78">
        <v>14</v>
      </c>
      <c r="CN78">
        <v>6</v>
      </c>
      <c r="CO78">
        <v>2</v>
      </c>
      <c r="CP78">
        <v>29</v>
      </c>
      <c r="CQ78">
        <v>0</v>
      </c>
      <c r="CR78">
        <v>468</v>
      </c>
      <c r="CS78">
        <v>718</v>
      </c>
      <c r="CT78">
        <v>69</v>
      </c>
      <c r="CU78">
        <v>218</v>
      </c>
      <c r="CV78">
        <v>259</v>
      </c>
      <c r="CW78">
        <v>850</v>
      </c>
      <c r="CX78">
        <v>2114</v>
      </c>
      <c r="CY78">
        <v>2582</v>
      </c>
    </row>
    <row r="79" spans="1:103" ht="12.75">
      <c r="A79">
        <f t="shared" si="3"/>
        <v>76</v>
      </c>
      <c r="B79" t="s">
        <v>286</v>
      </c>
      <c r="C79">
        <v>1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0</v>
      </c>
      <c r="O79">
        <v>0</v>
      </c>
      <c r="P79">
        <v>0</v>
      </c>
      <c r="Q79">
        <v>0</v>
      </c>
      <c r="R79">
        <v>0</v>
      </c>
      <c r="S79">
        <v>15</v>
      </c>
      <c r="T79">
        <v>14</v>
      </c>
      <c r="U79">
        <v>3</v>
      </c>
      <c r="V79">
        <v>16</v>
      </c>
      <c r="W79">
        <v>0</v>
      </c>
      <c r="X79">
        <v>0</v>
      </c>
      <c r="Y79">
        <v>4</v>
      </c>
      <c r="Z79">
        <v>0</v>
      </c>
      <c r="AA79">
        <v>4</v>
      </c>
      <c r="AB79">
        <v>0</v>
      </c>
      <c r="AC79">
        <v>2</v>
      </c>
      <c r="AD79">
        <v>26</v>
      </c>
      <c r="AE79">
        <v>5</v>
      </c>
      <c r="AF79">
        <v>2</v>
      </c>
      <c r="AG79">
        <v>2</v>
      </c>
      <c r="AH79">
        <v>2</v>
      </c>
      <c r="AI79">
        <v>3</v>
      </c>
      <c r="AJ79">
        <v>3</v>
      </c>
      <c r="AK79">
        <v>1</v>
      </c>
      <c r="AL79">
        <v>26</v>
      </c>
      <c r="AM79">
        <v>8</v>
      </c>
      <c r="AN79">
        <v>1</v>
      </c>
      <c r="AO79">
        <v>7</v>
      </c>
      <c r="AP79">
        <v>1</v>
      </c>
      <c r="AQ79">
        <v>8</v>
      </c>
      <c r="AR79">
        <v>5</v>
      </c>
      <c r="AS79">
        <v>1</v>
      </c>
      <c r="AT79">
        <v>11</v>
      </c>
      <c r="AU79">
        <v>2</v>
      </c>
      <c r="AV79">
        <v>3</v>
      </c>
      <c r="AW79">
        <v>5</v>
      </c>
      <c r="AX79">
        <v>3</v>
      </c>
      <c r="AY79">
        <v>3</v>
      </c>
      <c r="AZ79">
        <v>2</v>
      </c>
      <c r="BA79">
        <v>0</v>
      </c>
      <c r="BB79">
        <v>6</v>
      </c>
      <c r="BC79">
        <v>0</v>
      </c>
      <c r="BD79">
        <v>0</v>
      </c>
      <c r="BE79">
        <v>4</v>
      </c>
      <c r="BF79">
        <v>3</v>
      </c>
      <c r="BG79">
        <v>14</v>
      </c>
      <c r="BH79">
        <v>2</v>
      </c>
      <c r="BI79">
        <v>4</v>
      </c>
      <c r="BJ79">
        <v>6</v>
      </c>
      <c r="BK79">
        <v>4</v>
      </c>
      <c r="BL79">
        <v>4</v>
      </c>
      <c r="BM79">
        <v>10</v>
      </c>
      <c r="BN79">
        <v>17</v>
      </c>
      <c r="BO79">
        <v>13</v>
      </c>
      <c r="BP79">
        <v>43</v>
      </c>
      <c r="BQ79">
        <v>4</v>
      </c>
      <c r="BR79">
        <v>1</v>
      </c>
      <c r="BS79">
        <v>1</v>
      </c>
      <c r="BT79">
        <v>11</v>
      </c>
      <c r="BU79">
        <v>8</v>
      </c>
      <c r="BV79">
        <v>2</v>
      </c>
      <c r="BW79">
        <v>2</v>
      </c>
      <c r="BX79">
        <v>2</v>
      </c>
      <c r="BY79">
        <v>2</v>
      </c>
      <c r="BZ79">
        <v>25</v>
      </c>
      <c r="CA79">
        <v>13</v>
      </c>
      <c r="CB79">
        <v>0</v>
      </c>
      <c r="CC79">
        <v>2</v>
      </c>
      <c r="CD79">
        <v>0</v>
      </c>
      <c r="CE79">
        <v>0</v>
      </c>
      <c r="CF79">
        <v>134</v>
      </c>
      <c r="CG79">
        <v>49</v>
      </c>
      <c r="CH79">
        <v>28</v>
      </c>
      <c r="CI79">
        <v>29</v>
      </c>
      <c r="CJ79">
        <v>15</v>
      </c>
      <c r="CK79">
        <v>2</v>
      </c>
      <c r="CL79">
        <v>3</v>
      </c>
      <c r="CM79">
        <v>12</v>
      </c>
      <c r="CN79">
        <v>16</v>
      </c>
      <c r="CO79">
        <v>5</v>
      </c>
      <c r="CP79">
        <v>212</v>
      </c>
      <c r="CQ79">
        <v>0</v>
      </c>
      <c r="CR79">
        <v>901</v>
      </c>
      <c r="CS79">
        <v>5220</v>
      </c>
      <c r="CT79">
        <v>12</v>
      </c>
      <c r="CU79">
        <v>8014</v>
      </c>
      <c r="CV79">
        <v>1438</v>
      </c>
      <c r="CW79">
        <v>921</v>
      </c>
      <c r="CX79">
        <v>15605</v>
      </c>
      <c r="CY79">
        <v>16506</v>
      </c>
    </row>
    <row r="80" spans="1:103" ht="12.75">
      <c r="A80">
        <f t="shared" si="3"/>
        <v>77</v>
      </c>
      <c r="B80" t="s">
        <v>287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21</v>
      </c>
      <c r="BV80">
        <v>0</v>
      </c>
      <c r="BW80">
        <v>0</v>
      </c>
      <c r="BX80">
        <v>0</v>
      </c>
      <c r="BY80">
        <v>0</v>
      </c>
      <c r="BZ80">
        <v>1300</v>
      </c>
      <c r="CA80">
        <v>175</v>
      </c>
      <c r="CB80">
        <v>1</v>
      </c>
      <c r="CC80">
        <v>0</v>
      </c>
      <c r="CD80">
        <v>0</v>
      </c>
      <c r="CE80">
        <v>3</v>
      </c>
      <c r="CF80">
        <v>0</v>
      </c>
      <c r="CG80">
        <v>0</v>
      </c>
      <c r="CH80">
        <v>411</v>
      </c>
      <c r="CI80">
        <v>0</v>
      </c>
      <c r="CJ80">
        <v>0</v>
      </c>
      <c r="CK80">
        <v>0</v>
      </c>
      <c r="CL80">
        <v>2</v>
      </c>
      <c r="CM80">
        <v>25</v>
      </c>
      <c r="CN80">
        <v>1</v>
      </c>
      <c r="CO80">
        <v>0</v>
      </c>
      <c r="CP80">
        <v>337</v>
      </c>
      <c r="CQ80">
        <v>0</v>
      </c>
      <c r="CR80">
        <v>2276</v>
      </c>
      <c r="CS80">
        <v>4</v>
      </c>
      <c r="CT80">
        <v>15</v>
      </c>
      <c r="CU80">
        <v>352</v>
      </c>
      <c r="CV80">
        <v>616</v>
      </c>
      <c r="CW80">
        <v>6451</v>
      </c>
      <c r="CX80">
        <v>7438</v>
      </c>
      <c r="CY80">
        <v>9714</v>
      </c>
    </row>
    <row r="81" spans="1:103" ht="12.75">
      <c r="A81">
        <f t="shared" si="3"/>
        <v>78</v>
      </c>
      <c r="B81" t="s">
        <v>288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56</v>
      </c>
      <c r="AA81">
        <v>0</v>
      </c>
      <c r="AB81">
        <v>8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3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6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18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136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31</v>
      </c>
      <c r="CQ81">
        <v>0</v>
      </c>
      <c r="CR81">
        <v>259</v>
      </c>
      <c r="CS81">
        <v>395</v>
      </c>
      <c r="CT81">
        <v>58</v>
      </c>
      <c r="CU81">
        <v>1204</v>
      </c>
      <c r="CV81">
        <v>-1159</v>
      </c>
      <c r="CW81">
        <v>579</v>
      </c>
      <c r="CX81">
        <v>1077</v>
      </c>
      <c r="CY81">
        <v>1336</v>
      </c>
    </row>
    <row r="82" spans="1:103" ht="12.75">
      <c r="A82">
        <f t="shared" si="3"/>
        <v>79</v>
      </c>
      <c r="B82" t="s">
        <v>289</v>
      </c>
      <c r="C82">
        <v>1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1</v>
      </c>
      <c r="T82">
        <v>12</v>
      </c>
      <c r="U82">
        <v>1</v>
      </c>
      <c r="V82">
        <v>15</v>
      </c>
      <c r="W82">
        <v>0</v>
      </c>
      <c r="X82">
        <v>0</v>
      </c>
      <c r="Y82">
        <v>0</v>
      </c>
      <c r="Z82">
        <v>2</v>
      </c>
      <c r="AA82">
        <v>0</v>
      </c>
      <c r="AB82">
        <v>3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3</v>
      </c>
      <c r="AX82">
        <v>14</v>
      </c>
      <c r="AY82">
        <v>0</v>
      </c>
      <c r="AZ82">
        <v>0</v>
      </c>
      <c r="BA82">
        <v>1</v>
      </c>
      <c r="BB82">
        <v>7</v>
      </c>
      <c r="BC82">
        <v>2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1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1</v>
      </c>
      <c r="BS82">
        <v>0</v>
      </c>
      <c r="BT82">
        <v>1</v>
      </c>
      <c r="BU82">
        <v>0</v>
      </c>
      <c r="BV82">
        <v>2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9</v>
      </c>
      <c r="CD82">
        <v>8</v>
      </c>
      <c r="CE82">
        <v>5</v>
      </c>
      <c r="CF82">
        <v>7</v>
      </c>
      <c r="CG82">
        <v>7</v>
      </c>
      <c r="CH82">
        <v>3</v>
      </c>
      <c r="CI82">
        <v>2</v>
      </c>
      <c r="CJ82">
        <v>23</v>
      </c>
      <c r="CK82">
        <v>8</v>
      </c>
      <c r="CL82">
        <v>1</v>
      </c>
      <c r="CM82">
        <v>20</v>
      </c>
      <c r="CN82">
        <v>8</v>
      </c>
      <c r="CO82">
        <v>1</v>
      </c>
      <c r="CP82">
        <v>22</v>
      </c>
      <c r="CQ82">
        <v>0</v>
      </c>
      <c r="CR82">
        <v>191</v>
      </c>
      <c r="CS82">
        <v>2539</v>
      </c>
      <c r="CT82">
        <v>75</v>
      </c>
      <c r="CU82">
        <v>275</v>
      </c>
      <c r="CV82">
        <v>604</v>
      </c>
      <c r="CW82">
        <v>1395</v>
      </c>
      <c r="CX82">
        <v>4888</v>
      </c>
      <c r="CY82">
        <v>5079</v>
      </c>
    </row>
    <row r="83" spans="1:103" ht="12.75">
      <c r="A83">
        <f t="shared" si="3"/>
        <v>80</v>
      </c>
      <c r="B83" t="s">
        <v>290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44409</v>
      </c>
      <c r="CV83">
        <v>0</v>
      </c>
      <c r="CW83">
        <v>0</v>
      </c>
      <c r="CX83">
        <v>44409</v>
      </c>
      <c r="CY83">
        <v>44409</v>
      </c>
    </row>
    <row r="84" spans="1:103" ht="12.75">
      <c r="A84">
        <f t="shared" si="3"/>
        <v>81</v>
      </c>
      <c r="B84" t="s">
        <v>291</v>
      </c>
      <c r="C84">
        <v>3</v>
      </c>
      <c r="D84">
        <v>0</v>
      </c>
      <c r="E84">
        <v>59</v>
      </c>
      <c r="F84">
        <v>4</v>
      </c>
      <c r="G84">
        <v>14</v>
      </c>
      <c r="H84">
        <v>7</v>
      </c>
      <c r="I84">
        <v>0</v>
      </c>
      <c r="J84">
        <v>0</v>
      </c>
      <c r="K84">
        <v>1</v>
      </c>
      <c r="L84">
        <v>8</v>
      </c>
      <c r="M84">
        <v>0</v>
      </c>
      <c r="N84">
        <v>0</v>
      </c>
      <c r="O84">
        <v>0</v>
      </c>
      <c r="P84">
        <v>0</v>
      </c>
      <c r="Q84">
        <v>0</v>
      </c>
      <c r="R84">
        <v>266</v>
      </c>
      <c r="S84">
        <v>144</v>
      </c>
      <c r="T84">
        <v>7</v>
      </c>
      <c r="U84">
        <v>1</v>
      </c>
      <c r="V84">
        <v>45</v>
      </c>
      <c r="W84">
        <v>0</v>
      </c>
      <c r="X84">
        <v>1</v>
      </c>
      <c r="Y84">
        <v>1</v>
      </c>
      <c r="Z84">
        <v>4</v>
      </c>
      <c r="AA84">
        <v>7</v>
      </c>
      <c r="AB84">
        <v>16</v>
      </c>
      <c r="AC84">
        <v>13</v>
      </c>
      <c r="AD84">
        <v>233</v>
      </c>
      <c r="AE84">
        <v>18</v>
      </c>
      <c r="AF84">
        <v>104</v>
      </c>
      <c r="AG84">
        <v>57</v>
      </c>
      <c r="AH84">
        <v>16</v>
      </c>
      <c r="AI84">
        <v>65</v>
      </c>
      <c r="AJ84">
        <v>128</v>
      </c>
      <c r="AK84">
        <v>7</v>
      </c>
      <c r="AL84">
        <v>24</v>
      </c>
      <c r="AM84">
        <v>38</v>
      </c>
      <c r="AN84">
        <v>15</v>
      </c>
      <c r="AO84">
        <v>120</v>
      </c>
      <c r="AP84">
        <v>9</v>
      </c>
      <c r="AQ84">
        <v>89</v>
      </c>
      <c r="AR84">
        <v>42</v>
      </c>
      <c r="AS84">
        <v>8</v>
      </c>
      <c r="AT84">
        <v>120</v>
      </c>
      <c r="AU84">
        <v>11</v>
      </c>
      <c r="AV84">
        <v>26</v>
      </c>
      <c r="AW84">
        <v>38</v>
      </c>
      <c r="AX84">
        <v>38</v>
      </c>
      <c r="AY84">
        <v>16</v>
      </c>
      <c r="AZ84">
        <v>34</v>
      </c>
      <c r="BA84">
        <v>327</v>
      </c>
      <c r="BB84">
        <v>42</v>
      </c>
      <c r="BC84">
        <v>114</v>
      </c>
      <c r="BD84">
        <v>725</v>
      </c>
      <c r="BE84">
        <v>752</v>
      </c>
      <c r="BF84">
        <v>70</v>
      </c>
      <c r="BG84">
        <v>162</v>
      </c>
      <c r="BH84">
        <v>29</v>
      </c>
      <c r="BI84">
        <v>73</v>
      </c>
      <c r="BJ84">
        <v>71</v>
      </c>
      <c r="BK84">
        <v>79</v>
      </c>
      <c r="BL84">
        <v>92</v>
      </c>
      <c r="BM84">
        <v>242</v>
      </c>
      <c r="BN84">
        <v>323</v>
      </c>
      <c r="BO84">
        <v>184</v>
      </c>
      <c r="BP84">
        <v>570</v>
      </c>
      <c r="BQ84">
        <v>143</v>
      </c>
      <c r="BR84">
        <v>10</v>
      </c>
      <c r="BS84">
        <v>15</v>
      </c>
      <c r="BT84">
        <v>99</v>
      </c>
      <c r="BU84">
        <v>49</v>
      </c>
      <c r="BV84">
        <v>21</v>
      </c>
      <c r="BW84">
        <v>16</v>
      </c>
      <c r="BX84">
        <v>21</v>
      </c>
      <c r="BY84">
        <v>24</v>
      </c>
      <c r="BZ84">
        <v>107</v>
      </c>
      <c r="CA84">
        <v>121</v>
      </c>
      <c r="CB84">
        <v>9</v>
      </c>
      <c r="CC84">
        <v>30</v>
      </c>
      <c r="CD84">
        <v>229</v>
      </c>
      <c r="CE84">
        <v>1204</v>
      </c>
      <c r="CF84">
        <v>1292</v>
      </c>
      <c r="CG84">
        <v>376</v>
      </c>
      <c r="CH84">
        <v>147</v>
      </c>
      <c r="CI84">
        <v>74</v>
      </c>
      <c r="CJ84">
        <v>94</v>
      </c>
      <c r="CK84">
        <v>382</v>
      </c>
      <c r="CL84">
        <v>20</v>
      </c>
      <c r="CM84">
        <v>155</v>
      </c>
      <c r="CN84">
        <v>136</v>
      </c>
      <c r="CO84">
        <v>52</v>
      </c>
      <c r="CP84">
        <v>78</v>
      </c>
      <c r="CQ84">
        <v>0</v>
      </c>
      <c r="CR84">
        <v>10619</v>
      </c>
      <c r="CS84">
        <v>1662</v>
      </c>
      <c r="CT84">
        <v>287</v>
      </c>
      <c r="CU84">
        <v>0</v>
      </c>
      <c r="CV84">
        <v>0</v>
      </c>
      <c r="CW84">
        <v>182</v>
      </c>
      <c r="CX84">
        <v>2131</v>
      </c>
      <c r="CY84">
        <v>12750</v>
      </c>
    </row>
    <row r="85" spans="1:103" ht="12.75">
      <c r="A85">
        <f t="shared" si="3"/>
        <v>82</v>
      </c>
      <c r="B85" t="s">
        <v>292</v>
      </c>
      <c r="C85">
        <v>118</v>
      </c>
      <c r="D85">
        <v>14</v>
      </c>
      <c r="E85">
        <v>59</v>
      </c>
      <c r="F85">
        <v>15</v>
      </c>
      <c r="G85">
        <v>13</v>
      </c>
      <c r="H85">
        <v>7</v>
      </c>
      <c r="I85">
        <v>15</v>
      </c>
      <c r="J85">
        <v>3</v>
      </c>
      <c r="K85">
        <v>1</v>
      </c>
      <c r="L85">
        <v>17</v>
      </c>
      <c r="M85">
        <v>61</v>
      </c>
      <c r="N85">
        <v>6</v>
      </c>
      <c r="O85">
        <v>8</v>
      </c>
      <c r="P85">
        <v>6</v>
      </c>
      <c r="Q85">
        <v>0</v>
      </c>
      <c r="R85">
        <v>549</v>
      </c>
      <c r="S85">
        <v>539</v>
      </c>
      <c r="T85">
        <v>170</v>
      </c>
      <c r="U85">
        <v>44</v>
      </c>
      <c r="V85">
        <v>252</v>
      </c>
      <c r="W85">
        <v>1</v>
      </c>
      <c r="X85">
        <v>2</v>
      </c>
      <c r="Y85">
        <v>54</v>
      </c>
      <c r="Z85">
        <v>249</v>
      </c>
      <c r="AA85">
        <v>31</v>
      </c>
      <c r="AB85">
        <v>313</v>
      </c>
      <c r="AC85">
        <v>9</v>
      </c>
      <c r="AD85">
        <v>292</v>
      </c>
      <c r="AE85">
        <v>18</v>
      </c>
      <c r="AF85">
        <v>14</v>
      </c>
      <c r="AG85">
        <v>3294</v>
      </c>
      <c r="AH85">
        <v>286</v>
      </c>
      <c r="AI85">
        <v>184</v>
      </c>
      <c r="AJ85">
        <v>38</v>
      </c>
      <c r="AK85">
        <v>58</v>
      </c>
      <c r="AL85">
        <v>85</v>
      </c>
      <c r="AM85">
        <v>461</v>
      </c>
      <c r="AN85">
        <v>65</v>
      </c>
      <c r="AO85">
        <v>676</v>
      </c>
      <c r="AP85">
        <v>176</v>
      </c>
      <c r="AQ85">
        <v>372</v>
      </c>
      <c r="AR85">
        <v>292</v>
      </c>
      <c r="AS85">
        <v>82</v>
      </c>
      <c r="AT85">
        <v>611</v>
      </c>
      <c r="AU85">
        <v>50</v>
      </c>
      <c r="AV85">
        <v>222</v>
      </c>
      <c r="AW85">
        <v>825</v>
      </c>
      <c r="AX85">
        <v>565</v>
      </c>
      <c r="AY85">
        <v>272</v>
      </c>
      <c r="AZ85">
        <v>340</v>
      </c>
      <c r="BA85">
        <v>350</v>
      </c>
      <c r="BB85">
        <v>345</v>
      </c>
      <c r="BC85">
        <v>254</v>
      </c>
      <c r="BD85">
        <v>69</v>
      </c>
      <c r="BE85">
        <v>145</v>
      </c>
      <c r="BF85">
        <v>59</v>
      </c>
      <c r="BG85">
        <v>184</v>
      </c>
      <c r="BH85">
        <v>282</v>
      </c>
      <c r="BI85">
        <v>584</v>
      </c>
      <c r="BJ85">
        <v>701</v>
      </c>
      <c r="BK85">
        <v>292</v>
      </c>
      <c r="BL85">
        <v>360</v>
      </c>
      <c r="BM85">
        <v>28</v>
      </c>
      <c r="BN85">
        <v>63</v>
      </c>
      <c r="BO85">
        <v>253</v>
      </c>
      <c r="BP85">
        <v>568</v>
      </c>
      <c r="BQ85">
        <v>330</v>
      </c>
      <c r="BR85">
        <v>96</v>
      </c>
      <c r="BS85">
        <v>124</v>
      </c>
      <c r="BT85">
        <v>390</v>
      </c>
      <c r="BU85">
        <v>471</v>
      </c>
      <c r="BV85">
        <v>341</v>
      </c>
      <c r="BW85">
        <v>150</v>
      </c>
      <c r="BX85">
        <v>309</v>
      </c>
      <c r="BY85">
        <v>181</v>
      </c>
      <c r="BZ85">
        <v>1650</v>
      </c>
      <c r="CA85">
        <v>789</v>
      </c>
      <c r="CB85">
        <v>82</v>
      </c>
      <c r="CC85">
        <v>375</v>
      </c>
      <c r="CD85">
        <v>2621</v>
      </c>
      <c r="CE85">
        <v>1240</v>
      </c>
      <c r="CF85">
        <v>1246</v>
      </c>
      <c r="CG85">
        <v>487</v>
      </c>
      <c r="CH85">
        <v>1752</v>
      </c>
      <c r="CI85">
        <v>97</v>
      </c>
      <c r="CJ85">
        <v>172</v>
      </c>
      <c r="CK85">
        <v>106</v>
      </c>
      <c r="CL85">
        <v>97</v>
      </c>
      <c r="CM85">
        <v>226</v>
      </c>
      <c r="CN85">
        <v>608</v>
      </c>
      <c r="CO85">
        <v>62</v>
      </c>
      <c r="CP85">
        <v>1112</v>
      </c>
      <c r="CQ85">
        <v>0</v>
      </c>
      <c r="CR85">
        <v>31486</v>
      </c>
      <c r="CS85">
        <v>75686</v>
      </c>
      <c r="CT85">
        <v>272</v>
      </c>
      <c r="CU85">
        <v>14306</v>
      </c>
      <c r="CV85">
        <v>0</v>
      </c>
      <c r="CW85">
        <v>16035</v>
      </c>
      <c r="CX85">
        <v>106299</v>
      </c>
      <c r="CY85">
        <v>137785</v>
      </c>
    </row>
    <row r="86" spans="1:103" ht="12.75">
      <c r="A86">
        <f t="shared" si="3"/>
        <v>83</v>
      </c>
      <c r="B86" t="s">
        <v>293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1</v>
      </c>
      <c r="Z86">
        <v>24</v>
      </c>
      <c r="AA86">
        <v>2</v>
      </c>
      <c r="AB86">
        <v>0</v>
      </c>
      <c r="AC86">
        <v>0</v>
      </c>
      <c r="AD86">
        <v>2</v>
      </c>
      <c r="AE86">
        <v>27</v>
      </c>
      <c r="AF86">
        <v>5</v>
      </c>
      <c r="AG86">
        <v>1</v>
      </c>
      <c r="AH86">
        <v>5</v>
      </c>
      <c r="AI86">
        <v>5</v>
      </c>
      <c r="AJ86">
        <v>1</v>
      </c>
      <c r="AK86">
        <v>8</v>
      </c>
      <c r="AL86">
        <v>29</v>
      </c>
      <c r="AM86">
        <v>65</v>
      </c>
      <c r="AN86">
        <v>14</v>
      </c>
      <c r="AO86">
        <v>0</v>
      </c>
      <c r="AP86">
        <v>2</v>
      </c>
      <c r="AQ86">
        <v>94</v>
      </c>
      <c r="AR86">
        <v>21</v>
      </c>
      <c r="AS86">
        <v>17</v>
      </c>
      <c r="AT86">
        <v>56</v>
      </c>
      <c r="AU86">
        <v>10</v>
      </c>
      <c r="AV86">
        <v>9</v>
      </c>
      <c r="AW86">
        <v>76</v>
      </c>
      <c r="AX86">
        <v>0</v>
      </c>
      <c r="AY86">
        <v>24</v>
      </c>
      <c r="AZ86">
        <v>23</v>
      </c>
      <c r="BA86">
        <v>54</v>
      </c>
      <c r="BB86">
        <v>88</v>
      </c>
      <c r="BC86">
        <v>73</v>
      </c>
      <c r="BD86">
        <v>0</v>
      </c>
      <c r="BE86">
        <v>9</v>
      </c>
      <c r="BF86">
        <v>8</v>
      </c>
      <c r="BG86">
        <v>65</v>
      </c>
      <c r="BH86">
        <v>2</v>
      </c>
      <c r="BI86">
        <v>3</v>
      </c>
      <c r="BJ86">
        <v>3</v>
      </c>
      <c r="BK86">
        <v>38</v>
      </c>
      <c r="BL86">
        <v>40</v>
      </c>
      <c r="BM86">
        <v>29</v>
      </c>
      <c r="BN86">
        <v>56</v>
      </c>
      <c r="BO86">
        <v>29</v>
      </c>
      <c r="BP86">
        <v>15</v>
      </c>
      <c r="BQ86">
        <v>41</v>
      </c>
      <c r="BR86">
        <v>7</v>
      </c>
      <c r="BS86">
        <v>12</v>
      </c>
      <c r="BT86">
        <v>59</v>
      </c>
      <c r="BU86">
        <v>35</v>
      </c>
      <c r="BV86">
        <v>39</v>
      </c>
      <c r="BW86">
        <v>6</v>
      </c>
      <c r="BX86">
        <v>43</v>
      </c>
      <c r="BY86">
        <v>4</v>
      </c>
      <c r="BZ86">
        <v>235</v>
      </c>
      <c r="CA86">
        <v>101</v>
      </c>
      <c r="CB86">
        <v>3</v>
      </c>
      <c r="CC86">
        <v>12</v>
      </c>
      <c r="CD86">
        <v>12</v>
      </c>
      <c r="CE86">
        <v>70</v>
      </c>
      <c r="CF86">
        <v>1331</v>
      </c>
      <c r="CG86">
        <v>214</v>
      </c>
      <c r="CH86">
        <v>369</v>
      </c>
      <c r="CI86">
        <v>78</v>
      </c>
      <c r="CJ86">
        <v>204</v>
      </c>
      <c r="CK86">
        <v>76</v>
      </c>
      <c r="CL86">
        <v>191</v>
      </c>
      <c r="CM86">
        <v>70</v>
      </c>
      <c r="CN86">
        <v>100</v>
      </c>
      <c r="CO86">
        <v>34</v>
      </c>
      <c r="CP86">
        <v>17</v>
      </c>
      <c r="CQ86">
        <v>0</v>
      </c>
      <c r="CR86">
        <v>4400</v>
      </c>
      <c r="CS86">
        <v>27133</v>
      </c>
      <c r="CT86">
        <v>54</v>
      </c>
      <c r="CU86">
        <v>0</v>
      </c>
      <c r="CV86">
        <v>0</v>
      </c>
      <c r="CW86">
        <v>2648</v>
      </c>
      <c r="CX86">
        <v>29835</v>
      </c>
      <c r="CY86">
        <v>34235</v>
      </c>
    </row>
    <row r="87" spans="1:103" ht="12.75">
      <c r="A87">
        <f t="shared" si="3"/>
        <v>84</v>
      </c>
      <c r="B87" t="s">
        <v>294</v>
      </c>
      <c r="C87">
        <v>40</v>
      </c>
      <c r="D87">
        <v>4</v>
      </c>
      <c r="E87">
        <v>20</v>
      </c>
      <c r="F87">
        <v>12</v>
      </c>
      <c r="G87">
        <v>29</v>
      </c>
      <c r="H87">
        <v>3</v>
      </c>
      <c r="I87">
        <v>5</v>
      </c>
      <c r="J87">
        <v>1</v>
      </c>
      <c r="K87">
        <v>0</v>
      </c>
      <c r="L87">
        <v>5</v>
      </c>
      <c r="M87">
        <v>21</v>
      </c>
      <c r="N87">
        <v>13</v>
      </c>
      <c r="O87">
        <v>6</v>
      </c>
      <c r="P87">
        <v>2</v>
      </c>
      <c r="Q87">
        <v>0</v>
      </c>
      <c r="R87">
        <v>72</v>
      </c>
      <c r="S87">
        <v>270</v>
      </c>
      <c r="T87">
        <v>85</v>
      </c>
      <c r="U87">
        <v>22</v>
      </c>
      <c r="V87">
        <v>126</v>
      </c>
      <c r="W87">
        <v>1</v>
      </c>
      <c r="X87">
        <v>1</v>
      </c>
      <c r="Y87">
        <v>14</v>
      </c>
      <c r="Z87">
        <v>56</v>
      </c>
      <c r="AA87">
        <v>9</v>
      </c>
      <c r="AB87">
        <v>321</v>
      </c>
      <c r="AC87">
        <v>3</v>
      </c>
      <c r="AD87">
        <v>101</v>
      </c>
      <c r="AE87">
        <v>5</v>
      </c>
      <c r="AF87">
        <v>6</v>
      </c>
      <c r="AG87">
        <v>1173</v>
      </c>
      <c r="AH87">
        <v>79</v>
      </c>
      <c r="AI87">
        <v>76</v>
      </c>
      <c r="AJ87">
        <v>133</v>
      </c>
      <c r="AK87">
        <v>24</v>
      </c>
      <c r="AL87">
        <v>94</v>
      </c>
      <c r="AM87">
        <v>114</v>
      </c>
      <c r="AN87">
        <v>22</v>
      </c>
      <c r="AO87">
        <v>197</v>
      </c>
      <c r="AP87">
        <v>50</v>
      </c>
      <c r="AQ87">
        <v>226</v>
      </c>
      <c r="AR87">
        <v>95</v>
      </c>
      <c r="AS87">
        <v>31</v>
      </c>
      <c r="AT87">
        <v>204</v>
      </c>
      <c r="AU87">
        <v>19</v>
      </c>
      <c r="AV87">
        <v>69</v>
      </c>
      <c r="AW87">
        <v>260</v>
      </c>
      <c r="AX87">
        <v>153</v>
      </c>
      <c r="AY87">
        <v>92</v>
      </c>
      <c r="AZ87">
        <v>111</v>
      </c>
      <c r="BA87">
        <v>149</v>
      </c>
      <c r="BB87">
        <v>94</v>
      </c>
      <c r="BC87">
        <v>241</v>
      </c>
      <c r="BD87">
        <v>45</v>
      </c>
      <c r="BE87">
        <v>104</v>
      </c>
      <c r="BF87">
        <v>42</v>
      </c>
      <c r="BG87">
        <v>116</v>
      </c>
      <c r="BH87">
        <v>88</v>
      </c>
      <c r="BI87">
        <v>172</v>
      </c>
      <c r="BJ87">
        <v>258</v>
      </c>
      <c r="BK87">
        <v>92</v>
      </c>
      <c r="BL87">
        <v>121</v>
      </c>
      <c r="BM87">
        <v>46</v>
      </c>
      <c r="BN87">
        <v>43</v>
      </c>
      <c r="BO87">
        <v>105</v>
      </c>
      <c r="BP87">
        <v>240</v>
      </c>
      <c r="BQ87">
        <v>115</v>
      </c>
      <c r="BR87">
        <v>27</v>
      </c>
      <c r="BS87">
        <v>43</v>
      </c>
      <c r="BT87">
        <v>134</v>
      </c>
      <c r="BU87">
        <v>144</v>
      </c>
      <c r="BV87">
        <v>109</v>
      </c>
      <c r="BW87">
        <v>44</v>
      </c>
      <c r="BX87">
        <v>98</v>
      </c>
      <c r="BY87">
        <v>57</v>
      </c>
      <c r="BZ87">
        <v>547</v>
      </c>
      <c r="CA87">
        <v>263</v>
      </c>
      <c r="CB87">
        <v>21</v>
      </c>
      <c r="CC87">
        <v>113</v>
      </c>
      <c r="CD87">
        <v>1699</v>
      </c>
      <c r="CE87">
        <v>217</v>
      </c>
      <c r="CF87">
        <v>2802</v>
      </c>
      <c r="CG87">
        <v>103</v>
      </c>
      <c r="CH87">
        <v>739</v>
      </c>
      <c r="CI87">
        <v>98</v>
      </c>
      <c r="CJ87">
        <v>221</v>
      </c>
      <c r="CK87">
        <v>30</v>
      </c>
      <c r="CL87">
        <v>212</v>
      </c>
      <c r="CM87">
        <v>108</v>
      </c>
      <c r="CN87">
        <v>128</v>
      </c>
      <c r="CO87">
        <v>13</v>
      </c>
      <c r="CP87">
        <v>552</v>
      </c>
      <c r="CQ87">
        <v>0</v>
      </c>
      <c r="CR87">
        <v>15066</v>
      </c>
      <c r="CS87">
        <v>26037</v>
      </c>
      <c r="CT87">
        <v>381</v>
      </c>
      <c r="CU87">
        <v>2087</v>
      </c>
      <c r="CV87">
        <v>0</v>
      </c>
      <c r="CW87">
        <v>2738</v>
      </c>
      <c r="CX87">
        <v>31243</v>
      </c>
      <c r="CY87">
        <v>46309</v>
      </c>
    </row>
    <row r="88" spans="1:103" ht="12.75">
      <c r="A88">
        <f t="shared" si="3"/>
        <v>85</v>
      </c>
      <c r="B88" t="s">
        <v>295</v>
      </c>
      <c r="C88">
        <v>0</v>
      </c>
      <c r="D88">
        <v>0</v>
      </c>
      <c r="E88">
        <v>1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1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8</v>
      </c>
      <c r="Z88">
        <v>21</v>
      </c>
      <c r="AA88">
        <v>0</v>
      </c>
      <c r="AB88">
        <v>6</v>
      </c>
      <c r="AC88">
        <v>0</v>
      </c>
      <c r="AD88">
        <v>0</v>
      </c>
      <c r="AE88">
        <v>3</v>
      </c>
      <c r="AF88">
        <v>0</v>
      </c>
      <c r="AG88">
        <v>0</v>
      </c>
      <c r="AH88">
        <v>0</v>
      </c>
      <c r="AI88">
        <v>1</v>
      </c>
      <c r="AJ88">
        <v>0</v>
      </c>
      <c r="AK88">
        <v>1</v>
      </c>
      <c r="AL88">
        <v>3</v>
      </c>
      <c r="AM88">
        <v>7</v>
      </c>
      <c r="AN88">
        <v>3</v>
      </c>
      <c r="AO88">
        <v>0</v>
      </c>
      <c r="AP88">
        <v>0</v>
      </c>
      <c r="AQ88">
        <v>21</v>
      </c>
      <c r="AR88">
        <v>4</v>
      </c>
      <c r="AS88">
        <v>2</v>
      </c>
      <c r="AT88">
        <v>5</v>
      </c>
      <c r="AU88">
        <v>1</v>
      </c>
      <c r="AV88">
        <v>1</v>
      </c>
      <c r="AW88">
        <v>7</v>
      </c>
      <c r="AX88">
        <v>0</v>
      </c>
      <c r="AY88">
        <v>2</v>
      </c>
      <c r="AZ88">
        <v>2</v>
      </c>
      <c r="BA88">
        <v>5</v>
      </c>
      <c r="BB88">
        <v>8</v>
      </c>
      <c r="BC88">
        <v>27</v>
      </c>
      <c r="BD88">
        <v>6</v>
      </c>
      <c r="BE88">
        <v>1</v>
      </c>
      <c r="BF88">
        <v>2</v>
      </c>
      <c r="BG88">
        <v>6</v>
      </c>
      <c r="BH88">
        <v>0</v>
      </c>
      <c r="BI88">
        <v>0</v>
      </c>
      <c r="BJ88">
        <v>0</v>
      </c>
      <c r="BK88">
        <v>4</v>
      </c>
      <c r="BL88">
        <v>4</v>
      </c>
      <c r="BM88">
        <v>3</v>
      </c>
      <c r="BN88">
        <v>12</v>
      </c>
      <c r="BO88">
        <v>3</v>
      </c>
      <c r="BP88">
        <v>3</v>
      </c>
      <c r="BQ88">
        <v>4</v>
      </c>
      <c r="BR88">
        <v>1</v>
      </c>
      <c r="BS88">
        <v>1</v>
      </c>
      <c r="BT88">
        <v>6</v>
      </c>
      <c r="BU88">
        <v>3</v>
      </c>
      <c r="BV88">
        <v>4</v>
      </c>
      <c r="BW88">
        <v>1</v>
      </c>
      <c r="BX88">
        <v>4</v>
      </c>
      <c r="BY88">
        <v>0</v>
      </c>
      <c r="BZ88">
        <v>58</v>
      </c>
      <c r="CA88">
        <v>10</v>
      </c>
      <c r="CB88">
        <v>2</v>
      </c>
      <c r="CC88">
        <v>1</v>
      </c>
      <c r="CD88">
        <v>87</v>
      </c>
      <c r="CE88">
        <v>55</v>
      </c>
      <c r="CF88">
        <v>800</v>
      </c>
      <c r="CG88">
        <v>247</v>
      </c>
      <c r="CH88">
        <v>149</v>
      </c>
      <c r="CI88">
        <v>113</v>
      </c>
      <c r="CJ88">
        <v>368</v>
      </c>
      <c r="CK88">
        <v>12</v>
      </c>
      <c r="CL88">
        <v>174</v>
      </c>
      <c r="CM88">
        <v>89</v>
      </c>
      <c r="CN88">
        <v>163</v>
      </c>
      <c r="CO88">
        <v>37</v>
      </c>
      <c r="CP88">
        <v>57</v>
      </c>
      <c r="CQ88">
        <v>0</v>
      </c>
      <c r="CR88">
        <v>2634</v>
      </c>
      <c r="CS88">
        <v>4778</v>
      </c>
      <c r="CT88">
        <v>289</v>
      </c>
      <c r="CU88">
        <v>0</v>
      </c>
      <c r="CV88">
        <v>0</v>
      </c>
      <c r="CW88">
        <v>1668</v>
      </c>
      <c r="CX88">
        <v>6735</v>
      </c>
      <c r="CY88">
        <v>9369</v>
      </c>
    </row>
    <row r="89" spans="1:103" ht="12.75">
      <c r="A89">
        <f t="shared" si="3"/>
        <v>86</v>
      </c>
      <c r="B89" t="s">
        <v>296</v>
      </c>
      <c r="C89">
        <v>175</v>
      </c>
      <c r="D89">
        <v>16</v>
      </c>
      <c r="E89">
        <v>39</v>
      </c>
      <c r="F89">
        <v>20</v>
      </c>
      <c r="G89">
        <v>80</v>
      </c>
      <c r="H89">
        <v>28</v>
      </c>
      <c r="I89">
        <v>32</v>
      </c>
      <c r="J89">
        <v>10</v>
      </c>
      <c r="K89">
        <v>3</v>
      </c>
      <c r="L89">
        <v>18</v>
      </c>
      <c r="M89">
        <v>6</v>
      </c>
      <c r="N89">
        <v>0</v>
      </c>
      <c r="O89">
        <v>0</v>
      </c>
      <c r="P89">
        <v>0</v>
      </c>
      <c r="Q89">
        <v>0</v>
      </c>
      <c r="R89">
        <v>32</v>
      </c>
      <c r="S89">
        <v>429</v>
      </c>
      <c r="T89">
        <v>18</v>
      </c>
      <c r="U89">
        <v>3</v>
      </c>
      <c r="V89">
        <v>46</v>
      </c>
      <c r="W89">
        <v>0</v>
      </c>
      <c r="X89">
        <v>2</v>
      </c>
      <c r="Y89">
        <v>35</v>
      </c>
      <c r="Z89">
        <v>32</v>
      </c>
      <c r="AA89">
        <v>2</v>
      </c>
      <c r="AB89">
        <v>57</v>
      </c>
      <c r="AC89">
        <v>0</v>
      </c>
      <c r="AD89">
        <v>1</v>
      </c>
      <c r="AE89">
        <v>19</v>
      </c>
      <c r="AF89">
        <v>3</v>
      </c>
      <c r="AG89">
        <v>1</v>
      </c>
      <c r="AH89">
        <v>3</v>
      </c>
      <c r="AI89">
        <v>4</v>
      </c>
      <c r="AJ89">
        <v>1</v>
      </c>
      <c r="AK89">
        <v>6</v>
      </c>
      <c r="AL89">
        <v>21</v>
      </c>
      <c r="AM89">
        <v>46</v>
      </c>
      <c r="AN89">
        <v>18</v>
      </c>
      <c r="AO89">
        <v>0</v>
      </c>
      <c r="AP89">
        <v>2</v>
      </c>
      <c r="AQ89">
        <v>125</v>
      </c>
      <c r="AR89">
        <v>27</v>
      </c>
      <c r="AS89">
        <v>12</v>
      </c>
      <c r="AT89">
        <v>39</v>
      </c>
      <c r="AU89">
        <v>7</v>
      </c>
      <c r="AV89">
        <v>6</v>
      </c>
      <c r="AW89">
        <v>54</v>
      </c>
      <c r="AX89">
        <v>0</v>
      </c>
      <c r="AY89">
        <v>17</v>
      </c>
      <c r="AZ89">
        <v>16</v>
      </c>
      <c r="BA89">
        <v>38</v>
      </c>
      <c r="BB89">
        <v>62</v>
      </c>
      <c r="BC89">
        <v>135</v>
      </c>
      <c r="BD89">
        <v>29</v>
      </c>
      <c r="BE89">
        <v>6</v>
      </c>
      <c r="BF89">
        <v>10</v>
      </c>
      <c r="BG89">
        <v>46</v>
      </c>
      <c r="BH89">
        <v>2</v>
      </c>
      <c r="BI89">
        <v>2</v>
      </c>
      <c r="BJ89">
        <v>2</v>
      </c>
      <c r="BK89">
        <v>27</v>
      </c>
      <c r="BL89">
        <v>28</v>
      </c>
      <c r="BM89">
        <v>21</v>
      </c>
      <c r="BN89">
        <v>74</v>
      </c>
      <c r="BO89">
        <v>21</v>
      </c>
      <c r="BP89">
        <v>20</v>
      </c>
      <c r="BQ89">
        <v>29</v>
      </c>
      <c r="BR89">
        <v>5</v>
      </c>
      <c r="BS89">
        <v>8</v>
      </c>
      <c r="BT89">
        <v>42</v>
      </c>
      <c r="BU89">
        <v>25</v>
      </c>
      <c r="BV89">
        <v>28</v>
      </c>
      <c r="BW89">
        <v>5</v>
      </c>
      <c r="BX89">
        <v>31</v>
      </c>
      <c r="BY89">
        <v>3</v>
      </c>
      <c r="BZ89">
        <v>304</v>
      </c>
      <c r="CA89">
        <v>72</v>
      </c>
      <c r="CB89">
        <v>5</v>
      </c>
      <c r="CC89">
        <v>9</v>
      </c>
      <c r="CD89">
        <v>1376</v>
      </c>
      <c r="CE89">
        <v>334</v>
      </c>
      <c r="CF89">
        <v>3334</v>
      </c>
      <c r="CG89">
        <v>638</v>
      </c>
      <c r="CH89">
        <v>453</v>
      </c>
      <c r="CI89">
        <v>51</v>
      </c>
      <c r="CJ89">
        <v>460</v>
      </c>
      <c r="CK89">
        <v>34</v>
      </c>
      <c r="CL89">
        <v>196</v>
      </c>
      <c r="CM89">
        <v>145</v>
      </c>
      <c r="CN89">
        <v>194</v>
      </c>
      <c r="CO89">
        <v>85</v>
      </c>
      <c r="CP89">
        <v>103</v>
      </c>
      <c r="CQ89">
        <v>3006</v>
      </c>
      <c r="CR89">
        <v>13011</v>
      </c>
      <c r="CS89">
        <v>6809</v>
      </c>
      <c r="CT89">
        <v>531</v>
      </c>
      <c r="CU89">
        <v>0</v>
      </c>
      <c r="CV89">
        <v>0</v>
      </c>
      <c r="CW89">
        <v>1034</v>
      </c>
      <c r="CX89">
        <v>8374</v>
      </c>
      <c r="CY89">
        <v>21385</v>
      </c>
    </row>
    <row r="90" spans="1:103" ht="12.75">
      <c r="A90">
        <f t="shared" si="3"/>
        <v>87</v>
      </c>
      <c r="B90" t="s">
        <v>297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14</v>
      </c>
      <c r="AB90">
        <v>0</v>
      </c>
      <c r="AC90">
        <v>1</v>
      </c>
      <c r="AD90">
        <v>23</v>
      </c>
      <c r="AE90">
        <v>30</v>
      </c>
      <c r="AF90">
        <v>4</v>
      </c>
      <c r="AG90">
        <v>18</v>
      </c>
      <c r="AH90">
        <v>20</v>
      </c>
      <c r="AI90">
        <v>33</v>
      </c>
      <c r="AJ90">
        <v>51</v>
      </c>
      <c r="AK90">
        <v>12</v>
      </c>
      <c r="AL90">
        <v>15</v>
      </c>
      <c r="AM90">
        <v>8</v>
      </c>
      <c r="AN90">
        <v>7</v>
      </c>
      <c r="AO90">
        <v>104</v>
      </c>
      <c r="AP90">
        <v>17</v>
      </c>
      <c r="AQ90">
        <v>13</v>
      </c>
      <c r="AR90">
        <v>39</v>
      </c>
      <c r="AS90">
        <v>19</v>
      </c>
      <c r="AT90">
        <v>47</v>
      </c>
      <c r="AU90">
        <v>7</v>
      </c>
      <c r="AV90">
        <v>45</v>
      </c>
      <c r="AW90">
        <v>159</v>
      </c>
      <c r="AX90">
        <v>67</v>
      </c>
      <c r="AY90">
        <v>15</v>
      </c>
      <c r="AZ90">
        <v>82</v>
      </c>
      <c r="BA90">
        <v>51</v>
      </c>
      <c r="BB90">
        <v>151</v>
      </c>
      <c r="BC90">
        <v>33</v>
      </c>
      <c r="BD90">
        <v>0</v>
      </c>
      <c r="BE90">
        <v>13</v>
      </c>
      <c r="BF90">
        <v>5</v>
      </c>
      <c r="BG90">
        <v>29</v>
      </c>
      <c r="BH90">
        <v>35</v>
      </c>
      <c r="BI90">
        <v>38</v>
      </c>
      <c r="BJ90">
        <v>61</v>
      </c>
      <c r="BK90">
        <v>30</v>
      </c>
      <c r="BL90">
        <v>69</v>
      </c>
      <c r="BM90">
        <v>18</v>
      </c>
      <c r="BN90">
        <v>11</v>
      </c>
      <c r="BO90">
        <v>71</v>
      </c>
      <c r="BP90">
        <v>59</v>
      </c>
      <c r="BQ90">
        <v>24</v>
      </c>
      <c r="BR90">
        <v>23</v>
      </c>
      <c r="BS90">
        <v>24</v>
      </c>
      <c r="BT90">
        <v>87</v>
      </c>
      <c r="BU90">
        <v>80</v>
      </c>
      <c r="BV90">
        <v>45</v>
      </c>
      <c r="BW90">
        <v>23</v>
      </c>
      <c r="BX90">
        <v>66</v>
      </c>
      <c r="BY90">
        <v>31</v>
      </c>
      <c r="BZ90">
        <v>20</v>
      </c>
      <c r="CA90">
        <v>92</v>
      </c>
      <c r="CB90">
        <v>2</v>
      </c>
      <c r="CC90">
        <v>66</v>
      </c>
      <c r="CD90">
        <v>337</v>
      </c>
      <c r="CE90">
        <v>16</v>
      </c>
      <c r="CF90">
        <v>2549</v>
      </c>
      <c r="CG90">
        <v>1265</v>
      </c>
      <c r="CH90">
        <v>168</v>
      </c>
      <c r="CI90">
        <v>206</v>
      </c>
      <c r="CJ90">
        <v>616</v>
      </c>
      <c r="CK90">
        <v>0</v>
      </c>
      <c r="CL90">
        <v>198</v>
      </c>
      <c r="CM90">
        <v>185</v>
      </c>
      <c r="CN90">
        <v>286</v>
      </c>
      <c r="CO90">
        <v>214</v>
      </c>
      <c r="CP90">
        <v>2115</v>
      </c>
      <c r="CQ90">
        <v>0</v>
      </c>
      <c r="CR90">
        <v>10259</v>
      </c>
      <c r="CS90">
        <v>29513</v>
      </c>
      <c r="CT90">
        <v>228</v>
      </c>
      <c r="CU90">
        <v>0</v>
      </c>
      <c r="CV90">
        <v>0</v>
      </c>
      <c r="CW90">
        <v>0</v>
      </c>
      <c r="CX90">
        <v>29741</v>
      </c>
      <c r="CY90">
        <v>40000</v>
      </c>
    </row>
    <row r="91" spans="1:103" ht="12.75">
      <c r="A91">
        <f t="shared" si="3"/>
        <v>88</v>
      </c>
      <c r="B91" t="s">
        <v>298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1</v>
      </c>
      <c r="M91">
        <v>6</v>
      </c>
      <c r="N91">
        <v>0</v>
      </c>
      <c r="O91">
        <v>0</v>
      </c>
      <c r="P91">
        <v>0</v>
      </c>
      <c r="Q91">
        <v>0</v>
      </c>
      <c r="R91">
        <v>3</v>
      </c>
      <c r="S91">
        <v>198</v>
      </c>
      <c r="T91">
        <v>7</v>
      </c>
      <c r="U91">
        <v>2</v>
      </c>
      <c r="V91">
        <v>10</v>
      </c>
      <c r="W91">
        <v>0</v>
      </c>
      <c r="X91">
        <v>0</v>
      </c>
      <c r="Y91">
        <v>1</v>
      </c>
      <c r="Z91">
        <v>28</v>
      </c>
      <c r="AA91">
        <v>1</v>
      </c>
      <c r="AB91">
        <v>7</v>
      </c>
      <c r="AC91">
        <v>0</v>
      </c>
      <c r="AD91">
        <v>1</v>
      </c>
      <c r="AE91">
        <v>11</v>
      </c>
      <c r="AF91">
        <v>2</v>
      </c>
      <c r="AG91">
        <v>4</v>
      </c>
      <c r="AH91">
        <v>2</v>
      </c>
      <c r="AI91">
        <v>8</v>
      </c>
      <c r="AJ91">
        <v>1</v>
      </c>
      <c r="AK91">
        <v>5</v>
      </c>
      <c r="AL91">
        <v>12</v>
      </c>
      <c r="AM91">
        <v>27</v>
      </c>
      <c r="AN91">
        <v>20</v>
      </c>
      <c r="AO91">
        <v>49</v>
      </c>
      <c r="AP91">
        <v>18</v>
      </c>
      <c r="AQ91">
        <v>236</v>
      </c>
      <c r="AR91">
        <v>147</v>
      </c>
      <c r="AS91">
        <v>19</v>
      </c>
      <c r="AT91">
        <v>24</v>
      </c>
      <c r="AU91">
        <v>4</v>
      </c>
      <c r="AV91">
        <v>4</v>
      </c>
      <c r="AW91">
        <v>41</v>
      </c>
      <c r="AX91">
        <v>7</v>
      </c>
      <c r="AY91">
        <v>10</v>
      </c>
      <c r="AZ91">
        <v>13</v>
      </c>
      <c r="BA91">
        <v>23</v>
      </c>
      <c r="BB91">
        <v>41</v>
      </c>
      <c r="BC91">
        <v>163</v>
      </c>
      <c r="BD91">
        <v>2</v>
      </c>
      <c r="BE91">
        <v>4</v>
      </c>
      <c r="BF91">
        <v>9</v>
      </c>
      <c r="BG91">
        <v>26</v>
      </c>
      <c r="BH91">
        <v>3</v>
      </c>
      <c r="BI91">
        <v>29</v>
      </c>
      <c r="BJ91">
        <v>10</v>
      </c>
      <c r="BK91">
        <v>18</v>
      </c>
      <c r="BL91">
        <v>22</v>
      </c>
      <c r="BM91">
        <v>12</v>
      </c>
      <c r="BN91">
        <v>65</v>
      </c>
      <c r="BO91">
        <v>15</v>
      </c>
      <c r="BP91">
        <v>17</v>
      </c>
      <c r="BQ91">
        <v>20</v>
      </c>
      <c r="BR91">
        <v>4</v>
      </c>
      <c r="BS91">
        <v>5</v>
      </c>
      <c r="BT91">
        <v>32</v>
      </c>
      <c r="BU91">
        <v>18</v>
      </c>
      <c r="BV91">
        <v>17</v>
      </c>
      <c r="BW91">
        <v>6</v>
      </c>
      <c r="BX91">
        <v>25</v>
      </c>
      <c r="BY91">
        <v>6</v>
      </c>
      <c r="BZ91">
        <v>504</v>
      </c>
      <c r="CA91">
        <v>44</v>
      </c>
      <c r="CB91">
        <v>6</v>
      </c>
      <c r="CC91">
        <v>10</v>
      </c>
      <c r="CD91">
        <v>701</v>
      </c>
      <c r="CE91">
        <v>131</v>
      </c>
      <c r="CF91">
        <v>5497</v>
      </c>
      <c r="CG91">
        <v>1059</v>
      </c>
      <c r="CH91">
        <v>1236</v>
      </c>
      <c r="CI91">
        <v>157</v>
      </c>
      <c r="CJ91">
        <v>1138</v>
      </c>
      <c r="CK91">
        <v>14</v>
      </c>
      <c r="CL91">
        <v>640</v>
      </c>
      <c r="CM91">
        <v>157</v>
      </c>
      <c r="CN91">
        <v>300</v>
      </c>
      <c r="CO91">
        <v>241</v>
      </c>
      <c r="CP91">
        <v>131</v>
      </c>
      <c r="CQ91">
        <v>0</v>
      </c>
      <c r="CR91">
        <v>13485</v>
      </c>
      <c r="CS91">
        <v>264</v>
      </c>
      <c r="CT91">
        <v>222</v>
      </c>
      <c r="CU91">
        <v>0</v>
      </c>
      <c r="CV91">
        <v>0</v>
      </c>
      <c r="CW91">
        <v>7</v>
      </c>
      <c r="CX91">
        <v>493</v>
      </c>
      <c r="CY91">
        <v>13978</v>
      </c>
    </row>
    <row r="92" spans="1:103" ht="12.75">
      <c r="A92">
        <f t="shared" si="3"/>
        <v>89</v>
      </c>
      <c r="B92" t="s">
        <v>299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44</v>
      </c>
      <c r="CO92">
        <v>0</v>
      </c>
      <c r="CP92">
        <v>0</v>
      </c>
      <c r="CQ92">
        <v>0</v>
      </c>
      <c r="CR92">
        <v>44</v>
      </c>
      <c r="CS92">
        <v>4784</v>
      </c>
      <c r="CT92">
        <v>15675</v>
      </c>
      <c r="CU92">
        <v>0</v>
      </c>
      <c r="CV92">
        <v>0</v>
      </c>
      <c r="CW92">
        <v>0</v>
      </c>
      <c r="CX92">
        <v>20459</v>
      </c>
      <c r="CY92">
        <v>20503</v>
      </c>
    </row>
    <row r="93" spans="1:103" ht="12.75">
      <c r="A93">
        <f t="shared" si="3"/>
        <v>90</v>
      </c>
      <c r="B93" t="s">
        <v>300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284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146</v>
      </c>
      <c r="BD93">
        <v>53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142</v>
      </c>
      <c r="CC93">
        <v>0</v>
      </c>
      <c r="CD93">
        <v>682</v>
      </c>
      <c r="CE93">
        <v>0</v>
      </c>
      <c r="CF93">
        <v>99</v>
      </c>
      <c r="CG93">
        <v>0</v>
      </c>
      <c r="CH93">
        <v>1582</v>
      </c>
      <c r="CI93">
        <v>0</v>
      </c>
      <c r="CJ93">
        <v>0</v>
      </c>
      <c r="CK93">
        <v>0</v>
      </c>
      <c r="CL93">
        <v>0</v>
      </c>
      <c r="CM93">
        <v>355</v>
      </c>
      <c r="CN93">
        <v>622</v>
      </c>
      <c r="CO93">
        <v>25</v>
      </c>
      <c r="CP93">
        <v>0</v>
      </c>
      <c r="CQ93">
        <v>0</v>
      </c>
      <c r="CR93">
        <v>3989</v>
      </c>
      <c r="CS93">
        <v>8226</v>
      </c>
      <c r="CT93">
        <v>8089</v>
      </c>
      <c r="CU93">
        <v>0</v>
      </c>
      <c r="CV93">
        <v>0</v>
      </c>
      <c r="CW93">
        <v>0</v>
      </c>
      <c r="CX93">
        <v>16315</v>
      </c>
      <c r="CY93">
        <v>20304</v>
      </c>
    </row>
    <row r="94" spans="1:103" ht="12.75">
      <c r="A94">
        <f t="shared" si="3"/>
        <v>91</v>
      </c>
      <c r="B94" t="s">
        <v>301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4</v>
      </c>
      <c r="AH94">
        <v>51</v>
      </c>
      <c r="AI94">
        <v>7</v>
      </c>
      <c r="AJ94">
        <v>0</v>
      </c>
      <c r="AK94">
        <v>2</v>
      </c>
      <c r="AL94">
        <v>0</v>
      </c>
      <c r="AM94">
        <v>1</v>
      </c>
      <c r="AN94">
        <v>1</v>
      </c>
      <c r="AO94">
        <v>63</v>
      </c>
      <c r="AP94">
        <v>22</v>
      </c>
      <c r="AQ94">
        <v>27</v>
      </c>
      <c r="AR94">
        <v>15</v>
      </c>
      <c r="AS94">
        <v>16</v>
      </c>
      <c r="AT94">
        <v>2</v>
      </c>
      <c r="AU94">
        <v>0</v>
      </c>
      <c r="AV94">
        <v>1</v>
      </c>
      <c r="AW94">
        <v>13</v>
      </c>
      <c r="AX94">
        <v>9</v>
      </c>
      <c r="AY94">
        <v>0</v>
      </c>
      <c r="AZ94">
        <v>4</v>
      </c>
      <c r="BA94">
        <v>2</v>
      </c>
      <c r="BB94">
        <v>6</v>
      </c>
      <c r="BC94">
        <v>0</v>
      </c>
      <c r="BD94">
        <v>0</v>
      </c>
      <c r="BE94">
        <v>1</v>
      </c>
      <c r="BF94">
        <v>0</v>
      </c>
      <c r="BG94">
        <v>0</v>
      </c>
      <c r="BH94">
        <v>3</v>
      </c>
      <c r="BI94">
        <v>36</v>
      </c>
      <c r="BJ94">
        <v>11</v>
      </c>
      <c r="BK94">
        <v>3</v>
      </c>
      <c r="BL94">
        <v>8</v>
      </c>
      <c r="BM94">
        <v>0</v>
      </c>
      <c r="BN94">
        <v>6</v>
      </c>
      <c r="BO94">
        <v>4</v>
      </c>
      <c r="BP94">
        <v>0</v>
      </c>
      <c r="BQ94">
        <v>4</v>
      </c>
      <c r="BR94">
        <v>1</v>
      </c>
      <c r="BS94">
        <v>0</v>
      </c>
      <c r="BT94">
        <v>10</v>
      </c>
      <c r="BU94">
        <v>5</v>
      </c>
      <c r="BV94">
        <v>1</v>
      </c>
      <c r="BW94">
        <v>4</v>
      </c>
      <c r="BX94">
        <v>10</v>
      </c>
      <c r="BY94">
        <v>6</v>
      </c>
      <c r="BZ94">
        <v>57</v>
      </c>
      <c r="CA94">
        <v>3</v>
      </c>
      <c r="CB94">
        <v>0</v>
      </c>
      <c r="CC94">
        <v>7</v>
      </c>
      <c r="CD94">
        <v>0</v>
      </c>
      <c r="CE94">
        <v>0</v>
      </c>
      <c r="CF94">
        <v>529</v>
      </c>
      <c r="CG94">
        <v>973</v>
      </c>
      <c r="CH94">
        <v>34</v>
      </c>
      <c r="CI94">
        <v>1</v>
      </c>
      <c r="CJ94">
        <v>101</v>
      </c>
      <c r="CK94">
        <v>21</v>
      </c>
      <c r="CL94">
        <v>376</v>
      </c>
      <c r="CM94">
        <v>57</v>
      </c>
      <c r="CN94">
        <v>83</v>
      </c>
      <c r="CO94">
        <v>734</v>
      </c>
      <c r="CP94">
        <v>24</v>
      </c>
      <c r="CQ94">
        <v>0</v>
      </c>
      <c r="CR94">
        <v>3358</v>
      </c>
      <c r="CS94">
        <v>2179</v>
      </c>
      <c r="CT94">
        <v>28</v>
      </c>
      <c r="CU94">
        <v>87</v>
      </c>
      <c r="CV94">
        <v>0</v>
      </c>
      <c r="CW94">
        <v>78</v>
      </c>
      <c r="CX94">
        <v>2372</v>
      </c>
      <c r="CY94">
        <v>5730</v>
      </c>
    </row>
    <row r="95" spans="1:103" ht="12.75">
      <c r="A95">
        <f t="shared" si="3"/>
        <v>92</v>
      </c>
      <c r="B95" t="s">
        <v>302</v>
      </c>
      <c r="C95">
        <v>7</v>
      </c>
      <c r="D95">
        <v>1</v>
      </c>
      <c r="E95">
        <v>2</v>
      </c>
      <c r="F95">
        <v>1</v>
      </c>
      <c r="G95">
        <v>3</v>
      </c>
      <c r="H95">
        <v>1</v>
      </c>
      <c r="I95">
        <v>1</v>
      </c>
      <c r="J95">
        <v>0</v>
      </c>
      <c r="K95">
        <v>0</v>
      </c>
      <c r="L95">
        <v>0</v>
      </c>
      <c r="M95">
        <v>6</v>
      </c>
      <c r="N95">
        <v>0</v>
      </c>
      <c r="O95">
        <v>0</v>
      </c>
      <c r="P95">
        <v>0</v>
      </c>
      <c r="Q95">
        <v>0</v>
      </c>
      <c r="R95">
        <v>6</v>
      </c>
      <c r="S95">
        <v>3</v>
      </c>
      <c r="T95">
        <v>2</v>
      </c>
      <c r="U95">
        <v>0</v>
      </c>
      <c r="V95">
        <v>2</v>
      </c>
      <c r="W95">
        <v>0</v>
      </c>
      <c r="X95">
        <v>0</v>
      </c>
      <c r="Y95">
        <v>21</v>
      </c>
      <c r="Z95">
        <v>92</v>
      </c>
      <c r="AA95">
        <v>31</v>
      </c>
      <c r="AB95">
        <v>128</v>
      </c>
      <c r="AC95">
        <v>16</v>
      </c>
      <c r="AD95">
        <v>173</v>
      </c>
      <c r="AE95">
        <v>61</v>
      </c>
      <c r="AF95">
        <v>19</v>
      </c>
      <c r="AG95">
        <v>17</v>
      </c>
      <c r="AH95">
        <v>20</v>
      </c>
      <c r="AI95">
        <v>24</v>
      </c>
      <c r="AJ95">
        <v>19</v>
      </c>
      <c r="AK95">
        <v>12</v>
      </c>
      <c r="AL95">
        <v>196</v>
      </c>
      <c r="AM95">
        <v>105</v>
      </c>
      <c r="AN95">
        <v>12</v>
      </c>
      <c r="AO95">
        <v>47</v>
      </c>
      <c r="AP95">
        <v>6</v>
      </c>
      <c r="AQ95">
        <v>49</v>
      </c>
      <c r="AR95">
        <v>37</v>
      </c>
      <c r="AS95">
        <v>22</v>
      </c>
      <c r="AT95">
        <v>120</v>
      </c>
      <c r="AU95">
        <v>22</v>
      </c>
      <c r="AV95">
        <v>19</v>
      </c>
      <c r="AW95">
        <v>99</v>
      </c>
      <c r="AX95">
        <v>19</v>
      </c>
      <c r="AY95">
        <v>41</v>
      </c>
      <c r="AZ95">
        <v>36</v>
      </c>
      <c r="BA95">
        <v>143</v>
      </c>
      <c r="BB95">
        <v>114</v>
      </c>
      <c r="BC95">
        <v>291</v>
      </c>
      <c r="BD95">
        <v>121</v>
      </c>
      <c r="BE95">
        <v>35</v>
      </c>
      <c r="BF95">
        <v>21</v>
      </c>
      <c r="BG95">
        <v>150</v>
      </c>
      <c r="BH95">
        <v>16</v>
      </c>
      <c r="BI95">
        <v>30</v>
      </c>
      <c r="BJ95">
        <v>41</v>
      </c>
      <c r="BK95">
        <v>62</v>
      </c>
      <c r="BL95">
        <v>62</v>
      </c>
      <c r="BM95">
        <v>94</v>
      </c>
      <c r="BN95">
        <v>123</v>
      </c>
      <c r="BO95">
        <v>110</v>
      </c>
      <c r="BP95">
        <v>240</v>
      </c>
      <c r="BQ95">
        <v>66</v>
      </c>
      <c r="BR95">
        <v>13</v>
      </c>
      <c r="BS95">
        <v>18</v>
      </c>
      <c r="BT95">
        <v>126</v>
      </c>
      <c r="BU95">
        <v>83</v>
      </c>
      <c r="BV95">
        <v>51</v>
      </c>
      <c r="BW95">
        <v>16</v>
      </c>
      <c r="BX95">
        <v>52</v>
      </c>
      <c r="BY95">
        <v>20</v>
      </c>
      <c r="BZ95">
        <v>200</v>
      </c>
      <c r="CA95">
        <v>173</v>
      </c>
      <c r="CB95">
        <v>8</v>
      </c>
      <c r="CC95">
        <v>27</v>
      </c>
      <c r="CD95">
        <v>772</v>
      </c>
      <c r="CE95">
        <v>180</v>
      </c>
      <c r="CF95">
        <v>1759</v>
      </c>
      <c r="CG95">
        <v>788</v>
      </c>
      <c r="CH95">
        <v>990</v>
      </c>
      <c r="CI95">
        <v>283</v>
      </c>
      <c r="CJ95">
        <v>170</v>
      </c>
      <c r="CK95">
        <v>3305</v>
      </c>
      <c r="CL95">
        <v>309</v>
      </c>
      <c r="CM95">
        <v>323</v>
      </c>
      <c r="CN95">
        <v>601</v>
      </c>
      <c r="CO95">
        <v>189</v>
      </c>
      <c r="CP95">
        <v>1067</v>
      </c>
      <c r="CQ95">
        <v>0</v>
      </c>
      <c r="CR95">
        <v>14741</v>
      </c>
      <c r="CS95">
        <v>16525</v>
      </c>
      <c r="CT95">
        <v>134</v>
      </c>
      <c r="CU95">
        <v>0</v>
      </c>
      <c r="CV95">
        <v>0</v>
      </c>
      <c r="CW95">
        <v>147</v>
      </c>
      <c r="CX95">
        <v>16806</v>
      </c>
      <c r="CY95">
        <v>31547</v>
      </c>
    </row>
    <row r="96" spans="1:103" ht="12.75">
      <c r="A96">
        <f t="shared" si="3"/>
        <v>93</v>
      </c>
      <c r="B96" t="s">
        <v>312</v>
      </c>
      <c r="C96">
        <v>1061</v>
      </c>
      <c r="D96">
        <v>100</v>
      </c>
      <c r="E96">
        <v>620</v>
      </c>
      <c r="F96">
        <v>134</v>
      </c>
      <c r="G96">
        <v>476</v>
      </c>
      <c r="H96">
        <v>91</v>
      </c>
      <c r="I96">
        <v>155</v>
      </c>
      <c r="J96">
        <v>29</v>
      </c>
      <c r="K96">
        <v>8</v>
      </c>
      <c r="L96">
        <v>125</v>
      </c>
      <c r="M96">
        <v>364</v>
      </c>
      <c r="N96">
        <v>87</v>
      </c>
      <c r="O96">
        <v>34</v>
      </c>
      <c r="P96">
        <v>28</v>
      </c>
      <c r="Q96">
        <v>1</v>
      </c>
      <c r="R96">
        <v>2843</v>
      </c>
      <c r="S96">
        <v>6548</v>
      </c>
      <c r="T96">
        <v>1380</v>
      </c>
      <c r="U96">
        <v>298</v>
      </c>
      <c r="V96">
        <v>3100</v>
      </c>
      <c r="W96">
        <v>12</v>
      </c>
      <c r="X96">
        <v>148</v>
      </c>
      <c r="Y96">
        <v>256</v>
      </c>
      <c r="Z96">
        <v>1044</v>
      </c>
      <c r="AA96">
        <v>361</v>
      </c>
      <c r="AB96">
        <v>1632</v>
      </c>
      <c r="AC96">
        <v>207</v>
      </c>
      <c r="AD96">
        <v>3033</v>
      </c>
      <c r="AE96">
        <v>283</v>
      </c>
      <c r="AF96">
        <v>177</v>
      </c>
      <c r="AG96">
        <v>20687</v>
      </c>
      <c r="AH96">
        <v>1580</v>
      </c>
      <c r="AI96">
        <v>3745</v>
      </c>
      <c r="AJ96">
        <v>3526</v>
      </c>
      <c r="AK96">
        <v>1871</v>
      </c>
      <c r="AL96">
        <v>2063</v>
      </c>
      <c r="AM96">
        <v>2125</v>
      </c>
      <c r="AN96">
        <v>624</v>
      </c>
      <c r="AO96">
        <v>4318</v>
      </c>
      <c r="AP96">
        <v>1104</v>
      </c>
      <c r="AQ96">
        <v>2356</v>
      </c>
      <c r="AR96">
        <v>1863</v>
      </c>
      <c r="AS96">
        <v>699</v>
      </c>
      <c r="AT96">
        <v>4007</v>
      </c>
      <c r="AU96">
        <v>332</v>
      </c>
      <c r="AV96">
        <v>1278</v>
      </c>
      <c r="AW96">
        <v>4362</v>
      </c>
      <c r="AX96">
        <v>2652</v>
      </c>
      <c r="AY96">
        <v>1811</v>
      </c>
      <c r="AZ96">
        <v>2068</v>
      </c>
      <c r="BA96">
        <v>4055</v>
      </c>
      <c r="BB96">
        <v>2534</v>
      </c>
      <c r="BC96">
        <v>4941</v>
      </c>
      <c r="BD96">
        <v>2566</v>
      </c>
      <c r="BE96">
        <v>1634</v>
      </c>
      <c r="BF96">
        <v>1025</v>
      </c>
      <c r="BG96">
        <v>3355</v>
      </c>
      <c r="BH96">
        <v>1129</v>
      </c>
      <c r="BI96">
        <v>3365</v>
      </c>
      <c r="BJ96">
        <v>3680</v>
      </c>
      <c r="BK96">
        <v>1744</v>
      </c>
      <c r="BL96">
        <v>1534</v>
      </c>
      <c r="BM96">
        <v>1044</v>
      </c>
      <c r="BN96">
        <v>1399</v>
      </c>
      <c r="BO96">
        <v>2324</v>
      </c>
      <c r="BP96">
        <v>8674</v>
      </c>
      <c r="BQ96">
        <v>2218</v>
      </c>
      <c r="BR96">
        <v>496</v>
      </c>
      <c r="BS96">
        <v>758</v>
      </c>
      <c r="BT96">
        <v>1964</v>
      </c>
      <c r="BU96">
        <v>1867</v>
      </c>
      <c r="BV96">
        <v>1410</v>
      </c>
      <c r="BW96">
        <v>660</v>
      </c>
      <c r="BX96">
        <v>1281</v>
      </c>
      <c r="BY96">
        <v>856</v>
      </c>
      <c r="BZ96">
        <v>6270</v>
      </c>
      <c r="CA96">
        <v>4110</v>
      </c>
      <c r="CB96">
        <v>524</v>
      </c>
      <c r="CC96">
        <v>1553</v>
      </c>
      <c r="CD96">
        <v>24106</v>
      </c>
      <c r="CE96">
        <v>5575</v>
      </c>
      <c r="CF96">
        <v>25873</v>
      </c>
      <c r="CG96">
        <v>6727</v>
      </c>
      <c r="CH96">
        <v>10867</v>
      </c>
      <c r="CI96">
        <v>1399</v>
      </c>
      <c r="CJ96">
        <v>4189</v>
      </c>
      <c r="CK96">
        <v>4472</v>
      </c>
      <c r="CL96">
        <v>2600</v>
      </c>
      <c r="CM96">
        <v>2612</v>
      </c>
      <c r="CN96">
        <v>5919</v>
      </c>
      <c r="CO96">
        <v>1760</v>
      </c>
      <c r="CP96">
        <v>9276</v>
      </c>
      <c r="CQ96">
        <v>3006</v>
      </c>
      <c r="CR96">
        <v>290925</v>
      </c>
      <c r="CS96">
        <v>342476</v>
      </c>
      <c r="CT96">
        <v>28602</v>
      </c>
      <c r="CU96">
        <v>80147</v>
      </c>
      <c r="CV96">
        <v>21911</v>
      </c>
      <c r="CW96">
        <v>67713</v>
      </c>
      <c r="CX96">
        <v>540846</v>
      </c>
      <c r="CY96">
        <v>805906</v>
      </c>
    </row>
    <row r="97" spans="1:103" ht="12.75">
      <c r="A97">
        <f t="shared" si="3"/>
        <v>94</v>
      </c>
      <c r="B97" t="s">
        <v>313</v>
      </c>
      <c r="C97">
        <v>78</v>
      </c>
      <c r="D97">
        <v>8</v>
      </c>
      <c r="E97">
        <v>36</v>
      </c>
      <c r="F97">
        <v>19</v>
      </c>
      <c r="G97">
        <v>87</v>
      </c>
      <c r="H97">
        <v>6</v>
      </c>
      <c r="I97">
        <v>11</v>
      </c>
      <c r="J97">
        <v>0</v>
      </c>
      <c r="K97">
        <v>0</v>
      </c>
      <c r="L97">
        <v>6</v>
      </c>
      <c r="M97">
        <v>31</v>
      </c>
      <c r="N97">
        <v>4</v>
      </c>
      <c r="O97">
        <v>2</v>
      </c>
      <c r="P97">
        <v>3</v>
      </c>
      <c r="Q97">
        <v>0</v>
      </c>
      <c r="R97">
        <v>337</v>
      </c>
      <c r="S97">
        <v>26</v>
      </c>
      <c r="T97">
        <v>14</v>
      </c>
      <c r="U97">
        <v>3</v>
      </c>
      <c r="V97">
        <v>111</v>
      </c>
      <c r="W97">
        <v>0</v>
      </c>
      <c r="X97">
        <v>2</v>
      </c>
      <c r="Y97">
        <v>0</v>
      </c>
      <c r="Z97">
        <v>1</v>
      </c>
      <c r="AA97">
        <v>28</v>
      </c>
      <c r="AB97">
        <v>164</v>
      </c>
      <c r="AC97">
        <v>41</v>
      </c>
      <c r="AD97">
        <v>202</v>
      </c>
      <c r="AE97">
        <v>1</v>
      </c>
      <c r="AF97">
        <v>44</v>
      </c>
      <c r="AG97">
        <v>1083</v>
      </c>
      <c r="AH97">
        <v>74</v>
      </c>
      <c r="AI97">
        <v>541</v>
      </c>
      <c r="AJ97">
        <v>2144</v>
      </c>
      <c r="AK97">
        <v>1</v>
      </c>
      <c r="AL97">
        <v>162</v>
      </c>
      <c r="AM97">
        <v>864</v>
      </c>
      <c r="AN97">
        <v>747</v>
      </c>
      <c r="AO97">
        <v>392</v>
      </c>
      <c r="AP97">
        <v>17</v>
      </c>
      <c r="AQ97">
        <v>47</v>
      </c>
      <c r="AR97">
        <v>866</v>
      </c>
      <c r="AS97">
        <v>15</v>
      </c>
      <c r="AT97">
        <v>87</v>
      </c>
      <c r="AU97">
        <v>13</v>
      </c>
      <c r="AV97">
        <v>180</v>
      </c>
      <c r="AW97">
        <v>154</v>
      </c>
      <c r="AX97">
        <v>297</v>
      </c>
      <c r="AY97">
        <v>3</v>
      </c>
      <c r="AZ97">
        <v>202</v>
      </c>
      <c r="BA97">
        <v>1179</v>
      </c>
      <c r="BB97">
        <v>557</v>
      </c>
      <c r="BC97">
        <v>376</v>
      </c>
      <c r="BD97">
        <v>124</v>
      </c>
      <c r="BE97">
        <v>1113</v>
      </c>
      <c r="BF97">
        <v>204</v>
      </c>
      <c r="BG97">
        <v>1069</v>
      </c>
      <c r="BH97">
        <v>661</v>
      </c>
      <c r="BI97">
        <v>961</v>
      </c>
      <c r="BJ97">
        <v>1481</v>
      </c>
      <c r="BK97">
        <v>455</v>
      </c>
      <c r="BL97">
        <v>1206</v>
      </c>
      <c r="BM97">
        <v>65</v>
      </c>
      <c r="BN97">
        <v>1</v>
      </c>
      <c r="BO97">
        <v>271</v>
      </c>
      <c r="BP97">
        <v>1924</v>
      </c>
      <c r="BQ97">
        <v>627</v>
      </c>
      <c r="BR97">
        <v>62</v>
      </c>
      <c r="BS97">
        <v>63</v>
      </c>
      <c r="BT97">
        <v>1790</v>
      </c>
      <c r="BU97">
        <v>1283</v>
      </c>
      <c r="BV97">
        <v>369</v>
      </c>
      <c r="BW97">
        <v>65</v>
      </c>
      <c r="BX97">
        <v>453</v>
      </c>
      <c r="BY97">
        <v>374</v>
      </c>
      <c r="BZ97">
        <v>5154</v>
      </c>
      <c r="CA97">
        <v>856</v>
      </c>
      <c r="CB97">
        <v>101</v>
      </c>
      <c r="CC97">
        <v>587</v>
      </c>
      <c r="CD97">
        <v>1924</v>
      </c>
      <c r="CE97">
        <v>432</v>
      </c>
      <c r="CF97">
        <v>289</v>
      </c>
      <c r="CG97">
        <v>0</v>
      </c>
      <c r="CH97">
        <v>4146</v>
      </c>
      <c r="CI97">
        <v>607</v>
      </c>
      <c r="CJ97">
        <v>78</v>
      </c>
      <c r="CK97">
        <v>0</v>
      </c>
      <c r="CL97">
        <v>4</v>
      </c>
      <c r="CM97">
        <v>11</v>
      </c>
      <c r="CN97">
        <v>218</v>
      </c>
      <c r="CO97">
        <v>107</v>
      </c>
      <c r="CP97">
        <v>208</v>
      </c>
      <c r="CQ97">
        <v>0</v>
      </c>
      <c r="CR97">
        <v>40608</v>
      </c>
      <c r="CS97">
        <v>6454</v>
      </c>
      <c r="CT97">
        <v>482</v>
      </c>
      <c r="CU97">
        <v>12472</v>
      </c>
      <c r="CV97">
        <v>3288</v>
      </c>
      <c r="CW97">
        <v>13344</v>
      </c>
      <c r="CX97">
        <v>36040</v>
      </c>
      <c r="CY97">
        <v>76648</v>
      </c>
    </row>
    <row r="98" spans="1:103" ht="12.75">
      <c r="A98">
        <f t="shared" si="3"/>
        <v>95</v>
      </c>
      <c r="B98" t="s">
        <v>314</v>
      </c>
      <c r="C98">
        <v>1139</v>
      </c>
      <c r="D98">
        <v>108</v>
      </c>
      <c r="E98">
        <v>656</v>
      </c>
      <c r="F98">
        <v>153</v>
      </c>
      <c r="G98">
        <v>563</v>
      </c>
      <c r="H98">
        <v>97</v>
      </c>
      <c r="I98">
        <v>166</v>
      </c>
      <c r="J98">
        <v>29</v>
      </c>
      <c r="K98">
        <v>8</v>
      </c>
      <c r="L98">
        <v>131</v>
      </c>
      <c r="M98">
        <v>395</v>
      </c>
      <c r="N98">
        <v>91</v>
      </c>
      <c r="O98">
        <v>36</v>
      </c>
      <c r="P98">
        <v>31</v>
      </c>
      <c r="Q98">
        <v>1</v>
      </c>
      <c r="R98">
        <v>3180</v>
      </c>
      <c r="S98">
        <v>6574</v>
      </c>
      <c r="T98">
        <v>1394</v>
      </c>
      <c r="U98">
        <v>301</v>
      </c>
      <c r="V98">
        <v>3211</v>
      </c>
      <c r="W98">
        <v>12</v>
      </c>
      <c r="X98">
        <v>150</v>
      </c>
      <c r="Y98">
        <v>256</v>
      </c>
      <c r="Z98">
        <v>1045</v>
      </c>
      <c r="AA98">
        <v>389</v>
      </c>
      <c r="AB98">
        <v>1796</v>
      </c>
      <c r="AC98">
        <v>248</v>
      </c>
      <c r="AD98">
        <v>3235</v>
      </c>
      <c r="AE98">
        <v>284</v>
      </c>
      <c r="AF98">
        <v>221</v>
      </c>
      <c r="AG98">
        <v>21770</v>
      </c>
      <c r="AH98">
        <v>1654</v>
      </c>
      <c r="AI98">
        <v>4286</v>
      </c>
      <c r="AJ98">
        <v>5670</v>
      </c>
      <c r="AK98">
        <v>1872</v>
      </c>
      <c r="AL98">
        <v>2225</v>
      </c>
      <c r="AM98">
        <v>2989</v>
      </c>
      <c r="AN98">
        <v>1371</v>
      </c>
      <c r="AO98">
        <v>4710</v>
      </c>
      <c r="AP98">
        <v>1121</v>
      </c>
      <c r="AQ98">
        <v>2403</v>
      </c>
      <c r="AR98">
        <v>2729</v>
      </c>
      <c r="AS98">
        <v>714</v>
      </c>
      <c r="AT98">
        <v>4094</v>
      </c>
      <c r="AU98">
        <v>345</v>
      </c>
      <c r="AV98">
        <v>1458</v>
      </c>
      <c r="AW98">
        <v>4516</v>
      </c>
      <c r="AX98">
        <v>2949</v>
      </c>
      <c r="AY98">
        <v>1814</v>
      </c>
      <c r="AZ98">
        <v>2270</v>
      </c>
      <c r="BA98">
        <v>5234</v>
      </c>
      <c r="BB98">
        <v>3091</v>
      </c>
      <c r="BC98">
        <v>5317</v>
      </c>
      <c r="BD98">
        <v>2690</v>
      </c>
      <c r="BE98">
        <v>2747</v>
      </c>
      <c r="BF98">
        <v>1229</v>
      </c>
      <c r="BG98">
        <v>4424</v>
      </c>
      <c r="BH98">
        <v>1790</v>
      </c>
      <c r="BI98">
        <v>4326</v>
      </c>
      <c r="BJ98">
        <v>5161</v>
      </c>
      <c r="BK98">
        <v>2199</v>
      </c>
      <c r="BL98">
        <v>2740</v>
      </c>
      <c r="BM98">
        <v>1109</v>
      </c>
      <c r="BN98">
        <v>1400</v>
      </c>
      <c r="BO98">
        <v>2595</v>
      </c>
      <c r="BP98">
        <v>10598</v>
      </c>
      <c r="BQ98">
        <v>2845</v>
      </c>
      <c r="BR98">
        <v>558</v>
      </c>
      <c r="BS98">
        <v>821</v>
      </c>
      <c r="BT98">
        <v>3754</v>
      </c>
      <c r="BU98">
        <v>3150</v>
      </c>
      <c r="BV98">
        <v>1779</v>
      </c>
      <c r="BW98">
        <v>725</v>
      </c>
      <c r="BX98">
        <v>1734</v>
      </c>
      <c r="BY98">
        <v>1230</v>
      </c>
      <c r="BZ98">
        <v>11424</v>
      </c>
      <c r="CA98">
        <v>4966</v>
      </c>
      <c r="CB98">
        <v>625</v>
      </c>
      <c r="CC98">
        <v>2140</v>
      </c>
      <c r="CD98">
        <v>26030</v>
      </c>
      <c r="CE98">
        <v>6007</v>
      </c>
      <c r="CF98">
        <v>26162</v>
      </c>
      <c r="CG98">
        <v>6727</v>
      </c>
      <c r="CH98">
        <v>15013</v>
      </c>
      <c r="CI98">
        <v>2006</v>
      </c>
      <c r="CJ98">
        <v>4267</v>
      </c>
      <c r="CK98">
        <v>4472</v>
      </c>
      <c r="CL98">
        <v>2604</v>
      </c>
      <c r="CM98">
        <v>2623</v>
      </c>
      <c r="CN98">
        <v>6137</v>
      </c>
      <c r="CO98">
        <v>1867</v>
      </c>
      <c r="CP98">
        <v>9484</v>
      </c>
      <c r="CQ98">
        <v>3006</v>
      </c>
      <c r="CR98">
        <v>305666</v>
      </c>
      <c r="CS98">
        <v>348930</v>
      </c>
      <c r="CT98">
        <v>29084</v>
      </c>
      <c r="CU98">
        <v>92619</v>
      </c>
      <c r="CV98">
        <v>25199</v>
      </c>
      <c r="CW98">
        <v>81057</v>
      </c>
      <c r="CX98">
        <v>576886</v>
      </c>
      <c r="CY98">
        <v>882554</v>
      </c>
    </row>
    <row r="99" spans="1:103" ht="12.75">
      <c r="A99">
        <f t="shared" si="3"/>
        <v>96</v>
      </c>
      <c r="B99" t="s">
        <v>315</v>
      </c>
      <c r="C99">
        <v>3132</v>
      </c>
      <c r="D99">
        <v>200</v>
      </c>
      <c r="E99">
        <v>1090</v>
      </c>
      <c r="F99">
        <v>756</v>
      </c>
      <c r="G99">
        <v>1294</v>
      </c>
      <c r="H99">
        <v>111</v>
      </c>
      <c r="I99">
        <v>295</v>
      </c>
      <c r="J99">
        <v>122</v>
      </c>
      <c r="K99">
        <v>13</v>
      </c>
      <c r="L99">
        <v>344</v>
      </c>
      <c r="M99">
        <v>930</v>
      </c>
      <c r="N99">
        <v>980</v>
      </c>
      <c r="O99">
        <v>61</v>
      </c>
      <c r="P99">
        <v>107</v>
      </c>
      <c r="Q99">
        <v>13</v>
      </c>
      <c r="R99">
        <v>14396</v>
      </c>
      <c r="S99">
        <v>5790</v>
      </c>
      <c r="T99">
        <v>1160</v>
      </c>
      <c r="U99">
        <v>1579</v>
      </c>
      <c r="V99">
        <v>1880</v>
      </c>
      <c r="W99">
        <v>122</v>
      </c>
      <c r="X99">
        <v>183</v>
      </c>
      <c r="Y99">
        <v>2374</v>
      </c>
      <c r="Z99">
        <v>1913</v>
      </c>
      <c r="AA99">
        <v>717</v>
      </c>
      <c r="AB99">
        <v>6303</v>
      </c>
      <c r="AC99">
        <v>779</v>
      </c>
      <c r="AD99">
        <v>2812</v>
      </c>
      <c r="AE99">
        <v>2083</v>
      </c>
      <c r="AF99">
        <v>929</v>
      </c>
      <c r="AG99">
        <v>4707</v>
      </c>
      <c r="AH99">
        <v>923</v>
      </c>
      <c r="AI99">
        <v>2852</v>
      </c>
      <c r="AJ99">
        <v>4812</v>
      </c>
      <c r="AK99">
        <v>1538</v>
      </c>
      <c r="AL99">
        <v>1604</v>
      </c>
      <c r="AM99">
        <v>1118</v>
      </c>
      <c r="AN99">
        <v>322</v>
      </c>
      <c r="AO99">
        <v>3875</v>
      </c>
      <c r="AP99">
        <v>1539</v>
      </c>
      <c r="AQ99">
        <v>2583</v>
      </c>
      <c r="AR99">
        <v>3721</v>
      </c>
      <c r="AS99">
        <v>1855</v>
      </c>
      <c r="AT99">
        <v>3340</v>
      </c>
      <c r="AU99">
        <v>439</v>
      </c>
      <c r="AV99">
        <v>1521</v>
      </c>
      <c r="AW99">
        <v>4207</v>
      </c>
      <c r="AX99">
        <v>2803</v>
      </c>
      <c r="AY99">
        <v>1544</v>
      </c>
      <c r="AZ99">
        <v>2807</v>
      </c>
      <c r="BA99">
        <v>3921</v>
      </c>
      <c r="BB99">
        <v>4169</v>
      </c>
      <c r="BC99">
        <v>2190</v>
      </c>
      <c r="BD99">
        <v>1143</v>
      </c>
      <c r="BE99">
        <v>2430</v>
      </c>
      <c r="BF99">
        <v>408</v>
      </c>
      <c r="BG99">
        <v>2450</v>
      </c>
      <c r="BH99">
        <v>3126</v>
      </c>
      <c r="BI99">
        <v>3140</v>
      </c>
      <c r="BJ99">
        <v>3824</v>
      </c>
      <c r="BK99">
        <v>2299</v>
      </c>
      <c r="BL99">
        <v>2786</v>
      </c>
      <c r="BM99">
        <v>1689</v>
      </c>
      <c r="BN99">
        <v>1581</v>
      </c>
      <c r="BO99">
        <v>5376</v>
      </c>
      <c r="BP99">
        <v>5952</v>
      </c>
      <c r="BQ99">
        <v>2217</v>
      </c>
      <c r="BR99">
        <v>510</v>
      </c>
      <c r="BS99">
        <v>938</v>
      </c>
      <c r="BT99">
        <v>4518</v>
      </c>
      <c r="BU99">
        <v>3827</v>
      </c>
      <c r="BV99">
        <v>2013</v>
      </c>
      <c r="BW99">
        <v>644</v>
      </c>
      <c r="BX99">
        <v>1780</v>
      </c>
      <c r="BY99">
        <v>1352</v>
      </c>
      <c r="BZ99">
        <v>5082</v>
      </c>
      <c r="CA99">
        <v>4748</v>
      </c>
      <c r="CB99">
        <v>711</v>
      </c>
      <c r="CC99">
        <v>2939</v>
      </c>
      <c r="CD99">
        <v>18379</v>
      </c>
      <c r="CE99">
        <v>6743</v>
      </c>
      <c r="CF99">
        <v>111623</v>
      </c>
      <c r="CG99">
        <v>27508</v>
      </c>
      <c r="CH99">
        <v>31296</v>
      </c>
      <c r="CI99">
        <v>7363</v>
      </c>
      <c r="CJ99">
        <v>17118</v>
      </c>
      <c r="CK99">
        <v>35528</v>
      </c>
      <c r="CL99">
        <v>11374</v>
      </c>
      <c r="CM99">
        <v>17880</v>
      </c>
      <c r="CN99">
        <v>14167</v>
      </c>
      <c r="CO99">
        <v>3863</v>
      </c>
      <c r="CP99">
        <v>22063</v>
      </c>
      <c r="CQ99">
        <v>-3006</v>
      </c>
      <c r="CR99">
        <v>500240</v>
      </c>
      <c r="CS99">
        <v>0</v>
      </c>
      <c r="CT99">
        <v>11297</v>
      </c>
      <c r="CU99">
        <v>0</v>
      </c>
      <c r="CV99">
        <v>0</v>
      </c>
      <c r="CW99">
        <v>0</v>
      </c>
      <c r="CX99">
        <v>11297</v>
      </c>
      <c r="CY99">
        <v>511537</v>
      </c>
    </row>
    <row r="100" spans="1:103" ht="12.75">
      <c r="A100">
        <f t="shared" si="3"/>
        <v>97</v>
      </c>
      <c r="B100" t="s">
        <v>316</v>
      </c>
      <c r="C100">
        <v>1045</v>
      </c>
      <c r="D100">
        <v>33</v>
      </c>
      <c r="E100">
        <v>63</v>
      </c>
      <c r="F100">
        <v>148</v>
      </c>
      <c r="G100">
        <v>126</v>
      </c>
      <c r="H100">
        <v>23</v>
      </c>
      <c r="I100">
        <v>37</v>
      </c>
      <c r="J100">
        <v>7</v>
      </c>
      <c r="K100">
        <v>4</v>
      </c>
      <c r="L100">
        <v>82</v>
      </c>
      <c r="M100">
        <v>307</v>
      </c>
      <c r="N100">
        <v>128</v>
      </c>
      <c r="O100">
        <v>34</v>
      </c>
      <c r="P100">
        <v>51</v>
      </c>
      <c r="Q100">
        <v>10</v>
      </c>
      <c r="R100">
        <v>1700</v>
      </c>
      <c r="S100">
        <v>1467</v>
      </c>
      <c r="T100">
        <v>242</v>
      </c>
      <c r="U100">
        <v>135</v>
      </c>
      <c r="V100">
        <v>455</v>
      </c>
      <c r="W100">
        <v>15</v>
      </c>
      <c r="X100">
        <v>50</v>
      </c>
      <c r="Y100">
        <v>433</v>
      </c>
      <c r="Z100">
        <v>365</v>
      </c>
      <c r="AA100">
        <v>187</v>
      </c>
      <c r="AB100">
        <v>1123</v>
      </c>
      <c r="AC100">
        <v>72</v>
      </c>
      <c r="AD100">
        <v>531</v>
      </c>
      <c r="AE100">
        <v>619</v>
      </c>
      <c r="AF100">
        <v>120</v>
      </c>
      <c r="AG100">
        <v>697</v>
      </c>
      <c r="AH100">
        <v>213</v>
      </c>
      <c r="AI100">
        <v>837</v>
      </c>
      <c r="AJ100">
        <v>339</v>
      </c>
      <c r="AK100">
        <v>79</v>
      </c>
      <c r="AL100">
        <v>465</v>
      </c>
      <c r="AM100">
        <v>152</v>
      </c>
      <c r="AN100">
        <v>128</v>
      </c>
      <c r="AO100">
        <v>736</v>
      </c>
      <c r="AP100">
        <v>109</v>
      </c>
      <c r="AQ100">
        <v>424</v>
      </c>
      <c r="AR100">
        <v>767</v>
      </c>
      <c r="AS100">
        <v>173</v>
      </c>
      <c r="AT100">
        <v>1120</v>
      </c>
      <c r="AU100">
        <v>58</v>
      </c>
      <c r="AV100">
        <v>365</v>
      </c>
      <c r="AW100">
        <v>900</v>
      </c>
      <c r="AX100">
        <v>939</v>
      </c>
      <c r="AY100">
        <v>344</v>
      </c>
      <c r="AZ100">
        <v>386</v>
      </c>
      <c r="BA100">
        <v>635</v>
      </c>
      <c r="BB100">
        <v>747</v>
      </c>
      <c r="BC100">
        <v>843</v>
      </c>
      <c r="BD100">
        <v>422</v>
      </c>
      <c r="BE100">
        <v>428</v>
      </c>
      <c r="BF100">
        <v>208</v>
      </c>
      <c r="BG100">
        <v>665</v>
      </c>
      <c r="BH100">
        <v>916</v>
      </c>
      <c r="BI100">
        <v>528</v>
      </c>
      <c r="BJ100">
        <v>683</v>
      </c>
      <c r="BK100">
        <v>577</v>
      </c>
      <c r="BL100">
        <v>642</v>
      </c>
      <c r="BM100">
        <v>452</v>
      </c>
      <c r="BN100">
        <v>449</v>
      </c>
      <c r="BO100">
        <v>861</v>
      </c>
      <c r="BP100">
        <v>1468</v>
      </c>
      <c r="BQ100">
        <v>313</v>
      </c>
      <c r="BR100">
        <v>135</v>
      </c>
      <c r="BS100">
        <v>197</v>
      </c>
      <c r="BT100">
        <v>962</v>
      </c>
      <c r="BU100">
        <v>1034</v>
      </c>
      <c r="BV100">
        <v>559</v>
      </c>
      <c r="BW100">
        <v>271</v>
      </c>
      <c r="BX100">
        <v>632</v>
      </c>
      <c r="BY100">
        <v>395</v>
      </c>
      <c r="BZ100">
        <v>1100</v>
      </c>
      <c r="CA100">
        <v>1281</v>
      </c>
      <c r="CB100">
        <v>501</v>
      </c>
      <c r="CC100">
        <v>650</v>
      </c>
      <c r="CD100">
        <v>11413</v>
      </c>
      <c r="CE100">
        <v>2009</v>
      </c>
      <c r="CF100">
        <v>12834</v>
      </c>
      <c r="CG100">
        <v>2914</v>
      </c>
      <c r="CH100">
        <v>7395</v>
      </c>
      <c r="CI100">
        <v>1679</v>
      </c>
      <c r="CJ100">
        <v>6993</v>
      </c>
      <c r="CK100">
        <v>740</v>
      </c>
      <c r="CL100">
        <v>1700</v>
      </c>
      <c r="CM100">
        <v>15447</v>
      </c>
      <c r="CN100">
        <v>6725</v>
      </c>
      <c r="CO100">
        <v>713</v>
      </c>
      <c r="CP100">
        <v>7447</v>
      </c>
      <c r="CQ100">
        <v>0</v>
      </c>
      <c r="CR100">
        <v>115406</v>
      </c>
      <c r="CS100">
        <v>0</v>
      </c>
      <c r="CT100">
        <v>11219</v>
      </c>
      <c r="CU100">
        <v>0</v>
      </c>
      <c r="CV100">
        <v>0</v>
      </c>
      <c r="CW100">
        <v>0</v>
      </c>
      <c r="CX100">
        <v>11219</v>
      </c>
      <c r="CY100">
        <v>126625</v>
      </c>
    </row>
    <row r="101" spans="1:103" ht="12.75">
      <c r="A101">
        <f t="shared" si="3"/>
        <v>98</v>
      </c>
      <c r="B101" t="s">
        <v>317</v>
      </c>
      <c r="C101">
        <v>2124</v>
      </c>
      <c r="D101">
        <v>171</v>
      </c>
      <c r="E101">
        <v>1074</v>
      </c>
      <c r="F101">
        <v>613</v>
      </c>
      <c r="G101">
        <v>1193</v>
      </c>
      <c r="H101">
        <v>90</v>
      </c>
      <c r="I101">
        <v>269</v>
      </c>
      <c r="J101">
        <v>121</v>
      </c>
      <c r="K101">
        <v>9</v>
      </c>
      <c r="L101">
        <v>270</v>
      </c>
      <c r="M101">
        <v>638</v>
      </c>
      <c r="N101">
        <v>850</v>
      </c>
      <c r="O101">
        <v>28</v>
      </c>
      <c r="P101">
        <v>56</v>
      </c>
      <c r="Q101">
        <v>3</v>
      </c>
      <c r="R101">
        <v>12715</v>
      </c>
      <c r="S101">
        <v>4315</v>
      </c>
      <c r="T101">
        <v>916</v>
      </c>
      <c r="U101">
        <v>1444</v>
      </c>
      <c r="V101">
        <v>1420</v>
      </c>
      <c r="W101">
        <v>107</v>
      </c>
      <c r="X101">
        <v>133</v>
      </c>
      <c r="Y101">
        <v>1925</v>
      </c>
      <c r="Z101">
        <v>1544</v>
      </c>
      <c r="AA101">
        <v>496</v>
      </c>
      <c r="AB101">
        <v>5131</v>
      </c>
      <c r="AC101">
        <v>684</v>
      </c>
      <c r="AD101">
        <v>2181</v>
      </c>
      <c r="AE101">
        <v>1394</v>
      </c>
      <c r="AF101">
        <v>768</v>
      </c>
      <c r="AG101">
        <v>4018</v>
      </c>
      <c r="AH101">
        <v>602</v>
      </c>
      <c r="AI101">
        <v>2040</v>
      </c>
      <c r="AJ101">
        <v>4659</v>
      </c>
      <c r="AK101">
        <v>1456</v>
      </c>
      <c r="AL101">
        <v>1239</v>
      </c>
      <c r="AM101">
        <v>962</v>
      </c>
      <c r="AN101">
        <v>190</v>
      </c>
      <c r="AO101">
        <v>3120</v>
      </c>
      <c r="AP101">
        <v>764</v>
      </c>
      <c r="AQ101">
        <v>1241</v>
      </c>
      <c r="AR101">
        <v>2095</v>
      </c>
      <c r="AS101">
        <v>442</v>
      </c>
      <c r="AT101">
        <v>1940</v>
      </c>
      <c r="AU101">
        <v>332</v>
      </c>
      <c r="AV101">
        <v>1078</v>
      </c>
      <c r="AW101">
        <v>2587</v>
      </c>
      <c r="AX101">
        <v>1801</v>
      </c>
      <c r="AY101">
        <v>1201</v>
      </c>
      <c r="AZ101">
        <v>2139</v>
      </c>
      <c r="BA101">
        <v>2905</v>
      </c>
      <c r="BB101">
        <v>2975</v>
      </c>
      <c r="BC101">
        <v>1084</v>
      </c>
      <c r="BD101">
        <v>515</v>
      </c>
      <c r="BE101">
        <v>1993</v>
      </c>
      <c r="BF101">
        <v>655</v>
      </c>
      <c r="BG101">
        <v>1774</v>
      </c>
      <c r="BH101">
        <v>2055</v>
      </c>
      <c r="BI101">
        <v>2292</v>
      </c>
      <c r="BJ101">
        <v>3010</v>
      </c>
      <c r="BK101">
        <v>1478</v>
      </c>
      <c r="BL101">
        <v>1572</v>
      </c>
      <c r="BM101">
        <v>1127</v>
      </c>
      <c r="BN101">
        <v>986</v>
      </c>
      <c r="BO101">
        <v>4229</v>
      </c>
      <c r="BP101">
        <v>5017</v>
      </c>
      <c r="BQ101">
        <v>1763</v>
      </c>
      <c r="BR101">
        <v>267</v>
      </c>
      <c r="BS101">
        <v>567</v>
      </c>
      <c r="BT101">
        <v>2704</v>
      </c>
      <c r="BU101">
        <v>2603</v>
      </c>
      <c r="BV101">
        <v>1392</v>
      </c>
      <c r="BW101">
        <v>306</v>
      </c>
      <c r="BX101">
        <v>1021</v>
      </c>
      <c r="BY101">
        <v>943</v>
      </c>
      <c r="BZ101">
        <v>3139</v>
      </c>
      <c r="CA101">
        <v>3444</v>
      </c>
      <c r="CB101">
        <v>278</v>
      </c>
      <c r="CC101">
        <v>2100</v>
      </c>
      <c r="CD101">
        <v>6884</v>
      </c>
      <c r="CE101">
        <v>4251</v>
      </c>
      <c r="CF101">
        <v>66773</v>
      </c>
      <c r="CG101">
        <v>23008</v>
      </c>
      <c r="CH101">
        <v>24181</v>
      </c>
      <c r="CI101">
        <v>3601</v>
      </c>
      <c r="CJ101">
        <v>10203</v>
      </c>
      <c r="CK101">
        <v>34202</v>
      </c>
      <c r="CL101">
        <v>9318</v>
      </c>
      <c r="CM101">
        <v>2402</v>
      </c>
      <c r="CN101">
        <v>7325</v>
      </c>
      <c r="CO101">
        <v>2892</v>
      </c>
      <c r="CP101">
        <v>14290</v>
      </c>
      <c r="CQ101">
        <v>-3006</v>
      </c>
      <c r="CR101">
        <v>337106</v>
      </c>
      <c r="CS101">
        <v>0</v>
      </c>
      <c r="CT101">
        <v>13</v>
      </c>
      <c r="CU101">
        <v>0</v>
      </c>
      <c r="CV101">
        <v>0</v>
      </c>
      <c r="CW101">
        <v>0</v>
      </c>
      <c r="CX101">
        <v>13</v>
      </c>
      <c r="CY101">
        <v>337119</v>
      </c>
    </row>
    <row r="102" spans="1:103" ht="12.75">
      <c r="A102">
        <f t="shared" si="3"/>
        <v>99</v>
      </c>
      <c r="B102" t="s">
        <v>318</v>
      </c>
      <c r="C102">
        <v>-37</v>
      </c>
      <c r="D102">
        <v>-4</v>
      </c>
      <c r="E102">
        <v>-47</v>
      </c>
      <c r="F102">
        <v>-5</v>
      </c>
      <c r="G102">
        <v>-25</v>
      </c>
      <c r="H102">
        <v>-2</v>
      </c>
      <c r="I102">
        <v>-11</v>
      </c>
      <c r="J102">
        <v>-6</v>
      </c>
      <c r="K102">
        <v>0</v>
      </c>
      <c r="L102">
        <v>-8</v>
      </c>
      <c r="M102">
        <v>-15</v>
      </c>
      <c r="N102">
        <v>2</v>
      </c>
      <c r="O102">
        <v>-1</v>
      </c>
      <c r="P102">
        <v>0</v>
      </c>
      <c r="Q102">
        <v>0</v>
      </c>
      <c r="R102">
        <v>-19</v>
      </c>
      <c r="S102">
        <v>8</v>
      </c>
      <c r="T102">
        <v>2</v>
      </c>
      <c r="U102">
        <v>0</v>
      </c>
      <c r="V102">
        <v>5</v>
      </c>
      <c r="W102">
        <v>0</v>
      </c>
      <c r="X102">
        <v>0</v>
      </c>
      <c r="Y102">
        <v>16</v>
      </c>
      <c r="Z102">
        <v>4</v>
      </c>
      <c r="AA102">
        <v>34</v>
      </c>
      <c r="AB102">
        <v>49</v>
      </c>
      <c r="AC102">
        <v>23</v>
      </c>
      <c r="AD102">
        <v>100</v>
      </c>
      <c r="AE102">
        <v>70</v>
      </c>
      <c r="AF102">
        <v>41</v>
      </c>
      <c r="AG102">
        <v>-8</v>
      </c>
      <c r="AH102">
        <v>108</v>
      </c>
      <c r="AI102">
        <v>-25</v>
      </c>
      <c r="AJ102">
        <v>-186</v>
      </c>
      <c r="AK102">
        <v>3</v>
      </c>
      <c r="AL102">
        <v>-100</v>
      </c>
      <c r="AM102">
        <v>4</v>
      </c>
      <c r="AN102">
        <v>4</v>
      </c>
      <c r="AO102">
        <v>19</v>
      </c>
      <c r="AP102">
        <v>666</v>
      </c>
      <c r="AQ102">
        <v>918</v>
      </c>
      <c r="AR102">
        <v>859</v>
      </c>
      <c r="AS102">
        <v>1240</v>
      </c>
      <c r="AT102">
        <v>280</v>
      </c>
      <c r="AU102">
        <v>49</v>
      </c>
      <c r="AV102">
        <v>78</v>
      </c>
      <c r="AW102">
        <v>720</v>
      </c>
      <c r="AX102">
        <v>63</v>
      </c>
      <c r="AY102">
        <v>-1</v>
      </c>
      <c r="AZ102">
        <v>282</v>
      </c>
      <c r="BA102">
        <v>381</v>
      </c>
      <c r="BB102">
        <v>447</v>
      </c>
      <c r="BC102">
        <v>263</v>
      </c>
      <c r="BD102">
        <v>206</v>
      </c>
      <c r="BE102">
        <v>9</v>
      </c>
      <c r="BF102">
        <v>-455</v>
      </c>
      <c r="BG102">
        <v>11</v>
      </c>
      <c r="BH102">
        <v>155</v>
      </c>
      <c r="BI102">
        <v>320</v>
      </c>
      <c r="BJ102">
        <v>131</v>
      </c>
      <c r="BK102">
        <v>244</v>
      </c>
      <c r="BL102">
        <v>572</v>
      </c>
      <c r="BM102">
        <v>110</v>
      </c>
      <c r="BN102">
        <v>146</v>
      </c>
      <c r="BO102">
        <v>286</v>
      </c>
      <c r="BP102">
        <v>-533</v>
      </c>
      <c r="BQ102">
        <v>141</v>
      </c>
      <c r="BR102">
        <v>108</v>
      </c>
      <c r="BS102">
        <v>174</v>
      </c>
      <c r="BT102">
        <v>852</v>
      </c>
      <c r="BU102">
        <v>190</v>
      </c>
      <c r="BV102">
        <v>62</v>
      </c>
      <c r="BW102">
        <v>67</v>
      </c>
      <c r="BX102">
        <v>127</v>
      </c>
      <c r="BY102">
        <v>14</v>
      </c>
      <c r="BZ102">
        <v>843</v>
      </c>
      <c r="CA102">
        <v>23</v>
      </c>
      <c r="CB102">
        <v>-68</v>
      </c>
      <c r="CC102">
        <v>189</v>
      </c>
      <c r="CD102">
        <v>82</v>
      </c>
      <c r="CE102">
        <v>483</v>
      </c>
      <c r="CF102">
        <v>32016</v>
      </c>
      <c r="CG102">
        <v>1586</v>
      </c>
      <c r="CH102">
        <v>-280</v>
      </c>
      <c r="CI102">
        <v>2083</v>
      </c>
      <c r="CJ102">
        <v>-78</v>
      </c>
      <c r="CK102">
        <v>586</v>
      </c>
      <c r="CL102">
        <v>356</v>
      </c>
      <c r="CM102">
        <v>31</v>
      </c>
      <c r="CN102">
        <v>117</v>
      </c>
      <c r="CO102">
        <v>258</v>
      </c>
      <c r="CP102">
        <v>326</v>
      </c>
      <c r="CQ102">
        <v>0</v>
      </c>
      <c r="CR102">
        <v>47729</v>
      </c>
      <c r="CS102">
        <v>0</v>
      </c>
      <c r="CT102">
        <v>65</v>
      </c>
      <c r="CU102">
        <v>0</v>
      </c>
      <c r="CV102">
        <v>0</v>
      </c>
      <c r="CW102">
        <v>0</v>
      </c>
      <c r="CX102">
        <v>65</v>
      </c>
      <c r="CY102">
        <v>47794</v>
      </c>
    </row>
    <row r="103" spans="1:103" ht="12.75">
      <c r="A103">
        <f t="shared" si="3"/>
        <v>100</v>
      </c>
      <c r="B103" t="s">
        <v>319</v>
      </c>
      <c r="C103">
        <v>4271</v>
      </c>
      <c r="D103">
        <v>308</v>
      </c>
      <c r="E103">
        <v>1746</v>
      </c>
      <c r="F103">
        <v>909</v>
      </c>
      <c r="G103">
        <v>1857</v>
      </c>
      <c r="H103">
        <v>208</v>
      </c>
      <c r="I103">
        <v>461</v>
      </c>
      <c r="J103">
        <v>151</v>
      </c>
      <c r="K103">
        <v>21</v>
      </c>
      <c r="L103">
        <v>475</v>
      </c>
      <c r="M103">
        <v>1325</v>
      </c>
      <c r="N103">
        <v>1071</v>
      </c>
      <c r="O103">
        <v>97</v>
      </c>
      <c r="P103">
        <v>138</v>
      </c>
      <c r="Q103">
        <v>14</v>
      </c>
      <c r="R103">
        <v>17576</v>
      </c>
      <c r="S103">
        <v>12364</v>
      </c>
      <c r="T103">
        <v>2554</v>
      </c>
      <c r="U103">
        <v>1880</v>
      </c>
      <c r="V103">
        <v>5091</v>
      </c>
      <c r="W103">
        <v>134</v>
      </c>
      <c r="X103">
        <v>333</v>
      </c>
      <c r="Y103">
        <v>2630</v>
      </c>
      <c r="Z103">
        <v>2958</v>
      </c>
      <c r="AA103">
        <v>1106</v>
      </c>
      <c r="AB103">
        <v>8099</v>
      </c>
      <c r="AC103">
        <v>1027</v>
      </c>
      <c r="AD103">
        <v>6047</v>
      </c>
      <c r="AE103">
        <v>2367</v>
      </c>
      <c r="AF103">
        <v>1150</v>
      </c>
      <c r="AG103">
        <v>26477</v>
      </c>
      <c r="AH103">
        <v>2577</v>
      </c>
      <c r="AI103">
        <v>7138</v>
      </c>
      <c r="AJ103">
        <v>10482</v>
      </c>
      <c r="AK103">
        <v>3410</v>
      </c>
      <c r="AL103">
        <v>3829</v>
      </c>
      <c r="AM103">
        <v>4107</v>
      </c>
      <c r="AN103">
        <v>1693</v>
      </c>
      <c r="AO103">
        <v>8585</v>
      </c>
      <c r="AP103">
        <v>2660</v>
      </c>
      <c r="AQ103">
        <v>4986</v>
      </c>
      <c r="AR103">
        <v>6450</v>
      </c>
      <c r="AS103">
        <v>2569</v>
      </c>
      <c r="AT103">
        <v>7434</v>
      </c>
      <c r="AU103">
        <v>784</v>
      </c>
      <c r="AV103">
        <v>2979</v>
      </c>
      <c r="AW103">
        <v>8723</v>
      </c>
      <c r="AX103">
        <v>5752</v>
      </c>
      <c r="AY103">
        <v>3358</v>
      </c>
      <c r="AZ103">
        <v>5077</v>
      </c>
      <c r="BA103">
        <v>9155</v>
      </c>
      <c r="BB103">
        <v>7260</v>
      </c>
      <c r="BC103">
        <v>7507</v>
      </c>
      <c r="BD103">
        <v>3833</v>
      </c>
      <c r="BE103">
        <v>5177</v>
      </c>
      <c r="BF103">
        <v>1637</v>
      </c>
      <c r="BG103">
        <v>6874</v>
      </c>
      <c r="BH103">
        <v>4916</v>
      </c>
      <c r="BI103">
        <v>7466</v>
      </c>
      <c r="BJ103">
        <v>8985</v>
      </c>
      <c r="BK103">
        <v>4498</v>
      </c>
      <c r="BL103">
        <v>5526</v>
      </c>
      <c r="BM103">
        <v>2798</v>
      </c>
      <c r="BN103">
        <v>2981</v>
      </c>
      <c r="BO103">
        <v>7971</v>
      </c>
      <c r="BP103">
        <v>16550</v>
      </c>
      <c r="BQ103">
        <v>5062</v>
      </c>
      <c r="BR103">
        <v>1068</v>
      </c>
      <c r="BS103">
        <v>1759</v>
      </c>
      <c r="BT103">
        <v>8272</v>
      </c>
      <c r="BU103">
        <v>6977</v>
      </c>
      <c r="BV103">
        <v>3792</v>
      </c>
      <c r="BW103">
        <v>1369</v>
      </c>
      <c r="BX103">
        <v>3514</v>
      </c>
      <c r="BY103">
        <v>2582</v>
      </c>
      <c r="BZ103">
        <v>16506</v>
      </c>
      <c r="CA103">
        <v>9714</v>
      </c>
      <c r="CB103">
        <v>1336</v>
      </c>
      <c r="CC103">
        <v>5079</v>
      </c>
      <c r="CD103">
        <v>44409</v>
      </c>
      <c r="CE103">
        <v>12750</v>
      </c>
      <c r="CF103">
        <v>137785</v>
      </c>
      <c r="CG103">
        <v>34235</v>
      </c>
      <c r="CH103">
        <v>46309</v>
      </c>
      <c r="CI103">
        <v>9369</v>
      </c>
      <c r="CJ103">
        <v>21385</v>
      </c>
      <c r="CK103">
        <v>40000</v>
      </c>
      <c r="CL103">
        <v>13978</v>
      </c>
      <c r="CM103">
        <v>20503</v>
      </c>
      <c r="CN103">
        <v>20304</v>
      </c>
      <c r="CO103">
        <v>5730</v>
      </c>
      <c r="CP103">
        <v>31547</v>
      </c>
      <c r="CQ103">
        <v>0</v>
      </c>
      <c r="CR103">
        <v>805906</v>
      </c>
      <c r="CS103">
        <v>348930</v>
      </c>
      <c r="CT103">
        <v>40381</v>
      </c>
      <c r="CU103">
        <v>92619</v>
      </c>
      <c r="CV103">
        <v>25199</v>
      </c>
      <c r="CW103">
        <v>81057</v>
      </c>
      <c r="CX103">
        <v>588183</v>
      </c>
      <c r="CY103">
        <v>1394091</v>
      </c>
    </row>
    <row r="105" spans="1:2" ht="12.75">
      <c r="A105" s="37" t="s">
        <v>320</v>
      </c>
      <c r="B105" s="37" t="s">
        <v>321</v>
      </c>
    </row>
    <row r="106" spans="3:103" ht="12.75">
      <c r="C106">
        <v>1</v>
      </c>
      <c r="D106">
        <f>C106+1</f>
        <v>2</v>
      </c>
      <c r="E106">
        <f>D106+1</f>
        <v>3</v>
      </c>
      <c r="F106">
        <f aca="true" t="shared" si="4" ref="F106:BQ106">E106+1</f>
        <v>4</v>
      </c>
      <c r="G106">
        <f t="shared" si="4"/>
        <v>5</v>
      </c>
      <c r="H106">
        <f t="shared" si="4"/>
        <v>6</v>
      </c>
      <c r="I106">
        <f t="shared" si="4"/>
        <v>7</v>
      </c>
      <c r="J106">
        <f t="shared" si="4"/>
        <v>8</v>
      </c>
      <c r="K106">
        <f t="shared" si="4"/>
        <v>9</v>
      </c>
      <c r="L106">
        <f t="shared" si="4"/>
        <v>10</v>
      </c>
      <c r="M106">
        <f t="shared" si="4"/>
        <v>11</v>
      </c>
      <c r="N106">
        <f t="shared" si="4"/>
        <v>12</v>
      </c>
      <c r="O106">
        <f t="shared" si="4"/>
        <v>13</v>
      </c>
      <c r="P106">
        <f t="shared" si="4"/>
        <v>14</v>
      </c>
      <c r="Q106">
        <f t="shared" si="4"/>
        <v>15</v>
      </c>
      <c r="R106">
        <f t="shared" si="4"/>
        <v>16</v>
      </c>
      <c r="S106">
        <f t="shared" si="4"/>
        <v>17</v>
      </c>
      <c r="T106">
        <f t="shared" si="4"/>
        <v>18</v>
      </c>
      <c r="U106">
        <f t="shared" si="4"/>
        <v>19</v>
      </c>
      <c r="V106">
        <f t="shared" si="4"/>
        <v>20</v>
      </c>
      <c r="W106">
        <f t="shared" si="4"/>
        <v>21</v>
      </c>
      <c r="X106">
        <f t="shared" si="4"/>
        <v>22</v>
      </c>
      <c r="Y106">
        <f t="shared" si="4"/>
        <v>23</v>
      </c>
      <c r="Z106">
        <f t="shared" si="4"/>
        <v>24</v>
      </c>
      <c r="AA106">
        <f t="shared" si="4"/>
        <v>25</v>
      </c>
      <c r="AB106">
        <f t="shared" si="4"/>
        <v>26</v>
      </c>
      <c r="AC106">
        <f t="shared" si="4"/>
        <v>27</v>
      </c>
      <c r="AD106">
        <f t="shared" si="4"/>
        <v>28</v>
      </c>
      <c r="AE106">
        <f t="shared" si="4"/>
        <v>29</v>
      </c>
      <c r="AF106">
        <f t="shared" si="4"/>
        <v>30</v>
      </c>
      <c r="AG106">
        <f t="shared" si="4"/>
        <v>31</v>
      </c>
      <c r="AH106">
        <f t="shared" si="4"/>
        <v>32</v>
      </c>
      <c r="AI106">
        <f t="shared" si="4"/>
        <v>33</v>
      </c>
      <c r="AJ106">
        <f t="shared" si="4"/>
        <v>34</v>
      </c>
      <c r="AK106">
        <f t="shared" si="4"/>
        <v>35</v>
      </c>
      <c r="AL106">
        <f t="shared" si="4"/>
        <v>36</v>
      </c>
      <c r="AM106">
        <f t="shared" si="4"/>
        <v>37</v>
      </c>
      <c r="AN106">
        <f t="shared" si="4"/>
        <v>38</v>
      </c>
      <c r="AO106">
        <f t="shared" si="4"/>
        <v>39</v>
      </c>
      <c r="AP106">
        <f t="shared" si="4"/>
        <v>40</v>
      </c>
      <c r="AQ106">
        <f t="shared" si="4"/>
        <v>41</v>
      </c>
      <c r="AR106">
        <f t="shared" si="4"/>
        <v>42</v>
      </c>
      <c r="AS106">
        <f t="shared" si="4"/>
        <v>43</v>
      </c>
      <c r="AT106">
        <f t="shared" si="4"/>
        <v>44</v>
      </c>
      <c r="AU106">
        <f t="shared" si="4"/>
        <v>45</v>
      </c>
      <c r="AV106">
        <f t="shared" si="4"/>
        <v>46</v>
      </c>
      <c r="AW106">
        <f t="shared" si="4"/>
        <v>47</v>
      </c>
      <c r="AX106">
        <f t="shared" si="4"/>
        <v>48</v>
      </c>
      <c r="AY106">
        <f t="shared" si="4"/>
        <v>49</v>
      </c>
      <c r="AZ106">
        <f t="shared" si="4"/>
        <v>50</v>
      </c>
      <c r="BA106">
        <f t="shared" si="4"/>
        <v>51</v>
      </c>
      <c r="BB106">
        <f t="shared" si="4"/>
        <v>52</v>
      </c>
      <c r="BC106">
        <f t="shared" si="4"/>
        <v>53</v>
      </c>
      <c r="BD106">
        <f t="shared" si="4"/>
        <v>54</v>
      </c>
      <c r="BE106">
        <f t="shared" si="4"/>
        <v>55</v>
      </c>
      <c r="BF106">
        <f t="shared" si="4"/>
        <v>56</v>
      </c>
      <c r="BG106">
        <f t="shared" si="4"/>
        <v>57</v>
      </c>
      <c r="BH106">
        <f t="shared" si="4"/>
        <v>58</v>
      </c>
      <c r="BI106">
        <f t="shared" si="4"/>
        <v>59</v>
      </c>
      <c r="BJ106">
        <f t="shared" si="4"/>
        <v>60</v>
      </c>
      <c r="BK106">
        <f t="shared" si="4"/>
        <v>61</v>
      </c>
      <c r="BL106">
        <f t="shared" si="4"/>
        <v>62</v>
      </c>
      <c r="BM106">
        <f t="shared" si="4"/>
        <v>63</v>
      </c>
      <c r="BN106">
        <f t="shared" si="4"/>
        <v>64</v>
      </c>
      <c r="BO106">
        <f t="shared" si="4"/>
        <v>65</v>
      </c>
      <c r="BP106">
        <f t="shared" si="4"/>
        <v>66</v>
      </c>
      <c r="BQ106">
        <f t="shared" si="4"/>
        <v>67</v>
      </c>
      <c r="BR106">
        <f aca="true" t="shared" si="5" ref="BR106:CY106">BQ106+1</f>
        <v>68</v>
      </c>
      <c r="BS106">
        <f t="shared" si="5"/>
        <v>69</v>
      </c>
      <c r="BT106">
        <f t="shared" si="5"/>
        <v>70</v>
      </c>
      <c r="BU106">
        <f t="shared" si="5"/>
        <v>71</v>
      </c>
      <c r="BV106">
        <f t="shared" si="5"/>
        <v>72</v>
      </c>
      <c r="BW106">
        <f t="shared" si="5"/>
        <v>73</v>
      </c>
      <c r="BX106">
        <f t="shared" si="5"/>
        <v>74</v>
      </c>
      <c r="BY106">
        <f t="shared" si="5"/>
        <v>75</v>
      </c>
      <c r="BZ106">
        <f t="shared" si="5"/>
        <v>76</v>
      </c>
      <c r="CA106">
        <f t="shared" si="5"/>
        <v>77</v>
      </c>
      <c r="CB106">
        <f t="shared" si="5"/>
        <v>78</v>
      </c>
      <c r="CC106">
        <f t="shared" si="5"/>
        <v>79</v>
      </c>
      <c r="CD106">
        <f t="shared" si="5"/>
        <v>80</v>
      </c>
      <c r="CE106">
        <f t="shared" si="5"/>
        <v>81</v>
      </c>
      <c r="CF106">
        <f t="shared" si="5"/>
        <v>82</v>
      </c>
      <c r="CG106">
        <f t="shared" si="5"/>
        <v>83</v>
      </c>
      <c r="CH106">
        <f t="shared" si="5"/>
        <v>84</v>
      </c>
      <c r="CI106">
        <f t="shared" si="5"/>
        <v>85</v>
      </c>
      <c r="CJ106">
        <f t="shared" si="5"/>
        <v>86</v>
      </c>
      <c r="CK106">
        <f t="shared" si="5"/>
        <v>87</v>
      </c>
      <c r="CL106">
        <f t="shared" si="5"/>
        <v>88</v>
      </c>
      <c r="CM106">
        <f t="shared" si="5"/>
        <v>89</v>
      </c>
      <c r="CN106">
        <f t="shared" si="5"/>
        <v>90</v>
      </c>
      <c r="CO106">
        <f t="shared" si="5"/>
        <v>91</v>
      </c>
      <c r="CP106">
        <f t="shared" si="5"/>
        <v>92</v>
      </c>
      <c r="CQ106">
        <f t="shared" si="5"/>
        <v>93</v>
      </c>
      <c r="CR106">
        <f t="shared" si="5"/>
        <v>94</v>
      </c>
      <c r="CS106">
        <f>CR106+1</f>
        <v>95</v>
      </c>
      <c r="CT106">
        <f t="shared" si="5"/>
        <v>96</v>
      </c>
      <c r="CU106">
        <f t="shared" si="5"/>
        <v>97</v>
      </c>
      <c r="CV106">
        <f t="shared" si="5"/>
        <v>98</v>
      </c>
      <c r="CW106">
        <f t="shared" si="5"/>
        <v>99</v>
      </c>
      <c r="CX106">
        <f t="shared" si="5"/>
        <v>100</v>
      </c>
      <c r="CY106">
        <f t="shared" si="5"/>
        <v>101</v>
      </c>
    </row>
    <row r="107" spans="3:103" ht="12.75">
      <c r="C107" t="s">
        <v>211</v>
      </c>
      <c r="D107" t="s">
        <v>212</v>
      </c>
      <c r="E107" t="s">
        <v>213</v>
      </c>
      <c r="F107" t="s">
        <v>214</v>
      </c>
      <c r="G107" t="s">
        <v>215</v>
      </c>
      <c r="H107" t="s">
        <v>216</v>
      </c>
      <c r="I107" t="s">
        <v>217</v>
      </c>
      <c r="J107" t="s">
        <v>218</v>
      </c>
      <c r="K107" t="s">
        <v>219</v>
      </c>
      <c r="L107" t="s">
        <v>220</v>
      </c>
      <c r="M107" t="s">
        <v>221</v>
      </c>
      <c r="N107" t="s">
        <v>222</v>
      </c>
      <c r="O107" t="s">
        <v>223</v>
      </c>
      <c r="P107" t="s">
        <v>224</v>
      </c>
      <c r="Q107" t="s">
        <v>225</v>
      </c>
      <c r="R107" t="s">
        <v>226</v>
      </c>
      <c r="S107" t="s">
        <v>227</v>
      </c>
      <c r="T107" t="s">
        <v>228</v>
      </c>
      <c r="U107" t="s">
        <v>229</v>
      </c>
      <c r="V107" t="s">
        <v>230</v>
      </c>
      <c r="W107" t="s">
        <v>231</v>
      </c>
      <c r="X107" t="s">
        <v>232</v>
      </c>
      <c r="Y107" t="s">
        <v>233</v>
      </c>
      <c r="Z107" t="s">
        <v>234</v>
      </c>
      <c r="AA107" t="s">
        <v>235</v>
      </c>
      <c r="AB107" t="s">
        <v>236</v>
      </c>
      <c r="AC107" t="s">
        <v>237</v>
      </c>
      <c r="AD107" t="s">
        <v>238</v>
      </c>
      <c r="AE107" t="s">
        <v>239</v>
      </c>
      <c r="AF107" t="s">
        <v>240</v>
      </c>
      <c r="AG107" t="s">
        <v>241</v>
      </c>
      <c r="AH107" t="s">
        <v>242</v>
      </c>
      <c r="AI107" t="s">
        <v>243</v>
      </c>
      <c r="AJ107" t="s">
        <v>244</v>
      </c>
      <c r="AK107" t="s">
        <v>245</v>
      </c>
      <c r="AL107" t="s">
        <v>246</v>
      </c>
      <c r="AM107" t="s">
        <v>247</v>
      </c>
      <c r="AN107" t="s">
        <v>248</v>
      </c>
      <c r="AO107" t="s">
        <v>249</v>
      </c>
      <c r="AP107" t="s">
        <v>250</v>
      </c>
      <c r="AQ107" t="s">
        <v>251</v>
      </c>
      <c r="AR107" t="s">
        <v>252</v>
      </c>
      <c r="AS107" t="s">
        <v>253</v>
      </c>
      <c r="AT107" t="s">
        <v>254</v>
      </c>
      <c r="AU107" t="s">
        <v>255</v>
      </c>
      <c r="AV107" t="s">
        <v>256</v>
      </c>
      <c r="AW107" t="s">
        <v>257</v>
      </c>
      <c r="AX107" t="s">
        <v>258</v>
      </c>
      <c r="AY107" t="s">
        <v>259</v>
      </c>
      <c r="AZ107" t="s">
        <v>260</v>
      </c>
      <c r="BA107" t="s">
        <v>261</v>
      </c>
      <c r="BB107" t="s">
        <v>262</v>
      </c>
      <c r="BC107" t="s">
        <v>263</v>
      </c>
      <c r="BD107" t="s">
        <v>264</v>
      </c>
      <c r="BE107" t="s">
        <v>265</v>
      </c>
      <c r="BF107" t="s">
        <v>266</v>
      </c>
      <c r="BG107" t="s">
        <v>267</v>
      </c>
      <c r="BH107" t="s">
        <v>268</v>
      </c>
      <c r="BI107" t="s">
        <v>269</v>
      </c>
      <c r="BJ107" t="s">
        <v>270</v>
      </c>
      <c r="BK107" t="s">
        <v>271</v>
      </c>
      <c r="BL107" t="s">
        <v>272</v>
      </c>
      <c r="BM107" t="s">
        <v>273</v>
      </c>
      <c r="BN107" t="s">
        <v>274</v>
      </c>
      <c r="BO107" t="s">
        <v>275</v>
      </c>
      <c r="BP107" t="s">
        <v>276</v>
      </c>
      <c r="BQ107" t="s">
        <v>277</v>
      </c>
      <c r="BR107" t="s">
        <v>278</v>
      </c>
      <c r="BS107" t="s">
        <v>279</v>
      </c>
      <c r="BT107" t="s">
        <v>280</v>
      </c>
      <c r="BU107" t="s">
        <v>281</v>
      </c>
      <c r="BV107" t="s">
        <v>282</v>
      </c>
      <c r="BW107" t="s">
        <v>283</v>
      </c>
      <c r="BX107" t="s">
        <v>284</v>
      </c>
      <c r="BY107" t="s">
        <v>285</v>
      </c>
      <c r="BZ107" t="s">
        <v>286</v>
      </c>
      <c r="CA107" t="s">
        <v>287</v>
      </c>
      <c r="CB107" t="s">
        <v>288</v>
      </c>
      <c r="CC107" t="s">
        <v>289</v>
      </c>
      <c r="CD107" t="s">
        <v>290</v>
      </c>
      <c r="CE107" t="s">
        <v>291</v>
      </c>
      <c r="CF107" t="s">
        <v>292</v>
      </c>
      <c r="CG107" t="s">
        <v>293</v>
      </c>
      <c r="CH107" t="s">
        <v>294</v>
      </c>
      <c r="CI107" t="s">
        <v>295</v>
      </c>
      <c r="CJ107" t="s">
        <v>296</v>
      </c>
      <c r="CK107" t="s">
        <v>297</v>
      </c>
      <c r="CL107" t="s">
        <v>298</v>
      </c>
      <c r="CM107" t="s">
        <v>299</v>
      </c>
      <c r="CN107" t="s">
        <v>300</v>
      </c>
      <c r="CO107" t="s">
        <v>301</v>
      </c>
      <c r="CP107" t="s">
        <v>302</v>
      </c>
      <c r="CQ107" t="s">
        <v>303</v>
      </c>
      <c r="CR107" t="s">
        <v>304</v>
      </c>
      <c r="CS107" t="s">
        <v>305</v>
      </c>
      <c r="CT107" t="s">
        <v>306</v>
      </c>
      <c r="CU107" t="s">
        <v>307</v>
      </c>
      <c r="CV107" t="s">
        <v>308</v>
      </c>
      <c r="CW107" t="s">
        <v>309</v>
      </c>
      <c r="CX107" t="s">
        <v>310</v>
      </c>
      <c r="CY107" t="s">
        <v>311</v>
      </c>
    </row>
    <row r="108" spans="1:103" ht="12.75">
      <c r="A108">
        <v>1</v>
      </c>
      <c r="B108" t="s">
        <v>200</v>
      </c>
      <c r="C108">
        <f>SUM(C4:C82)</f>
        <v>720</v>
      </c>
      <c r="D108">
        <f aca="true" t="shared" si="6" ref="D108:BO108">SUM(D4:D82)</f>
        <v>66</v>
      </c>
      <c r="E108">
        <f t="shared" si="6"/>
        <v>440</v>
      </c>
      <c r="F108">
        <f t="shared" si="6"/>
        <v>79</v>
      </c>
      <c r="G108">
        <f t="shared" si="6"/>
        <v>336</v>
      </c>
      <c r="H108">
        <f t="shared" si="6"/>
        <v>45</v>
      </c>
      <c r="I108">
        <f t="shared" si="6"/>
        <v>99</v>
      </c>
      <c r="J108">
        <f t="shared" si="6"/>
        <v>12</v>
      </c>
      <c r="K108">
        <f t="shared" si="6"/>
        <v>2</v>
      </c>
      <c r="L108">
        <f t="shared" si="6"/>
        <v>75</v>
      </c>
      <c r="M108">
        <f t="shared" si="6"/>
        <v>262</v>
      </c>
      <c r="N108">
        <f t="shared" si="6"/>
        <v>66</v>
      </c>
      <c r="O108">
        <f t="shared" si="6"/>
        <v>19</v>
      </c>
      <c r="P108">
        <f t="shared" si="6"/>
        <v>18</v>
      </c>
      <c r="Q108">
        <f t="shared" si="6"/>
        <v>0</v>
      </c>
      <c r="R108">
        <f t="shared" si="6"/>
        <v>1910</v>
      </c>
      <c r="S108">
        <f t="shared" si="6"/>
        <v>4966</v>
      </c>
      <c r="T108">
        <f t="shared" si="6"/>
        <v>1092</v>
      </c>
      <c r="U108">
        <f t="shared" si="6"/>
        <v>226</v>
      </c>
      <c r="V108">
        <f t="shared" si="6"/>
        <v>2619</v>
      </c>
      <c r="W108">
        <f t="shared" si="6"/>
        <v>7</v>
      </c>
      <c r="X108">
        <f t="shared" si="6"/>
        <v>139</v>
      </c>
      <c r="Y108">
        <f t="shared" si="6"/>
        <v>120</v>
      </c>
      <c r="Z108">
        <f t="shared" si="6"/>
        <v>537</v>
      </c>
      <c r="AA108">
        <f t="shared" si="6"/>
        <v>263</v>
      </c>
      <c r="AB108">
        <f t="shared" si="6"/>
        <v>498</v>
      </c>
      <c r="AC108">
        <f t="shared" si="6"/>
        <v>164</v>
      </c>
      <c r="AD108">
        <f t="shared" si="6"/>
        <v>2207</v>
      </c>
      <c r="AE108">
        <f t="shared" si="6"/>
        <v>91</v>
      </c>
      <c r="AF108">
        <f t="shared" si="6"/>
        <v>18</v>
      </c>
      <c r="AG108">
        <f t="shared" si="6"/>
        <v>16115</v>
      </c>
      <c r="AH108">
        <f t="shared" si="6"/>
        <v>1096</v>
      </c>
      <c r="AI108">
        <f t="shared" si="6"/>
        <v>3337</v>
      </c>
      <c r="AJ108">
        <f t="shared" si="6"/>
        <v>3154</v>
      </c>
      <c r="AK108">
        <f t="shared" si="6"/>
        <v>1736</v>
      </c>
      <c r="AL108">
        <f t="shared" si="6"/>
        <v>1585</v>
      </c>
      <c r="AM108">
        <f t="shared" si="6"/>
        <v>1255</v>
      </c>
      <c r="AN108">
        <f t="shared" si="6"/>
        <v>446</v>
      </c>
      <c r="AO108">
        <f t="shared" si="6"/>
        <v>3060</v>
      </c>
      <c r="AP108">
        <f t="shared" si="6"/>
        <v>799</v>
      </c>
      <c r="AQ108">
        <f t="shared" si="6"/>
        <v>1104</v>
      </c>
      <c r="AR108">
        <f t="shared" si="6"/>
        <v>1143</v>
      </c>
      <c r="AS108">
        <f t="shared" si="6"/>
        <v>473</v>
      </c>
      <c r="AT108">
        <f t="shared" si="6"/>
        <v>2780</v>
      </c>
      <c r="AU108">
        <f t="shared" si="6"/>
        <v>198</v>
      </c>
      <c r="AV108">
        <f t="shared" si="6"/>
        <v>875</v>
      </c>
      <c r="AW108">
        <f t="shared" si="6"/>
        <v>2786</v>
      </c>
      <c r="AX108">
        <f t="shared" si="6"/>
        <v>1789</v>
      </c>
      <c r="AY108">
        <f t="shared" si="6"/>
        <v>1322</v>
      </c>
      <c r="AZ108">
        <f t="shared" si="6"/>
        <v>1404</v>
      </c>
      <c r="BA108">
        <f t="shared" si="6"/>
        <v>2914</v>
      </c>
      <c r="BB108">
        <f t="shared" si="6"/>
        <v>1583</v>
      </c>
      <c r="BC108">
        <f t="shared" si="6"/>
        <v>3465</v>
      </c>
      <c r="BD108">
        <f t="shared" si="6"/>
        <v>1513</v>
      </c>
      <c r="BE108">
        <f t="shared" si="6"/>
        <v>565</v>
      </c>
      <c r="BF108">
        <f t="shared" si="6"/>
        <v>797</v>
      </c>
      <c r="BG108">
        <f t="shared" si="6"/>
        <v>2572</v>
      </c>
      <c r="BH108">
        <f t="shared" si="6"/>
        <v>667</v>
      </c>
      <c r="BI108">
        <f t="shared" si="6"/>
        <v>2396</v>
      </c>
      <c r="BJ108">
        <f t="shared" si="6"/>
        <v>2518</v>
      </c>
      <c r="BK108">
        <f t="shared" si="6"/>
        <v>1098</v>
      </c>
      <c r="BL108">
        <f t="shared" si="6"/>
        <v>726</v>
      </c>
      <c r="BM108">
        <f t="shared" si="6"/>
        <v>551</v>
      </c>
      <c r="BN108">
        <f t="shared" si="6"/>
        <v>621</v>
      </c>
      <c r="BO108">
        <f t="shared" si="6"/>
        <v>1528</v>
      </c>
      <c r="BP108">
        <f aca="true" t="shared" si="7" ref="BP108:CY108">SUM(BP4:BP82)</f>
        <v>6940</v>
      </c>
      <c r="BQ108">
        <f t="shared" si="7"/>
        <v>1445</v>
      </c>
      <c r="BR108">
        <f t="shared" si="7"/>
        <v>304</v>
      </c>
      <c r="BS108">
        <f t="shared" si="7"/>
        <v>507</v>
      </c>
      <c r="BT108">
        <f t="shared" si="7"/>
        <v>977</v>
      </c>
      <c r="BU108">
        <f t="shared" si="7"/>
        <v>957</v>
      </c>
      <c r="BV108">
        <f t="shared" si="7"/>
        <v>755</v>
      </c>
      <c r="BW108">
        <f t="shared" si="7"/>
        <v>389</v>
      </c>
      <c r="BX108">
        <f t="shared" si="7"/>
        <v>621</v>
      </c>
      <c r="BY108">
        <f t="shared" si="7"/>
        <v>522</v>
      </c>
      <c r="BZ108">
        <f t="shared" si="7"/>
        <v>2590</v>
      </c>
      <c r="CA108">
        <f t="shared" si="7"/>
        <v>2442</v>
      </c>
      <c r="CB108">
        <f t="shared" si="7"/>
        <v>244</v>
      </c>
      <c r="CC108">
        <f t="shared" si="7"/>
        <v>905</v>
      </c>
      <c r="CD108">
        <f>SUM(CD4:CD82)</f>
        <v>15591</v>
      </c>
      <c r="CE108">
        <f t="shared" si="7"/>
        <v>2129</v>
      </c>
      <c r="CF108">
        <f t="shared" si="7"/>
        <v>4636</v>
      </c>
      <c r="CG108">
        <f t="shared" si="7"/>
        <v>577</v>
      </c>
      <c r="CH108">
        <f t="shared" si="7"/>
        <v>3249</v>
      </c>
      <c r="CI108">
        <f t="shared" si="7"/>
        <v>241</v>
      </c>
      <c r="CJ108">
        <f t="shared" si="7"/>
        <v>644</v>
      </c>
      <c r="CK108">
        <f t="shared" si="7"/>
        <v>491</v>
      </c>
      <c r="CL108">
        <f t="shared" si="7"/>
        <v>187</v>
      </c>
      <c r="CM108">
        <f t="shared" si="7"/>
        <v>744</v>
      </c>
      <c r="CN108">
        <f t="shared" si="7"/>
        <v>2653</v>
      </c>
      <c r="CO108">
        <f t="shared" si="7"/>
        <v>75</v>
      </c>
      <c r="CP108">
        <f t="shared" si="7"/>
        <v>4023</v>
      </c>
      <c r="CQ108">
        <f t="shared" si="7"/>
        <v>0</v>
      </c>
      <c r="CR108">
        <f t="shared" si="7"/>
        <v>141968</v>
      </c>
      <c r="CS108">
        <f t="shared" si="7"/>
        <v>138882</v>
      </c>
      <c r="CT108">
        <f t="shared" si="7"/>
        <v>2411</v>
      </c>
      <c r="CU108">
        <f t="shared" si="7"/>
        <v>19256</v>
      </c>
      <c r="CV108">
        <f t="shared" si="7"/>
        <v>21911</v>
      </c>
      <c r="CW108">
        <f t="shared" si="7"/>
        <v>43174</v>
      </c>
      <c r="CX108">
        <f t="shared" si="7"/>
        <v>225634</v>
      </c>
      <c r="CY108">
        <f t="shared" si="7"/>
        <v>367602</v>
      </c>
    </row>
    <row r="109" spans="1:103" ht="12.75">
      <c r="A109">
        <f>A108+1</f>
        <v>2</v>
      </c>
      <c r="B109" t="s">
        <v>201</v>
      </c>
      <c r="C109">
        <f>SUM(C83:C95)</f>
        <v>343</v>
      </c>
      <c r="D109">
        <f aca="true" t="shared" si="8" ref="D109:BO109">SUM(D83:D95)</f>
        <v>35</v>
      </c>
      <c r="E109">
        <f t="shared" si="8"/>
        <v>180</v>
      </c>
      <c r="F109">
        <f t="shared" si="8"/>
        <v>52</v>
      </c>
      <c r="G109">
        <f t="shared" si="8"/>
        <v>139</v>
      </c>
      <c r="H109">
        <f t="shared" si="8"/>
        <v>46</v>
      </c>
      <c r="I109">
        <f t="shared" si="8"/>
        <v>53</v>
      </c>
      <c r="J109">
        <f t="shared" si="8"/>
        <v>14</v>
      </c>
      <c r="K109">
        <f t="shared" si="8"/>
        <v>5</v>
      </c>
      <c r="L109">
        <f t="shared" si="8"/>
        <v>49</v>
      </c>
      <c r="M109">
        <f t="shared" si="8"/>
        <v>100</v>
      </c>
      <c r="N109">
        <f t="shared" si="8"/>
        <v>19</v>
      </c>
      <c r="O109">
        <f t="shared" si="8"/>
        <v>14</v>
      </c>
      <c r="P109">
        <f t="shared" si="8"/>
        <v>8</v>
      </c>
      <c r="Q109">
        <f t="shared" si="8"/>
        <v>0</v>
      </c>
      <c r="R109">
        <f t="shared" si="8"/>
        <v>929</v>
      </c>
      <c r="S109">
        <f t="shared" si="8"/>
        <v>1583</v>
      </c>
      <c r="T109">
        <f t="shared" si="8"/>
        <v>289</v>
      </c>
      <c r="U109">
        <f t="shared" si="8"/>
        <v>72</v>
      </c>
      <c r="V109">
        <f t="shared" si="8"/>
        <v>481</v>
      </c>
      <c r="W109">
        <f t="shared" si="8"/>
        <v>2</v>
      </c>
      <c r="X109">
        <f t="shared" si="8"/>
        <v>6</v>
      </c>
      <c r="Y109">
        <f t="shared" si="8"/>
        <v>135</v>
      </c>
      <c r="Z109">
        <f t="shared" si="8"/>
        <v>506</v>
      </c>
      <c r="AA109">
        <f t="shared" si="8"/>
        <v>97</v>
      </c>
      <c r="AB109">
        <f t="shared" si="8"/>
        <v>1132</v>
      </c>
      <c r="AC109">
        <f t="shared" si="8"/>
        <v>42</v>
      </c>
      <c r="AD109">
        <f t="shared" si="8"/>
        <v>826</v>
      </c>
      <c r="AE109">
        <f t="shared" si="8"/>
        <v>192</v>
      </c>
      <c r="AF109">
        <f t="shared" si="8"/>
        <v>157</v>
      </c>
      <c r="AG109">
        <f t="shared" si="8"/>
        <v>4569</v>
      </c>
      <c r="AH109">
        <f t="shared" si="8"/>
        <v>482</v>
      </c>
      <c r="AI109">
        <f t="shared" si="8"/>
        <v>407</v>
      </c>
      <c r="AJ109">
        <f t="shared" si="8"/>
        <v>372</v>
      </c>
      <c r="AK109">
        <f t="shared" si="8"/>
        <v>135</v>
      </c>
      <c r="AL109">
        <f t="shared" si="8"/>
        <v>479</v>
      </c>
      <c r="AM109">
        <f t="shared" si="8"/>
        <v>872</v>
      </c>
      <c r="AN109">
        <f t="shared" si="8"/>
        <v>177</v>
      </c>
      <c r="AO109">
        <f t="shared" si="8"/>
        <v>1256</v>
      </c>
      <c r="AP109">
        <f t="shared" si="8"/>
        <v>302</v>
      </c>
      <c r="AQ109">
        <f t="shared" si="8"/>
        <v>1252</v>
      </c>
      <c r="AR109">
        <f t="shared" si="8"/>
        <v>719</v>
      </c>
      <c r="AS109">
        <f t="shared" si="8"/>
        <v>228</v>
      </c>
      <c r="AT109">
        <f t="shared" si="8"/>
        <v>1228</v>
      </c>
      <c r="AU109">
        <f t="shared" si="8"/>
        <v>131</v>
      </c>
      <c r="AV109">
        <f t="shared" si="8"/>
        <v>402</v>
      </c>
      <c r="AW109">
        <f t="shared" si="8"/>
        <v>1572</v>
      </c>
      <c r="AX109">
        <f t="shared" si="8"/>
        <v>858</v>
      </c>
      <c r="AY109">
        <f t="shared" si="8"/>
        <v>489</v>
      </c>
      <c r="AZ109">
        <f t="shared" si="8"/>
        <v>661</v>
      </c>
      <c r="BA109">
        <f t="shared" si="8"/>
        <v>1142</v>
      </c>
      <c r="BB109">
        <f t="shared" si="8"/>
        <v>951</v>
      </c>
      <c r="BC109">
        <f t="shared" si="8"/>
        <v>1477</v>
      </c>
      <c r="BD109">
        <f t="shared" si="8"/>
        <v>1050</v>
      </c>
      <c r="BE109">
        <f t="shared" si="8"/>
        <v>1070</v>
      </c>
      <c r="BF109">
        <f t="shared" si="8"/>
        <v>226</v>
      </c>
      <c r="BG109">
        <f t="shared" si="8"/>
        <v>784</v>
      </c>
      <c r="BH109">
        <f t="shared" si="8"/>
        <v>460</v>
      </c>
      <c r="BI109">
        <f t="shared" si="8"/>
        <v>967</v>
      </c>
      <c r="BJ109">
        <f t="shared" si="8"/>
        <v>1158</v>
      </c>
      <c r="BK109">
        <f t="shared" si="8"/>
        <v>645</v>
      </c>
      <c r="BL109">
        <f t="shared" si="8"/>
        <v>806</v>
      </c>
      <c r="BM109">
        <f t="shared" si="8"/>
        <v>493</v>
      </c>
      <c r="BN109">
        <f t="shared" si="8"/>
        <v>776</v>
      </c>
      <c r="BO109">
        <f t="shared" si="8"/>
        <v>795</v>
      </c>
      <c r="BP109">
        <f aca="true" t="shared" si="9" ref="BP109:CY109">SUM(BP83:BP95)</f>
        <v>1732</v>
      </c>
      <c r="BQ109">
        <f t="shared" si="9"/>
        <v>776</v>
      </c>
      <c r="BR109">
        <f t="shared" si="9"/>
        <v>187</v>
      </c>
      <c r="BS109">
        <f t="shared" si="9"/>
        <v>250</v>
      </c>
      <c r="BT109">
        <f t="shared" si="9"/>
        <v>985</v>
      </c>
      <c r="BU109">
        <f t="shared" si="9"/>
        <v>913</v>
      </c>
      <c r="BV109">
        <f t="shared" si="9"/>
        <v>656</v>
      </c>
      <c r="BW109">
        <f t="shared" si="9"/>
        <v>271</v>
      </c>
      <c r="BX109">
        <f t="shared" si="9"/>
        <v>659</v>
      </c>
      <c r="BY109">
        <f t="shared" si="9"/>
        <v>332</v>
      </c>
      <c r="BZ109">
        <f t="shared" si="9"/>
        <v>3682</v>
      </c>
      <c r="CA109">
        <f t="shared" si="9"/>
        <v>1668</v>
      </c>
      <c r="CB109">
        <f t="shared" si="9"/>
        <v>280</v>
      </c>
      <c r="CC109">
        <f t="shared" si="9"/>
        <v>650</v>
      </c>
      <c r="CD109">
        <f t="shared" si="9"/>
        <v>8516</v>
      </c>
      <c r="CE109">
        <f t="shared" si="9"/>
        <v>3447</v>
      </c>
      <c r="CF109">
        <f t="shared" si="9"/>
        <v>21238</v>
      </c>
      <c r="CG109">
        <f t="shared" si="9"/>
        <v>6150</v>
      </c>
      <c r="CH109">
        <f t="shared" si="9"/>
        <v>7619</v>
      </c>
      <c r="CI109">
        <f t="shared" si="9"/>
        <v>1158</v>
      </c>
      <c r="CJ109">
        <f t="shared" si="9"/>
        <v>3544</v>
      </c>
      <c r="CK109">
        <f t="shared" si="9"/>
        <v>3980</v>
      </c>
      <c r="CL109">
        <f t="shared" si="9"/>
        <v>2413</v>
      </c>
      <c r="CM109">
        <f t="shared" si="9"/>
        <v>1870</v>
      </c>
      <c r="CN109">
        <f t="shared" si="9"/>
        <v>3265</v>
      </c>
      <c r="CO109">
        <f t="shared" si="9"/>
        <v>1686</v>
      </c>
      <c r="CP109">
        <f t="shared" si="9"/>
        <v>5256</v>
      </c>
      <c r="CQ109">
        <f t="shared" si="9"/>
        <v>3006</v>
      </c>
      <c r="CR109">
        <f t="shared" si="9"/>
        <v>123092</v>
      </c>
      <c r="CS109">
        <f t="shared" si="9"/>
        <v>203596</v>
      </c>
      <c r="CT109">
        <f t="shared" si="9"/>
        <v>26190</v>
      </c>
      <c r="CU109">
        <f t="shared" si="9"/>
        <v>60889</v>
      </c>
      <c r="CV109">
        <f t="shared" si="9"/>
        <v>0</v>
      </c>
      <c r="CW109">
        <f t="shared" si="9"/>
        <v>24537</v>
      </c>
      <c r="CX109">
        <f t="shared" si="9"/>
        <v>315212</v>
      </c>
      <c r="CY109">
        <f t="shared" si="9"/>
        <v>438304</v>
      </c>
    </row>
    <row r="110" spans="1:103" ht="12.75">
      <c r="A110">
        <f aca="true" t="shared" si="10" ref="A110:A117">A109+1</f>
        <v>3</v>
      </c>
      <c r="B110" t="s">
        <v>312</v>
      </c>
      <c r="C110">
        <f aca="true" t="shared" si="11" ref="C110:BN113">C96</f>
        <v>1061</v>
      </c>
      <c r="D110">
        <f t="shared" si="11"/>
        <v>100</v>
      </c>
      <c r="E110">
        <f t="shared" si="11"/>
        <v>620</v>
      </c>
      <c r="F110">
        <f t="shared" si="11"/>
        <v>134</v>
      </c>
      <c r="G110">
        <f t="shared" si="11"/>
        <v>476</v>
      </c>
      <c r="H110">
        <f t="shared" si="11"/>
        <v>91</v>
      </c>
      <c r="I110">
        <f t="shared" si="11"/>
        <v>155</v>
      </c>
      <c r="J110">
        <f t="shared" si="11"/>
        <v>29</v>
      </c>
      <c r="K110">
        <f t="shared" si="11"/>
        <v>8</v>
      </c>
      <c r="L110">
        <f t="shared" si="11"/>
        <v>125</v>
      </c>
      <c r="M110">
        <f t="shared" si="11"/>
        <v>364</v>
      </c>
      <c r="N110">
        <f t="shared" si="11"/>
        <v>87</v>
      </c>
      <c r="O110">
        <f t="shared" si="11"/>
        <v>34</v>
      </c>
      <c r="P110">
        <f t="shared" si="11"/>
        <v>28</v>
      </c>
      <c r="Q110">
        <f t="shared" si="11"/>
        <v>1</v>
      </c>
      <c r="R110">
        <f t="shared" si="11"/>
        <v>2843</v>
      </c>
      <c r="S110">
        <f t="shared" si="11"/>
        <v>6548</v>
      </c>
      <c r="T110">
        <f t="shared" si="11"/>
        <v>1380</v>
      </c>
      <c r="U110">
        <f t="shared" si="11"/>
        <v>298</v>
      </c>
      <c r="V110">
        <f t="shared" si="11"/>
        <v>3100</v>
      </c>
      <c r="W110">
        <f t="shared" si="11"/>
        <v>12</v>
      </c>
      <c r="X110">
        <f t="shared" si="11"/>
        <v>148</v>
      </c>
      <c r="Y110">
        <f t="shared" si="11"/>
        <v>256</v>
      </c>
      <c r="Z110">
        <f t="shared" si="11"/>
        <v>1044</v>
      </c>
      <c r="AA110">
        <f t="shared" si="11"/>
        <v>361</v>
      </c>
      <c r="AB110">
        <f t="shared" si="11"/>
        <v>1632</v>
      </c>
      <c r="AC110">
        <f t="shared" si="11"/>
        <v>207</v>
      </c>
      <c r="AD110">
        <f t="shared" si="11"/>
        <v>3033</v>
      </c>
      <c r="AE110">
        <f t="shared" si="11"/>
        <v>283</v>
      </c>
      <c r="AF110">
        <f t="shared" si="11"/>
        <v>177</v>
      </c>
      <c r="AG110">
        <f t="shared" si="11"/>
        <v>20687</v>
      </c>
      <c r="AH110">
        <f t="shared" si="11"/>
        <v>1580</v>
      </c>
      <c r="AI110">
        <f t="shared" si="11"/>
        <v>3745</v>
      </c>
      <c r="AJ110">
        <f t="shared" si="11"/>
        <v>3526</v>
      </c>
      <c r="AK110">
        <f t="shared" si="11"/>
        <v>1871</v>
      </c>
      <c r="AL110">
        <f t="shared" si="11"/>
        <v>2063</v>
      </c>
      <c r="AM110">
        <f t="shared" si="11"/>
        <v>2125</v>
      </c>
      <c r="AN110">
        <f t="shared" si="11"/>
        <v>624</v>
      </c>
      <c r="AO110">
        <f t="shared" si="11"/>
        <v>4318</v>
      </c>
      <c r="AP110">
        <f t="shared" si="11"/>
        <v>1104</v>
      </c>
      <c r="AQ110">
        <f t="shared" si="11"/>
        <v>2356</v>
      </c>
      <c r="AR110">
        <f t="shared" si="11"/>
        <v>1863</v>
      </c>
      <c r="AS110">
        <f t="shared" si="11"/>
        <v>699</v>
      </c>
      <c r="AT110">
        <f t="shared" si="11"/>
        <v>4007</v>
      </c>
      <c r="AU110">
        <f t="shared" si="11"/>
        <v>332</v>
      </c>
      <c r="AV110">
        <f t="shared" si="11"/>
        <v>1278</v>
      </c>
      <c r="AW110">
        <f t="shared" si="11"/>
        <v>4362</v>
      </c>
      <c r="AX110">
        <f t="shared" si="11"/>
        <v>2652</v>
      </c>
      <c r="AY110">
        <f t="shared" si="11"/>
        <v>1811</v>
      </c>
      <c r="AZ110">
        <f t="shared" si="11"/>
        <v>2068</v>
      </c>
      <c r="BA110">
        <f t="shared" si="11"/>
        <v>4055</v>
      </c>
      <c r="BB110">
        <f t="shared" si="11"/>
        <v>2534</v>
      </c>
      <c r="BC110">
        <f t="shared" si="11"/>
        <v>4941</v>
      </c>
      <c r="BD110">
        <f t="shared" si="11"/>
        <v>2566</v>
      </c>
      <c r="BE110">
        <f t="shared" si="11"/>
        <v>1634</v>
      </c>
      <c r="BF110">
        <f t="shared" si="11"/>
        <v>1025</v>
      </c>
      <c r="BG110">
        <f t="shared" si="11"/>
        <v>3355</v>
      </c>
      <c r="BH110">
        <f t="shared" si="11"/>
        <v>1129</v>
      </c>
      <c r="BI110">
        <f t="shared" si="11"/>
        <v>3365</v>
      </c>
      <c r="BJ110">
        <f t="shared" si="11"/>
        <v>3680</v>
      </c>
      <c r="BK110">
        <f t="shared" si="11"/>
        <v>1744</v>
      </c>
      <c r="BL110">
        <f t="shared" si="11"/>
        <v>1534</v>
      </c>
      <c r="BM110">
        <f t="shared" si="11"/>
        <v>1044</v>
      </c>
      <c r="BN110">
        <f t="shared" si="11"/>
        <v>1399</v>
      </c>
      <c r="BO110">
        <f aca="true" t="shared" si="12" ref="BO110:CY114">BO96</f>
        <v>2324</v>
      </c>
      <c r="BP110">
        <f t="shared" si="12"/>
        <v>8674</v>
      </c>
      <c r="BQ110">
        <f t="shared" si="12"/>
        <v>2218</v>
      </c>
      <c r="BR110">
        <f t="shared" si="12"/>
        <v>496</v>
      </c>
      <c r="BS110">
        <f t="shared" si="12"/>
        <v>758</v>
      </c>
      <c r="BT110">
        <f t="shared" si="12"/>
        <v>1964</v>
      </c>
      <c r="BU110">
        <f t="shared" si="12"/>
        <v>1867</v>
      </c>
      <c r="BV110">
        <f t="shared" si="12"/>
        <v>1410</v>
      </c>
      <c r="BW110">
        <f t="shared" si="12"/>
        <v>660</v>
      </c>
      <c r="BX110">
        <f t="shared" si="12"/>
        <v>1281</v>
      </c>
      <c r="BY110">
        <f t="shared" si="12"/>
        <v>856</v>
      </c>
      <c r="BZ110">
        <f t="shared" si="12"/>
        <v>6270</v>
      </c>
      <c r="CA110">
        <f t="shared" si="12"/>
        <v>4110</v>
      </c>
      <c r="CB110">
        <f t="shared" si="12"/>
        <v>524</v>
      </c>
      <c r="CC110">
        <f t="shared" si="12"/>
        <v>1553</v>
      </c>
      <c r="CD110">
        <f t="shared" si="12"/>
        <v>24106</v>
      </c>
      <c r="CE110">
        <f t="shared" si="12"/>
        <v>5575</v>
      </c>
      <c r="CF110">
        <f t="shared" si="12"/>
        <v>25873</v>
      </c>
      <c r="CG110">
        <f t="shared" si="12"/>
        <v>6727</v>
      </c>
      <c r="CH110">
        <f t="shared" si="12"/>
        <v>10867</v>
      </c>
      <c r="CI110">
        <f t="shared" si="12"/>
        <v>1399</v>
      </c>
      <c r="CJ110">
        <f t="shared" si="12"/>
        <v>4189</v>
      </c>
      <c r="CK110">
        <f t="shared" si="12"/>
        <v>4472</v>
      </c>
      <c r="CL110">
        <f t="shared" si="12"/>
        <v>2600</v>
      </c>
      <c r="CM110">
        <f t="shared" si="12"/>
        <v>2612</v>
      </c>
      <c r="CN110">
        <f t="shared" si="12"/>
        <v>5919</v>
      </c>
      <c r="CO110">
        <f t="shared" si="12"/>
        <v>1760</v>
      </c>
      <c r="CP110">
        <f t="shared" si="12"/>
        <v>9276</v>
      </c>
      <c r="CQ110">
        <f t="shared" si="12"/>
        <v>3006</v>
      </c>
      <c r="CR110">
        <f t="shared" si="12"/>
        <v>290925</v>
      </c>
      <c r="CS110">
        <f t="shared" si="12"/>
        <v>342476</v>
      </c>
      <c r="CT110">
        <f t="shared" si="12"/>
        <v>28602</v>
      </c>
      <c r="CU110">
        <f t="shared" si="12"/>
        <v>80147</v>
      </c>
      <c r="CV110">
        <f t="shared" si="12"/>
        <v>21911</v>
      </c>
      <c r="CW110">
        <f t="shared" si="12"/>
        <v>67713</v>
      </c>
      <c r="CX110">
        <f t="shared" si="12"/>
        <v>540846</v>
      </c>
      <c r="CY110">
        <f t="shared" si="12"/>
        <v>805906</v>
      </c>
    </row>
    <row r="111" spans="1:103" ht="12.75">
      <c r="A111">
        <f t="shared" si="10"/>
        <v>4</v>
      </c>
      <c r="B111" t="s">
        <v>313</v>
      </c>
      <c r="C111">
        <f t="shared" si="11"/>
        <v>78</v>
      </c>
      <c r="D111">
        <f t="shared" si="11"/>
        <v>8</v>
      </c>
      <c r="E111">
        <f t="shared" si="11"/>
        <v>36</v>
      </c>
      <c r="F111">
        <f t="shared" si="11"/>
        <v>19</v>
      </c>
      <c r="G111">
        <f t="shared" si="11"/>
        <v>87</v>
      </c>
      <c r="H111">
        <f t="shared" si="11"/>
        <v>6</v>
      </c>
      <c r="I111">
        <f t="shared" si="11"/>
        <v>11</v>
      </c>
      <c r="J111">
        <f t="shared" si="11"/>
        <v>0</v>
      </c>
      <c r="K111">
        <f t="shared" si="11"/>
        <v>0</v>
      </c>
      <c r="L111">
        <f t="shared" si="11"/>
        <v>6</v>
      </c>
      <c r="M111">
        <f t="shared" si="11"/>
        <v>31</v>
      </c>
      <c r="N111">
        <f t="shared" si="11"/>
        <v>4</v>
      </c>
      <c r="O111">
        <f t="shared" si="11"/>
        <v>2</v>
      </c>
      <c r="P111">
        <f t="shared" si="11"/>
        <v>3</v>
      </c>
      <c r="Q111">
        <f t="shared" si="11"/>
        <v>0</v>
      </c>
      <c r="R111">
        <f t="shared" si="11"/>
        <v>337</v>
      </c>
      <c r="S111">
        <f t="shared" si="11"/>
        <v>26</v>
      </c>
      <c r="T111">
        <f t="shared" si="11"/>
        <v>14</v>
      </c>
      <c r="U111">
        <f t="shared" si="11"/>
        <v>3</v>
      </c>
      <c r="V111">
        <f t="shared" si="11"/>
        <v>111</v>
      </c>
      <c r="W111">
        <f t="shared" si="11"/>
        <v>0</v>
      </c>
      <c r="X111">
        <f t="shared" si="11"/>
        <v>2</v>
      </c>
      <c r="Y111">
        <f t="shared" si="11"/>
        <v>0</v>
      </c>
      <c r="Z111">
        <f t="shared" si="11"/>
        <v>1</v>
      </c>
      <c r="AA111">
        <f t="shared" si="11"/>
        <v>28</v>
      </c>
      <c r="AB111">
        <f t="shared" si="11"/>
        <v>164</v>
      </c>
      <c r="AC111">
        <f t="shared" si="11"/>
        <v>41</v>
      </c>
      <c r="AD111">
        <f t="shared" si="11"/>
        <v>202</v>
      </c>
      <c r="AE111">
        <f t="shared" si="11"/>
        <v>1</v>
      </c>
      <c r="AF111">
        <f t="shared" si="11"/>
        <v>44</v>
      </c>
      <c r="AG111">
        <f t="shared" si="11"/>
        <v>1083</v>
      </c>
      <c r="AH111">
        <f t="shared" si="11"/>
        <v>74</v>
      </c>
      <c r="AI111">
        <f t="shared" si="11"/>
        <v>541</v>
      </c>
      <c r="AJ111">
        <f t="shared" si="11"/>
        <v>2144</v>
      </c>
      <c r="AK111">
        <f t="shared" si="11"/>
        <v>1</v>
      </c>
      <c r="AL111">
        <f t="shared" si="11"/>
        <v>162</v>
      </c>
      <c r="AM111">
        <f t="shared" si="11"/>
        <v>864</v>
      </c>
      <c r="AN111">
        <f t="shared" si="11"/>
        <v>747</v>
      </c>
      <c r="AO111">
        <f t="shared" si="11"/>
        <v>392</v>
      </c>
      <c r="AP111">
        <f t="shared" si="11"/>
        <v>17</v>
      </c>
      <c r="AQ111">
        <f t="shared" si="11"/>
        <v>47</v>
      </c>
      <c r="AR111">
        <f t="shared" si="11"/>
        <v>866</v>
      </c>
      <c r="AS111">
        <f t="shared" si="11"/>
        <v>15</v>
      </c>
      <c r="AT111">
        <f t="shared" si="11"/>
        <v>87</v>
      </c>
      <c r="AU111">
        <f t="shared" si="11"/>
        <v>13</v>
      </c>
      <c r="AV111">
        <f t="shared" si="11"/>
        <v>180</v>
      </c>
      <c r="AW111">
        <f t="shared" si="11"/>
        <v>154</v>
      </c>
      <c r="AX111">
        <f t="shared" si="11"/>
        <v>297</v>
      </c>
      <c r="AY111">
        <f t="shared" si="11"/>
        <v>3</v>
      </c>
      <c r="AZ111">
        <f t="shared" si="11"/>
        <v>202</v>
      </c>
      <c r="BA111">
        <f t="shared" si="11"/>
        <v>1179</v>
      </c>
      <c r="BB111">
        <f t="shared" si="11"/>
        <v>557</v>
      </c>
      <c r="BC111">
        <f t="shared" si="11"/>
        <v>376</v>
      </c>
      <c r="BD111">
        <f t="shared" si="11"/>
        <v>124</v>
      </c>
      <c r="BE111">
        <f t="shared" si="11"/>
        <v>1113</v>
      </c>
      <c r="BF111">
        <f t="shared" si="11"/>
        <v>204</v>
      </c>
      <c r="BG111">
        <f t="shared" si="11"/>
        <v>1069</v>
      </c>
      <c r="BH111">
        <f t="shared" si="11"/>
        <v>661</v>
      </c>
      <c r="BI111">
        <f t="shared" si="11"/>
        <v>961</v>
      </c>
      <c r="BJ111">
        <f t="shared" si="11"/>
        <v>1481</v>
      </c>
      <c r="BK111">
        <f t="shared" si="11"/>
        <v>455</v>
      </c>
      <c r="BL111">
        <f t="shared" si="11"/>
        <v>1206</v>
      </c>
      <c r="BM111">
        <f t="shared" si="11"/>
        <v>65</v>
      </c>
      <c r="BN111">
        <f t="shared" si="11"/>
        <v>1</v>
      </c>
      <c r="BO111">
        <f t="shared" si="12"/>
        <v>271</v>
      </c>
      <c r="BP111">
        <f t="shared" si="12"/>
        <v>1924</v>
      </c>
      <c r="BQ111">
        <f t="shared" si="12"/>
        <v>627</v>
      </c>
      <c r="BR111">
        <f t="shared" si="12"/>
        <v>62</v>
      </c>
      <c r="BS111">
        <f t="shared" si="12"/>
        <v>63</v>
      </c>
      <c r="BT111">
        <f t="shared" si="12"/>
        <v>1790</v>
      </c>
      <c r="BU111">
        <f t="shared" si="12"/>
        <v>1283</v>
      </c>
      <c r="BV111">
        <f t="shared" si="12"/>
        <v>369</v>
      </c>
      <c r="BW111">
        <f t="shared" si="12"/>
        <v>65</v>
      </c>
      <c r="BX111">
        <f t="shared" si="12"/>
        <v>453</v>
      </c>
      <c r="BY111">
        <f t="shared" si="12"/>
        <v>374</v>
      </c>
      <c r="BZ111">
        <f t="shared" si="12"/>
        <v>5154</v>
      </c>
      <c r="CA111">
        <f t="shared" si="12"/>
        <v>856</v>
      </c>
      <c r="CB111">
        <f t="shared" si="12"/>
        <v>101</v>
      </c>
      <c r="CC111">
        <f t="shared" si="12"/>
        <v>587</v>
      </c>
      <c r="CD111">
        <f t="shared" si="12"/>
        <v>1924</v>
      </c>
      <c r="CE111">
        <f t="shared" si="12"/>
        <v>432</v>
      </c>
      <c r="CF111">
        <f t="shared" si="12"/>
        <v>289</v>
      </c>
      <c r="CG111">
        <f t="shared" si="12"/>
        <v>0</v>
      </c>
      <c r="CH111">
        <f t="shared" si="12"/>
        <v>4146</v>
      </c>
      <c r="CI111">
        <f t="shared" si="12"/>
        <v>607</v>
      </c>
      <c r="CJ111">
        <f t="shared" si="12"/>
        <v>78</v>
      </c>
      <c r="CK111">
        <f t="shared" si="12"/>
        <v>0</v>
      </c>
      <c r="CL111">
        <f t="shared" si="12"/>
        <v>4</v>
      </c>
      <c r="CM111">
        <f t="shared" si="12"/>
        <v>11</v>
      </c>
      <c r="CN111">
        <f t="shared" si="12"/>
        <v>218</v>
      </c>
      <c r="CO111">
        <f t="shared" si="12"/>
        <v>107</v>
      </c>
      <c r="CP111">
        <f t="shared" si="12"/>
        <v>208</v>
      </c>
      <c r="CQ111">
        <f t="shared" si="12"/>
        <v>0</v>
      </c>
      <c r="CR111">
        <f t="shared" si="12"/>
        <v>40608</v>
      </c>
      <c r="CS111">
        <f t="shared" si="12"/>
        <v>6454</v>
      </c>
      <c r="CT111">
        <f t="shared" si="12"/>
        <v>482</v>
      </c>
      <c r="CU111">
        <f t="shared" si="12"/>
        <v>12472</v>
      </c>
      <c r="CV111">
        <f t="shared" si="12"/>
        <v>3288</v>
      </c>
      <c r="CW111">
        <f t="shared" si="12"/>
        <v>13344</v>
      </c>
      <c r="CX111">
        <f t="shared" si="12"/>
        <v>36040</v>
      </c>
      <c r="CY111">
        <f t="shared" si="12"/>
        <v>76648</v>
      </c>
    </row>
    <row r="112" spans="1:103" ht="12.75">
      <c r="A112">
        <f t="shared" si="10"/>
        <v>5</v>
      </c>
      <c r="B112" t="s">
        <v>314</v>
      </c>
      <c r="C112">
        <f t="shared" si="11"/>
        <v>1139</v>
      </c>
      <c r="D112">
        <f t="shared" si="11"/>
        <v>108</v>
      </c>
      <c r="E112">
        <f t="shared" si="11"/>
        <v>656</v>
      </c>
      <c r="F112">
        <f t="shared" si="11"/>
        <v>153</v>
      </c>
      <c r="G112">
        <f t="shared" si="11"/>
        <v>563</v>
      </c>
      <c r="H112">
        <f t="shared" si="11"/>
        <v>97</v>
      </c>
      <c r="I112">
        <f t="shared" si="11"/>
        <v>166</v>
      </c>
      <c r="J112">
        <f t="shared" si="11"/>
        <v>29</v>
      </c>
      <c r="K112">
        <f t="shared" si="11"/>
        <v>8</v>
      </c>
      <c r="L112">
        <f t="shared" si="11"/>
        <v>131</v>
      </c>
      <c r="M112">
        <f t="shared" si="11"/>
        <v>395</v>
      </c>
      <c r="N112">
        <f t="shared" si="11"/>
        <v>91</v>
      </c>
      <c r="O112">
        <f t="shared" si="11"/>
        <v>36</v>
      </c>
      <c r="P112">
        <f t="shared" si="11"/>
        <v>31</v>
      </c>
      <c r="Q112">
        <f t="shared" si="11"/>
        <v>1</v>
      </c>
      <c r="R112">
        <f t="shared" si="11"/>
        <v>3180</v>
      </c>
      <c r="S112">
        <f t="shared" si="11"/>
        <v>6574</v>
      </c>
      <c r="T112">
        <f t="shared" si="11"/>
        <v>1394</v>
      </c>
      <c r="U112">
        <f t="shared" si="11"/>
        <v>301</v>
      </c>
      <c r="V112">
        <f t="shared" si="11"/>
        <v>3211</v>
      </c>
      <c r="W112">
        <f t="shared" si="11"/>
        <v>12</v>
      </c>
      <c r="X112">
        <f t="shared" si="11"/>
        <v>150</v>
      </c>
      <c r="Y112">
        <f t="shared" si="11"/>
        <v>256</v>
      </c>
      <c r="Z112">
        <f t="shared" si="11"/>
        <v>1045</v>
      </c>
      <c r="AA112">
        <f t="shared" si="11"/>
        <v>389</v>
      </c>
      <c r="AB112">
        <f t="shared" si="11"/>
        <v>1796</v>
      </c>
      <c r="AC112">
        <f t="shared" si="11"/>
        <v>248</v>
      </c>
      <c r="AD112">
        <f t="shared" si="11"/>
        <v>3235</v>
      </c>
      <c r="AE112">
        <f t="shared" si="11"/>
        <v>284</v>
      </c>
      <c r="AF112">
        <f t="shared" si="11"/>
        <v>221</v>
      </c>
      <c r="AG112">
        <f t="shared" si="11"/>
        <v>21770</v>
      </c>
      <c r="AH112">
        <f t="shared" si="11"/>
        <v>1654</v>
      </c>
      <c r="AI112">
        <f t="shared" si="11"/>
        <v>4286</v>
      </c>
      <c r="AJ112">
        <f t="shared" si="11"/>
        <v>5670</v>
      </c>
      <c r="AK112">
        <f t="shared" si="11"/>
        <v>1872</v>
      </c>
      <c r="AL112">
        <f t="shared" si="11"/>
        <v>2225</v>
      </c>
      <c r="AM112">
        <f t="shared" si="11"/>
        <v>2989</v>
      </c>
      <c r="AN112">
        <f t="shared" si="11"/>
        <v>1371</v>
      </c>
      <c r="AO112">
        <f t="shared" si="11"/>
        <v>4710</v>
      </c>
      <c r="AP112">
        <f t="shared" si="11"/>
        <v>1121</v>
      </c>
      <c r="AQ112">
        <f t="shared" si="11"/>
        <v>2403</v>
      </c>
      <c r="AR112">
        <f t="shared" si="11"/>
        <v>2729</v>
      </c>
      <c r="AS112">
        <f t="shared" si="11"/>
        <v>714</v>
      </c>
      <c r="AT112">
        <f t="shared" si="11"/>
        <v>4094</v>
      </c>
      <c r="AU112">
        <f t="shared" si="11"/>
        <v>345</v>
      </c>
      <c r="AV112">
        <f t="shared" si="11"/>
        <v>1458</v>
      </c>
      <c r="AW112">
        <f t="shared" si="11"/>
        <v>4516</v>
      </c>
      <c r="AX112">
        <f t="shared" si="11"/>
        <v>2949</v>
      </c>
      <c r="AY112">
        <f t="shared" si="11"/>
        <v>1814</v>
      </c>
      <c r="AZ112">
        <f t="shared" si="11"/>
        <v>2270</v>
      </c>
      <c r="BA112">
        <f t="shared" si="11"/>
        <v>5234</v>
      </c>
      <c r="BB112">
        <f t="shared" si="11"/>
        <v>3091</v>
      </c>
      <c r="BC112">
        <f t="shared" si="11"/>
        <v>5317</v>
      </c>
      <c r="BD112">
        <f t="shared" si="11"/>
        <v>2690</v>
      </c>
      <c r="BE112">
        <f t="shared" si="11"/>
        <v>2747</v>
      </c>
      <c r="BF112">
        <f t="shared" si="11"/>
        <v>1229</v>
      </c>
      <c r="BG112">
        <f t="shared" si="11"/>
        <v>4424</v>
      </c>
      <c r="BH112">
        <f t="shared" si="11"/>
        <v>1790</v>
      </c>
      <c r="BI112">
        <f t="shared" si="11"/>
        <v>4326</v>
      </c>
      <c r="BJ112">
        <f t="shared" si="11"/>
        <v>5161</v>
      </c>
      <c r="BK112">
        <f t="shared" si="11"/>
        <v>2199</v>
      </c>
      <c r="BL112">
        <f t="shared" si="11"/>
        <v>2740</v>
      </c>
      <c r="BM112">
        <f t="shared" si="11"/>
        <v>1109</v>
      </c>
      <c r="BN112">
        <f t="shared" si="11"/>
        <v>1400</v>
      </c>
      <c r="BO112">
        <f t="shared" si="12"/>
        <v>2595</v>
      </c>
      <c r="BP112">
        <f t="shared" si="12"/>
        <v>10598</v>
      </c>
      <c r="BQ112">
        <f t="shared" si="12"/>
        <v>2845</v>
      </c>
      <c r="BR112">
        <f t="shared" si="12"/>
        <v>558</v>
      </c>
      <c r="BS112">
        <f t="shared" si="12"/>
        <v>821</v>
      </c>
      <c r="BT112">
        <f t="shared" si="12"/>
        <v>3754</v>
      </c>
      <c r="BU112">
        <f t="shared" si="12"/>
        <v>3150</v>
      </c>
      <c r="BV112">
        <f t="shared" si="12"/>
        <v>1779</v>
      </c>
      <c r="BW112">
        <f t="shared" si="12"/>
        <v>725</v>
      </c>
      <c r="BX112">
        <f t="shared" si="12"/>
        <v>1734</v>
      </c>
      <c r="BY112">
        <f t="shared" si="12"/>
        <v>1230</v>
      </c>
      <c r="BZ112">
        <f t="shared" si="12"/>
        <v>11424</v>
      </c>
      <c r="CA112">
        <f t="shared" si="12"/>
        <v>4966</v>
      </c>
      <c r="CB112">
        <f t="shared" si="12"/>
        <v>625</v>
      </c>
      <c r="CC112">
        <f t="shared" si="12"/>
        <v>2140</v>
      </c>
      <c r="CD112">
        <f t="shared" si="12"/>
        <v>26030</v>
      </c>
      <c r="CE112">
        <f t="shared" si="12"/>
        <v>6007</v>
      </c>
      <c r="CF112">
        <f t="shared" si="12"/>
        <v>26162</v>
      </c>
      <c r="CG112">
        <f t="shared" si="12"/>
        <v>6727</v>
      </c>
      <c r="CH112">
        <f t="shared" si="12"/>
        <v>15013</v>
      </c>
      <c r="CI112">
        <f t="shared" si="12"/>
        <v>2006</v>
      </c>
      <c r="CJ112">
        <f t="shared" si="12"/>
        <v>4267</v>
      </c>
      <c r="CK112">
        <f t="shared" si="12"/>
        <v>4472</v>
      </c>
      <c r="CL112">
        <f t="shared" si="12"/>
        <v>2604</v>
      </c>
      <c r="CM112">
        <f t="shared" si="12"/>
        <v>2623</v>
      </c>
      <c r="CN112">
        <f t="shared" si="12"/>
        <v>6137</v>
      </c>
      <c r="CO112">
        <f t="shared" si="12"/>
        <v>1867</v>
      </c>
      <c r="CP112">
        <f t="shared" si="12"/>
        <v>9484</v>
      </c>
      <c r="CQ112">
        <f t="shared" si="12"/>
        <v>3006</v>
      </c>
      <c r="CR112">
        <f t="shared" si="12"/>
        <v>305666</v>
      </c>
      <c r="CS112">
        <f t="shared" si="12"/>
        <v>348930</v>
      </c>
      <c r="CT112">
        <f t="shared" si="12"/>
        <v>29084</v>
      </c>
      <c r="CU112">
        <f t="shared" si="12"/>
        <v>92619</v>
      </c>
      <c r="CV112">
        <f t="shared" si="12"/>
        <v>25199</v>
      </c>
      <c r="CW112">
        <f t="shared" si="12"/>
        <v>81057</v>
      </c>
      <c r="CX112">
        <f t="shared" si="12"/>
        <v>576886</v>
      </c>
      <c r="CY112">
        <f t="shared" si="12"/>
        <v>882554</v>
      </c>
    </row>
    <row r="113" spans="1:103" ht="12.75">
      <c r="A113">
        <f t="shared" si="10"/>
        <v>6</v>
      </c>
      <c r="B113" t="s">
        <v>315</v>
      </c>
      <c r="C113">
        <f t="shared" si="11"/>
        <v>3132</v>
      </c>
      <c r="D113">
        <f t="shared" si="11"/>
        <v>200</v>
      </c>
      <c r="E113">
        <f t="shared" si="11"/>
        <v>1090</v>
      </c>
      <c r="F113">
        <f t="shared" si="11"/>
        <v>756</v>
      </c>
      <c r="G113">
        <f t="shared" si="11"/>
        <v>1294</v>
      </c>
      <c r="H113">
        <f t="shared" si="11"/>
        <v>111</v>
      </c>
      <c r="I113">
        <f t="shared" si="11"/>
        <v>295</v>
      </c>
      <c r="J113">
        <f t="shared" si="11"/>
        <v>122</v>
      </c>
      <c r="K113">
        <f t="shared" si="11"/>
        <v>13</v>
      </c>
      <c r="L113">
        <f t="shared" si="11"/>
        <v>344</v>
      </c>
      <c r="M113">
        <f t="shared" si="11"/>
        <v>930</v>
      </c>
      <c r="N113">
        <f t="shared" si="11"/>
        <v>980</v>
      </c>
      <c r="O113">
        <f t="shared" si="11"/>
        <v>61</v>
      </c>
      <c r="P113">
        <f t="shared" si="11"/>
        <v>107</v>
      </c>
      <c r="Q113">
        <f t="shared" si="11"/>
        <v>13</v>
      </c>
      <c r="R113">
        <f t="shared" si="11"/>
        <v>14396</v>
      </c>
      <c r="S113">
        <f t="shared" si="11"/>
        <v>5790</v>
      </c>
      <c r="T113">
        <f t="shared" si="11"/>
        <v>1160</v>
      </c>
      <c r="U113">
        <f t="shared" si="11"/>
        <v>1579</v>
      </c>
      <c r="V113">
        <f t="shared" si="11"/>
        <v>1880</v>
      </c>
      <c r="W113">
        <f t="shared" si="11"/>
        <v>122</v>
      </c>
      <c r="X113">
        <f t="shared" si="11"/>
        <v>183</v>
      </c>
      <c r="Y113">
        <f t="shared" si="11"/>
        <v>2374</v>
      </c>
      <c r="Z113">
        <f t="shared" si="11"/>
        <v>1913</v>
      </c>
      <c r="AA113">
        <f t="shared" si="11"/>
        <v>717</v>
      </c>
      <c r="AB113">
        <f t="shared" si="11"/>
        <v>6303</v>
      </c>
      <c r="AC113">
        <f t="shared" si="11"/>
        <v>779</v>
      </c>
      <c r="AD113">
        <f t="shared" si="11"/>
        <v>2812</v>
      </c>
      <c r="AE113">
        <f t="shared" si="11"/>
        <v>2083</v>
      </c>
      <c r="AF113">
        <f t="shared" si="11"/>
        <v>929</v>
      </c>
      <c r="AG113">
        <f t="shared" si="11"/>
        <v>4707</v>
      </c>
      <c r="AH113">
        <f t="shared" si="11"/>
        <v>923</v>
      </c>
      <c r="AI113">
        <f t="shared" si="11"/>
        <v>2852</v>
      </c>
      <c r="AJ113">
        <f t="shared" si="11"/>
        <v>4812</v>
      </c>
      <c r="AK113">
        <f t="shared" si="11"/>
        <v>1538</v>
      </c>
      <c r="AL113">
        <f t="shared" si="11"/>
        <v>1604</v>
      </c>
      <c r="AM113">
        <f t="shared" si="11"/>
        <v>1118</v>
      </c>
      <c r="AN113">
        <f t="shared" si="11"/>
        <v>322</v>
      </c>
      <c r="AO113">
        <f t="shared" si="11"/>
        <v>3875</v>
      </c>
      <c r="AP113">
        <f t="shared" si="11"/>
        <v>1539</v>
      </c>
      <c r="AQ113">
        <f t="shared" si="11"/>
        <v>2583</v>
      </c>
      <c r="AR113">
        <f t="shared" si="11"/>
        <v>3721</v>
      </c>
      <c r="AS113">
        <f t="shared" si="11"/>
        <v>1855</v>
      </c>
      <c r="AT113">
        <f t="shared" si="11"/>
        <v>3340</v>
      </c>
      <c r="AU113">
        <f t="shared" si="11"/>
        <v>439</v>
      </c>
      <c r="AV113">
        <f t="shared" si="11"/>
        <v>1521</v>
      </c>
      <c r="AW113">
        <f t="shared" si="11"/>
        <v>4207</v>
      </c>
      <c r="AX113">
        <f t="shared" si="11"/>
        <v>2803</v>
      </c>
      <c r="AY113">
        <f t="shared" si="11"/>
        <v>1544</v>
      </c>
      <c r="AZ113">
        <f t="shared" si="11"/>
        <v>2807</v>
      </c>
      <c r="BA113">
        <f t="shared" si="11"/>
        <v>3921</v>
      </c>
      <c r="BB113">
        <f t="shared" si="11"/>
        <v>4169</v>
      </c>
      <c r="BC113">
        <f t="shared" si="11"/>
        <v>2190</v>
      </c>
      <c r="BD113">
        <f t="shared" si="11"/>
        <v>1143</v>
      </c>
      <c r="BE113">
        <f t="shared" si="11"/>
        <v>2430</v>
      </c>
      <c r="BF113">
        <f t="shared" si="11"/>
        <v>408</v>
      </c>
      <c r="BG113">
        <f t="shared" si="11"/>
        <v>2450</v>
      </c>
      <c r="BH113">
        <f t="shared" si="11"/>
        <v>3126</v>
      </c>
      <c r="BI113">
        <f t="shared" si="11"/>
        <v>3140</v>
      </c>
      <c r="BJ113">
        <f t="shared" si="11"/>
        <v>3824</v>
      </c>
      <c r="BK113">
        <f t="shared" si="11"/>
        <v>2299</v>
      </c>
      <c r="BL113">
        <f t="shared" si="11"/>
        <v>2786</v>
      </c>
      <c r="BM113">
        <f t="shared" si="11"/>
        <v>1689</v>
      </c>
      <c r="BN113">
        <f aca="true" t="shared" si="13" ref="BN113:CY117">BN99</f>
        <v>1581</v>
      </c>
      <c r="BO113">
        <f t="shared" si="13"/>
        <v>5376</v>
      </c>
      <c r="BP113">
        <f t="shared" si="12"/>
        <v>5952</v>
      </c>
      <c r="BQ113">
        <f t="shared" si="12"/>
        <v>2217</v>
      </c>
      <c r="BR113">
        <f t="shared" si="12"/>
        <v>510</v>
      </c>
      <c r="BS113">
        <f t="shared" si="12"/>
        <v>938</v>
      </c>
      <c r="BT113">
        <f t="shared" si="12"/>
        <v>4518</v>
      </c>
      <c r="BU113">
        <f t="shared" si="12"/>
        <v>3827</v>
      </c>
      <c r="BV113">
        <f t="shared" si="12"/>
        <v>2013</v>
      </c>
      <c r="BW113">
        <f t="shared" si="12"/>
        <v>644</v>
      </c>
      <c r="BX113">
        <f t="shared" si="12"/>
        <v>1780</v>
      </c>
      <c r="BY113">
        <f t="shared" si="12"/>
        <v>1352</v>
      </c>
      <c r="BZ113">
        <f t="shared" si="12"/>
        <v>5082</v>
      </c>
      <c r="CA113">
        <f t="shared" si="12"/>
        <v>4748</v>
      </c>
      <c r="CB113">
        <f t="shared" si="12"/>
        <v>711</v>
      </c>
      <c r="CC113">
        <f t="shared" si="12"/>
        <v>2939</v>
      </c>
      <c r="CD113">
        <f t="shared" si="12"/>
        <v>18379</v>
      </c>
      <c r="CE113">
        <f t="shared" si="12"/>
        <v>6743</v>
      </c>
      <c r="CF113">
        <f t="shared" si="12"/>
        <v>111623</v>
      </c>
      <c r="CG113">
        <f t="shared" si="12"/>
        <v>27508</v>
      </c>
      <c r="CH113">
        <f t="shared" si="12"/>
        <v>31296</v>
      </c>
      <c r="CI113">
        <f t="shared" si="12"/>
        <v>7363</v>
      </c>
      <c r="CJ113">
        <f t="shared" si="12"/>
        <v>17118</v>
      </c>
      <c r="CK113">
        <f t="shared" si="12"/>
        <v>35528</v>
      </c>
      <c r="CL113">
        <f t="shared" si="12"/>
        <v>11374</v>
      </c>
      <c r="CM113">
        <f t="shared" si="12"/>
        <v>17880</v>
      </c>
      <c r="CN113">
        <f t="shared" si="12"/>
        <v>14167</v>
      </c>
      <c r="CO113">
        <f t="shared" si="12"/>
        <v>3863</v>
      </c>
      <c r="CP113">
        <f t="shared" si="12"/>
        <v>22063</v>
      </c>
      <c r="CQ113">
        <f t="shared" si="12"/>
        <v>-3006</v>
      </c>
      <c r="CR113">
        <f t="shared" si="12"/>
        <v>500240</v>
      </c>
      <c r="CS113">
        <f t="shared" si="12"/>
        <v>0</v>
      </c>
      <c r="CT113">
        <f t="shared" si="12"/>
        <v>11297</v>
      </c>
      <c r="CU113">
        <f t="shared" si="12"/>
        <v>0</v>
      </c>
      <c r="CV113">
        <f t="shared" si="12"/>
        <v>0</v>
      </c>
      <c r="CW113">
        <f t="shared" si="12"/>
        <v>0</v>
      </c>
      <c r="CX113">
        <f t="shared" si="12"/>
        <v>11297</v>
      </c>
      <c r="CY113">
        <f t="shared" si="12"/>
        <v>511537</v>
      </c>
    </row>
    <row r="114" spans="1:103" ht="12.75">
      <c r="A114">
        <f t="shared" si="10"/>
        <v>7</v>
      </c>
      <c r="B114" t="s">
        <v>316</v>
      </c>
      <c r="C114">
        <f aca="true" t="shared" si="14" ref="C114:BN117">C100</f>
        <v>1045</v>
      </c>
      <c r="D114">
        <f t="shared" si="14"/>
        <v>33</v>
      </c>
      <c r="E114">
        <f t="shared" si="14"/>
        <v>63</v>
      </c>
      <c r="F114">
        <f t="shared" si="14"/>
        <v>148</v>
      </c>
      <c r="G114">
        <f t="shared" si="14"/>
        <v>126</v>
      </c>
      <c r="H114">
        <f t="shared" si="14"/>
        <v>23</v>
      </c>
      <c r="I114">
        <f t="shared" si="14"/>
        <v>37</v>
      </c>
      <c r="J114">
        <f t="shared" si="14"/>
        <v>7</v>
      </c>
      <c r="K114">
        <f t="shared" si="14"/>
        <v>4</v>
      </c>
      <c r="L114">
        <f t="shared" si="14"/>
        <v>82</v>
      </c>
      <c r="M114">
        <f t="shared" si="14"/>
        <v>307</v>
      </c>
      <c r="N114">
        <f t="shared" si="14"/>
        <v>128</v>
      </c>
      <c r="O114">
        <f t="shared" si="14"/>
        <v>34</v>
      </c>
      <c r="P114">
        <f t="shared" si="14"/>
        <v>51</v>
      </c>
      <c r="Q114">
        <f t="shared" si="14"/>
        <v>10</v>
      </c>
      <c r="R114">
        <f t="shared" si="14"/>
        <v>1700</v>
      </c>
      <c r="S114">
        <f t="shared" si="14"/>
        <v>1467</v>
      </c>
      <c r="T114">
        <f t="shared" si="14"/>
        <v>242</v>
      </c>
      <c r="U114">
        <f t="shared" si="14"/>
        <v>135</v>
      </c>
      <c r="V114">
        <f t="shared" si="14"/>
        <v>455</v>
      </c>
      <c r="W114">
        <f t="shared" si="14"/>
        <v>15</v>
      </c>
      <c r="X114">
        <f t="shared" si="14"/>
        <v>50</v>
      </c>
      <c r="Y114">
        <f t="shared" si="14"/>
        <v>433</v>
      </c>
      <c r="Z114">
        <f t="shared" si="14"/>
        <v>365</v>
      </c>
      <c r="AA114">
        <f t="shared" si="14"/>
        <v>187</v>
      </c>
      <c r="AB114">
        <f t="shared" si="14"/>
        <v>1123</v>
      </c>
      <c r="AC114">
        <f t="shared" si="14"/>
        <v>72</v>
      </c>
      <c r="AD114">
        <f t="shared" si="14"/>
        <v>531</v>
      </c>
      <c r="AE114">
        <f t="shared" si="14"/>
        <v>619</v>
      </c>
      <c r="AF114">
        <f t="shared" si="14"/>
        <v>120</v>
      </c>
      <c r="AG114">
        <f t="shared" si="14"/>
        <v>697</v>
      </c>
      <c r="AH114">
        <f t="shared" si="14"/>
        <v>213</v>
      </c>
      <c r="AI114">
        <f t="shared" si="14"/>
        <v>837</v>
      </c>
      <c r="AJ114">
        <f t="shared" si="14"/>
        <v>339</v>
      </c>
      <c r="AK114">
        <f t="shared" si="14"/>
        <v>79</v>
      </c>
      <c r="AL114">
        <f t="shared" si="14"/>
        <v>465</v>
      </c>
      <c r="AM114">
        <f t="shared" si="14"/>
        <v>152</v>
      </c>
      <c r="AN114">
        <f t="shared" si="14"/>
        <v>128</v>
      </c>
      <c r="AO114">
        <f t="shared" si="14"/>
        <v>736</v>
      </c>
      <c r="AP114">
        <f t="shared" si="14"/>
        <v>109</v>
      </c>
      <c r="AQ114">
        <f t="shared" si="14"/>
        <v>424</v>
      </c>
      <c r="AR114">
        <f t="shared" si="14"/>
        <v>767</v>
      </c>
      <c r="AS114">
        <f t="shared" si="14"/>
        <v>173</v>
      </c>
      <c r="AT114">
        <f t="shared" si="14"/>
        <v>1120</v>
      </c>
      <c r="AU114">
        <f t="shared" si="14"/>
        <v>58</v>
      </c>
      <c r="AV114">
        <f t="shared" si="14"/>
        <v>365</v>
      </c>
      <c r="AW114">
        <f t="shared" si="14"/>
        <v>900</v>
      </c>
      <c r="AX114">
        <f t="shared" si="14"/>
        <v>939</v>
      </c>
      <c r="AY114">
        <f t="shared" si="14"/>
        <v>344</v>
      </c>
      <c r="AZ114">
        <f t="shared" si="14"/>
        <v>386</v>
      </c>
      <c r="BA114">
        <f t="shared" si="14"/>
        <v>635</v>
      </c>
      <c r="BB114">
        <f t="shared" si="14"/>
        <v>747</v>
      </c>
      <c r="BC114">
        <f t="shared" si="14"/>
        <v>843</v>
      </c>
      <c r="BD114">
        <f t="shared" si="14"/>
        <v>422</v>
      </c>
      <c r="BE114">
        <f t="shared" si="14"/>
        <v>428</v>
      </c>
      <c r="BF114">
        <f t="shared" si="14"/>
        <v>208</v>
      </c>
      <c r="BG114">
        <f t="shared" si="14"/>
        <v>665</v>
      </c>
      <c r="BH114">
        <f t="shared" si="14"/>
        <v>916</v>
      </c>
      <c r="BI114">
        <f t="shared" si="14"/>
        <v>528</v>
      </c>
      <c r="BJ114">
        <f t="shared" si="14"/>
        <v>683</v>
      </c>
      <c r="BK114">
        <f t="shared" si="14"/>
        <v>577</v>
      </c>
      <c r="BL114">
        <f t="shared" si="14"/>
        <v>642</v>
      </c>
      <c r="BM114">
        <f t="shared" si="14"/>
        <v>452</v>
      </c>
      <c r="BN114">
        <f t="shared" si="14"/>
        <v>449</v>
      </c>
      <c r="BO114">
        <f t="shared" si="13"/>
        <v>861</v>
      </c>
      <c r="BP114">
        <f t="shared" si="12"/>
        <v>1468</v>
      </c>
      <c r="BQ114">
        <f t="shared" si="12"/>
        <v>313</v>
      </c>
      <c r="BR114">
        <f t="shared" si="12"/>
        <v>135</v>
      </c>
      <c r="BS114">
        <f t="shared" si="12"/>
        <v>197</v>
      </c>
      <c r="BT114">
        <f t="shared" si="12"/>
        <v>962</v>
      </c>
      <c r="BU114">
        <f t="shared" si="12"/>
        <v>1034</v>
      </c>
      <c r="BV114">
        <f t="shared" si="12"/>
        <v>559</v>
      </c>
      <c r="BW114">
        <f t="shared" si="12"/>
        <v>271</v>
      </c>
      <c r="BX114">
        <f t="shared" si="12"/>
        <v>632</v>
      </c>
      <c r="BY114">
        <f t="shared" si="12"/>
        <v>395</v>
      </c>
      <c r="BZ114">
        <f t="shared" si="12"/>
        <v>1100</v>
      </c>
      <c r="CA114">
        <f t="shared" si="12"/>
        <v>1281</v>
      </c>
      <c r="CB114">
        <f t="shared" si="12"/>
        <v>501</v>
      </c>
      <c r="CC114">
        <f t="shared" si="12"/>
        <v>650</v>
      </c>
      <c r="CD114">
        <f t="shared" si="12"/>
        <v>11413</v>
      </c>
      <c r="CE114">
        <f t="shared" si="12"/>
        <v>2009</v>
      </c>
      <c r="CF114">
        <f t="shared" si="12"/>
        <v>12834</v>
      </c>
      <c r="CG114">
        <f t="shared" si="12"/>
        <v>2914</v>
      </c>
      <c r="CH114">
        <f t="shared" si="12"/>
        <v>7395</v>
      </c>
      <c r="CI114">
        <f t="shared" si="12"/>
        <v>1679</v>
      </c>
      <c r="CJ114">
        <f t="shared" si="12"/>
        <v>6993</v>
      </c>
      <c r="CK114">
        <f t="shared" si="12"/>
        <v>740</v>
      </c>
      <c r="CL114">
        <f t="shared" si="12"/>
        <v>1700</v>
      </c>
      <c r="CM114">
        <f t="shared" si="12"/>
        <v>15447</v>
      </c>
      <c r="CN114">
        <f t="shared" si="12"/>
        <v>6725</v>
      </c>
      <c r="CO114">
        <f t="shared" si="12"/>
        <v>713</v>
      </c>
      <c r="CP114">
        <f t="shared" si="12"/>
        <v>7447</v>
      </c>
      <c r="CQ114">
        <f t="shared" si="12"/>
        <v>0</v>
      </c>
      <c r="CR114">
        <f t="shared" si="12"/>
        <v>115406</v>
      </c>
      <c r="CS114">
        <f t="shared" si="12"/>
        <v>0</v>
      </c>
      <c r="CT114">
        <f t="shared" si="12"/>
        <v>11219</v>
      </c>
      <c r="CU114">
        <f t="shared" si="12"/>
        <v>0</v>
      </c>
      <c r="CV114">
        <f t="shared" si="12"/>
        <v>0</v>
      </c>
      <c r="CW114">
        <f t="shared" si="12"/>
        <v>0</v>
      </c>
      <c r="CX114">
        <f t="shared" si="12"/>
        <v>11219</v>
      </c>
      <c r="CY114">
        <f t="shared" si="12"/>
        <v>126625</v>
      </c>
    </row>
    <row r="115" spans="1:103" ht="12.75">
      <c r="A115">
        <f t="shared" si="10"/>
        <v>8</v>
      </c>
      <c r="B115" t="s">
        <v>317</v>
      </c>
      <c r="C115">
        <f t="shared" si="14"/>
        <v>2124</v>
      </c>
      <c r="D115">
        <f t="shared" si="14"/>
        <v>171</v>
      </c>
      <c r="E115">
        <f t="shared" si="14"/>
        <v>1074</v>
      </c>
      <c r="F115">
        <f t="shared" si="14"/>
        <v>613</v>
      </c>
      <c r="G115">
        <f t="shared" si="14"/>
        <v>1193</v>
      </c>
      <c r="H115">
        <f t="shared" si="14"/>
        <v>90</v>
      </c>
      <c r="I115">
        <f t="shared" si="14"/>
        <v>269</v>
      </c>
      <c r="J115">
        <f t="shared" si="14"/>
        <v>121</v>
      </c>
      <c r="K115">
        <f t="shared" si="14"/>
        <v>9</v>
      </c>
      <c r="L115">
        <f t="shared" si="14"/>
        <v>270</v>
      </c>
      <c r="M115">
        <f t="shared" si="14"/>
        <v>638</v>
      </c>
      <c r="N115">
        <f t="shared" si="14"/>
        <v>850</v>
      </c>
      <c r="O115">
        <f t="shared" si="14"/>
        <v>28</v>
      </c>
      <c r="P115">
        <f t="shared" si="14"/>
        <v>56</v>
      </c>
      <c r="Q115">
        <f t="shared" si="14"/>
        <v>3</v>
      </c>
      <c r="R115">
        <f t="shared" si="14"/>
        <v>12715</v>
      </c>
      <c r="S115">
        <f t="shared" si="14"/>
        <v>4315</v>
      </c>
      <c r="T115">
        <f t="shared" si="14"/>
        <v>916</v>
      </c>
      <c r="U115">
        <f t="shared" si="14"/>
        <v>1444</v>
      </c>
      <c r="V115">
        <f t="shared" si="14"/>
        <v>1420</v>
      </c>
      <c r="W115">
        <f t="shared" si="14"/>
        <v>107</v>
      </c>
      <c r="X115">
        <f t="shared" si="14"/>
        <v>133</v>
      </c>
      <c r="Y115">
        <f t="shared" si="14"/>
        <v>1925</v>
      </c>
      <c r="Z115">
        <f t="shared" si="14"/>
        <v>1544</v>
      </c>
      <c r="AA115">
        <f t="shared" si="14"/>
        <v>496</v>
      </c>
      <c r="AB115">
        <f t="shared" si="14"/>
        <v>5131</v>
      </c>
      <c r="AC115">
        <f t="shared" si="14"/>
        <v>684</v>
      </c>
      <c r="AD115">
        <f t="shared" si="14"/>
        <v>2181</v>
      </c>
      <c r="AE115">
        <f t="shared" si="14"/>
        <v>1394</v>
      </c>
      <c r="AF115">
        <f t="shared" si="14"/>
        <v>768</v>
      </c>
      <c r="AG115">
        <f t="shared" si="14"/>
        <v>4018</v>
      </c>
      <c r="AH115">
        <f t="shared" si="14"/>
        <v>602</v>
      </c>
      <c r="AI115">
        <f t="shared" si="14"/>
        <v>2040</v>
      </c>
      <c r="AJ115">
        <f t="shared" si="14"/>
        <v>4659</v>
      </c>
      <c r="AK115">
        <f t="shared" si="14"/>
        <v>1456</v>
      </c>
      <c r="AL115">
        <f t="shared" si="14"/>
        <v>1239</v>
      </c>
      <c r="AM115">
        <f t="shared" si="14"/>
        <v>962</v>
      </c>
      <c r="AN115">
        <f t="shared" si="14"/>
        <v>190</v>
      </c>
      <c r="AO115">
        <f t="shared" si="14"/>
        <v>3120</v>
      </c>
      <c r="AP115">
        <f t="shared" si="14"/>
        <v>764</v>
      </c>
      <c r="AQ115">
        <f t="shared" si="14"/>
        <v>1241</v>
      </c>
      <c r="AR115">
        <f t="shared" si="14"/>
        <v>2095</v>
      </c>
      <c r="AS115">
        <f t="shared" si="14"/>
        <v>442</v>
      </c>
      <c r="AT115">
        <f t="shared" si="14"/>
        <v>1940</v>
      </c>
      <c r="AU115">
        <f t="shared" si="14"/>
        <v>332</v>
      </c>
      <c r="AV115">
        <f t="shared" si="14"/>
        <v>1078</v>
      </c>
      <c r="AW115">
        <f t="shared" si="14"/>
        <v>2587</v>
      </c>
      <c r="AX115">
        <f t="shared" si="14"/>
        <v>1801</v>
      </c>
      <c r="AY115">
        <f t="shared" si="14"/>
        <v>1201</v>
      </c>
      <c r="AZ115">
        <f t="shared" si="14"/>
        <v>2139</v>
      </c>
      <c r="BA115">
        <f t="shared" si="14"/>
        <v>2905</v>
      </c>
      <c r="BB115">
        <f t="shared" si="14"/>
        <v>2975</v>
      </c>
      <c r="BC115">
        <f t="shared" si="14"/>
        <v>1084</v>
      </c>
      <c r="BD115">
        <f t="shared" si="14"/>
        <v>515</v>
      </c>
      <c r="BE115">
        <f t="shared" si="14"/>
        <v>1993</v>
      </c>
      <c r="BF115">
        <f t="shared" si="14"/>
        <v>655</v>
      </c>
      <c r="BG115">
        <f t="shared" si="14"/>
        <v>1774</v>
      </c>
      <c r="BH115">
        <f t="shared" si="14"/>
        <v>2055</v>
      </c>
      <c r="BI115">
        <f t="shared" si="14"/>
        <v>2292</v>
      </c>
      <c r="BJ115">
        <f t="shared" si="14"/>
        <v>3010</v>
      </c>
      <c r="BK115">
        <f t="shared" si="14"/>
        <v>1478</v>
      </c>
      <c r="BL115">
        <f t="shared" si="14"/>
        <v>1572</v>
      </c>
      <c r="BM115">
        <f t="shared" si="14"/>
        <v>1127</v>
      </c>
      <c r="BN115">
        <f t="shared" si="14"/>
        <v>986</v>
      </c>
      <c r="BO115">
        <f t="shared" si="13"/>
        <v>4229</v>
      </c>
      <c r="BP115">
        <f t="shared" si="13"/>
        <v>5017</v>
      </c>
      <c r="BQ115">
        <f t="shared" si="13"/>
        <v>1763</v>
      </c>
      <c r="BR115">
        <f t="shared" si="13"/>
        <v>267</v>
      </c>
      <c r="BS115">
        <f t="shared" si="13"/>
        <v>567</v>
      </c>
      <c r="BT115">
        <f t="shared" si="13"/>
        <v>2704</v>
      </c>
      <c r="BU115">
        <f t="shared" si="13"/>
        <v>2603</v>
      </c>
      <c r="BV115">
        <f t="shared" si="13"/>
        <v>1392</v>
      </c>
      <c r="BW115">
        <f t="shared" si="13"/>
        <v>306</v>
      </c>
      <c r="BX115">
        <f t="shared" si="13"/>
        <v>1021</v>
      </c>
      <c r="BY115">
        <f t="shared" si="13"/>
        <v>943</v>
      </c>
      <c r="BZ115">
        <f t="shared" si="13"/>
        <v>3139</v>
      </c>
      <c r="CA115">
        <f t="shared" si="13"/>
        <v>3444</v>
      </c>
      <c r="CB115">
        <f t="shared" si="13"/>
        <v>278</v>
      </c>
      <c r="CC115">
        <f t="shared" si="13"/>
        <v>2100</v>
      </c>
      <c r="CD115">
        <f t="shared" si="13"/>
        <v>6884</v>
      </c>
      <c r="CE115">
        <f t="shared" si="13"/>
        <v>4251</v>
      </c>
      <c r="CF115">
        <f t="shared" si="13"/>
        <v>66773</v>
      </c>
      <c r="CG115">
        <f t="shared" si="13"/>
        <v>23008</v>
      </c>
      <c r="CH115">
        <f t="shared" si="13"/>
        <v>24181</v>
      </c>
      <c r="CI115">
        <f t="shared" si="13"/>
        <v>3601</v>
      </c>
      <c r="CJ115">
        <f t="shared" si="13"/>
        <v>10203</v>
      </c>
      <c r="CK115">
        <f t="shared" si="13"/>
        <v>34202</v>
      </c>
      <c r="CL115">
        <f t="shared" si="13"/>
        <v>9318</v>
      </c>
      <c r="CM115">
        <f t="shared" si="13"/>
        <v>2402</v>
      </c>
      <c r="CN115">
        <f t="shared" si="13"/>
        <v>7325</v>
      </c>
      <c r="CO115">
        <f t="shared" si="13"/>
        <v>2892</v>
      </c>
      <c r="CP115">
        <f t="shared" si="13"/>
        <v>14290</v>
      </c>
      <c r="CQ115">
        <f t="shared" si="13"/>
        <v>-3006</v>
      </c>
      <c r="CR115">
        <f t="shared" si="13"/>
        <v>337106</v>
      </c>
      <c r="CS115">
        <f t="shared" si="13"/>
        <v>0</v>
      </c>
      <c r="CT115">
        <f t="shared" si="13"/>
        <v>13</v>
      </c>
      <c r="CU115">
        <f t="shared" si="13"/>
        <v>0</v>
      </c>
      <c r="CV115">
        <f t="shared" si="13"/>
        <v>0</v>
      </c>
      <c r="CW115">
        <f t="shared" si="13"/>
        <v>0</v>
      </c>
      <c r="CX115">
        <f t="shared" si="13"/>
        <v>13</v>
      </c>
      <c r="CY115">
        <f t="shared" si="13"/>
        <v>337119</v>
      </c>
    </row>
    <row r="116" spans="1:103" ht="12.75">
      <c r="A116">
        <f t="shared" si="10"/>
        <v>9</v>
      </c>
      <c r="B116" t="s">
        <v>318</v>
      </c>
      <c r="C116">
        <f t="shared" si="14"/>
        <v>-37</v>
      </c>
      <c r="D116">
        <f t="shared" si="14"/>
        <v>-4</v>
      </c>
      <c r="E116">
        <f t="shared" si="14"/>
        <v>-47</v>
      </c>
      <c r="F116">
        <f t="shared" si="14"/>
        <v>-5</v>
      </c>
      <c r="G116">
        <f t="shared" si="14"/>
        <v>-25</v>
      </c>
      <c r="H116">
        <f t="shared" si="14"/>
        <v>-2</v>
      </c>
      <c r="I116">
        <f t="shared" si="14"/>
        <v>-11</v>
      </c>
      <c r="J116">
        <f t="shared" si="14"/>
        <v>-6</v>
      </c>
      <c r="K116">
        <f t="shared" si="14"/>
        <v>0</v>
      </c>
      <c r="L116">
        <f t="shared" si="14"/>
        <v>-8</v>
      </c>
      <c r="M116">
        <f t="shared" si="14"/>
        <v>-15</v>
      </c>
      <c r="N116">
        <f t="shared" si="14"/>
        <v>2</v>
      </c>
      <c r="O116">
        <f t="shared" si="14"/>
        <v>-1</v>
      </c>
      <c r="P116">
        <f t="shared" si="14"/>
        <v>0</v>
      </c>
      <c r="Q116">
        <f t="shared" si="14"/>
        <v>0</v>
      </c>
      <c r="R116">
        <f t="shared" si="14"/>
        <v>-19</v>
      </c>
      <c r="S116">
        <f t="shared" si="14"/>
        <v>8</v>
      </c>
      <c r="T116">
        <f t="shared" si="14"/>
        <v>2</v>
      </c>
      <c r="U116">
        <f t="shared" si="14"/>
        <v>0</v>
      </c>
      <c r="V116">
        <f t="shared" si="14"/>
        <v>5</v>
      </c>
      <c r="W116">
        <f t="shared" si="14"/>
        <v>0</v>
      </c>
      <c r="X116">
        <f t="shared" si="14"/>
        <v>0</v>
      </c>
      <c r="Y116">
        <f t="shared" si="14"/>
        <v>16</v>
      </c>
      <c r="Z116">
        <f t="shared" si="14"/>
        <v>4</v>
      </c>
      <c r="AA116">
        <f t="shared" si="14"/>
        <v>34</v>
      </c>
      <c r="AB116">
        <f t="shared" si="14"/>
        <v>49</v>
      </c>
      <c r="AC116">
        <f t="shared" si="14"/>
        <v>23</v>
      </c>
      <c r="AD116">
        <f t="shared" si="14"/>
        <v>100</v>
      </c>
      <c r="AE116">
        <f t="shared" si="14"/>
        <v>70</v>
      </c>
      <c r="AF116">
        <f t="shared" si="14"/>
        <v>41</v>
      </c>
      <c r="AG116">
        <f t="shared" si="14"/>
        <v>-8</v>
      </c>
      <c r="AH116">
        <f t="shared" si="14"/>
        <v>108</v>
      </c>
      <c r="AI116">
        <f t="shared" si="14"/>
        <v>-25</v>
      </c>
      <c r="AJ116">
        <f t="shared" si="14"/>
        <v>-186</v>
      </c>
      <c r="AK116">
        <f t="shared" si="14"/>
        <v>3</v>
      </c>
      <c r="AL116">
        <f t="shared" si="14"/>
        <v>-100</v>
      </c>
      <c r="AM116">
        <f t="shared" si="14"/>
        <v>4</v>
      </c>
      <c r="AN116">
        <f t="shared" si="14"/>
        <v>4</v>
      </c>
      <c r="AO116">
        <f t="shared" si="14"/>
        <v>19</v>
      </c>
      <c r="AP116">
        <f t="shared" si="14"/>
        <v>666</v>
      </c>
      <c r="AQ116">
        <f t="shared" si="14"/>
        <v>918</v>
      </c>
      <c r="AR116">
        <f t="shared" si="14"/>
        <v>859</v>
      </c>
      <c r="AS116">
        <f t="shared" si="14"/>
        <v>1240</v>
      </c>
      <c r="AT116">
        <f t="shared" si="14"/>
        <v>280</v>
      </c>
      <c r="AU116">
        <f t="shared" si="14"/>
        <v>49</v>
      </c>
      <c r="AV116">
        <f t="shared" si="14"/>
        <v>78</v>
      </c>
      <c r="AW116">
        <f t="shared" si="14"/>
        <v>720</v>
      </c>
      <c r="AX116">
        <f t="shared" si="14"/>
        <v>63</v>
      </c>
      <c r="AY116">
        <f t="shared" si="14"/>
        <v>-1</v>
      </c>
      <c r="AZ116">
        <f t="shared" si="14"/>
        <v>282</v>
      </c>
      <c r="BA116">
        <f t="shared" si="14"/>
        <v>381</v>
      </c>
      <c r="BB116">
        <f t="shared" si="14"/>
        <v>447</v>
      </c>
      <c r="BC116">
        <f t="shared" si="14"/>
        <v>263</v>
      </c>
      <c r="BD116">
        <f t="shared" si="14"/>
        <v>206</v>
      </c>
      <c r="BE116">
        <f t="shared" si="14"/>
        <v>9</v>
      </c>
      <c r="BF116">
        <f t="shared" si="14"/>
        <v>-455</v>
      </c>
      <c r="BG116">
        <f t="shared" si="14"/>
        <v>11</v>
      </c>
      <c r="BH116">
        <f t="shared" si="14"/>
        <v>155</v>
      </c>
      <c r="BI116">
        <f t="shared" si="14"/>
        <v>320</v>
      </c>
      <c r="BJ116">
        <f t="shared" si="14"/>
        <v>131</v>
      </c>
      <c r="BK116">
        <f t="shared" si="14"/>
        <v>244</v>
      </c>
      <c r="BL116">
        <f t="shared" si="14"/>
        <v>572</v>
      </c>
      <c r="BM116">
        <f t="shared" si="14"/>
        <v>110</v>
      </c>
      <c r="BN116">
        <f t="shared" si="14"/>
        <v>146</v>
      </c>
      <c r="BO116">
        <f t="shared" si="13"/>
        <v>286</v>
      </c>
      <c r="BP116">
        <f t="shared" si="13"/>
        <v>-533</v>
      </c>
      <c r="BQ116">
        <f t="shared" si="13"/>
        <v>141</v>
      </c>
      <c r="BR116">
        <f t="shared" si="13"/>
        <v>108</v>
      </c>
      <c r="BS116">
        <f t="shared" si="13"/>
        <v>174</v>
      </c>
      <c r="BT116">
        <f t="shared" si="13"/>
        <v>852</v>
      </c>
      <c r="BU116">
        <f t="shared" si="13"/>
        <v>190</v>
      </c>
      <c r="BV116">
        <f t="shared" si="13"/>
        <v>62</v>
      </c>
      <c r="BW116">
        <f t="shared" si="13"/>
        <v>67</v>
      </c>
      <c r="BX116">
        <f t="shared" si="13"/>
        <v>127</v>
      </c>
      <c r="BY116">
        <f t="shared" si="13"/>
        <v>14</v>
      </c>
      <c r="BZ116">
        <f t="shared" si="13"/>
        <v>843</v>
      </c>
      <c r="CA116">
        <f t="shared" si="13"/>
        <v>23</v>
      </c>
      <c r="CB116">
        <f t="shared" si="13"/>
        <v>-68</v>
      </c>
      <c r="CC116">
        <f t="shared" si="13"/>
        <v>189</v>
      </c>
      <c r="CD116">
        <f t="shared" si="13"/>
        <v>82</v>
      </c>
      <c r="CE116">
        <f t="shared" si="13"/>
        <v>483</v>
      </c>
      <c r="CF116">
        <f t="shared" si="13"/>
        <v>32016</v>
      </c>
      <c r="CG116">
        <f t="shared" si="13"/>
        <v>1586</v>
      </c>
      <c r="CH116">
        <f t="shared" si="13"/>
        <v>-280</v>
      </c>
      <c r="CI116">
        <f t="shared" si="13"/>
        <v>2083</v>
      </c>
      <c r="CJ116">
        <f t="shared" si="13"/>
        <v>-78</v>
      </c>
      <c r="CK116">
        <f t="shared" si="13"/>
        <v>586</v>
      </c>
      <c r="CL116">
        <f t="shared" si="13"/>
        <v>356</v>
      </c>
      <c r="CM116">
        <f t="shared" si="13"/>
        <v>31</v>
      </c>
      <c r="CN116">
        <f t="shared" si="13"/>
        <v>117</v>
      </c>
      <c r="CO116">
        <f t="shared" si="13"/>
        <v>258</v>
      </c>
      <c r="CP116">
        <f t="shared" si="13"/>
        <v>326</v>
      </c>
      <c r="CQ116">
        <f t="shared" si="13"/>
        <v>0</v>
      </c>
      <c r="CR116">
        <f t="shared" si="13"/>
        <v>47729</v>
      </c>
      <c r="CS116">
        <f t="shared" si="13"/>
        <v>0</v>
      </c>
      <c r="CT116">
        <f t="shared" si="13"/>
        <v>65</v>
      </c>
      <c r="CU116">
        <f t="shared" si="13"/>
        <v>0</v>
      </c>
      <c r="CV116">
        <f t="shared" si="13"/>
        <v>0</v>
      </c>
      <c r="CW116">
        <f t="shared" si="13"/>
        <v>0</v>
      </c>
      <c r="CX116">
        <f t="shared" si="13"/>
        <v>65</v>
      </c>
      <c r="CY116">
        <f t="shared" si="13"/>
        <v>47794</v>
      </c>
    </row>
    <row r="117" spans="1:103" ht="12.75">
      <c r="A117">
        <f t="shared" si="10"/>
        <v>10</v>
      </c>
      <c r="B117" t="s">
        <v>319</v>
      </c>
      <c r="C117">
        <f t="shared" si="14"/>
        <v>4271</v>
      </c>
      <c r="D117">
        <f t="shared" si="14"/>
        <v>308</v>
      </c>
      <c r="E117">
        <f t="shared" si="14"/>
        <v>1746</v>
      </c>
      <c r="F117">
        <f t="shared" si="14"/>
        <v>909</v>
      </c>
      <c r="G117">
        <f t="shared" si="14"/>
        <v>1857</v>
      </c>
      <c r="H117">
        <f t="shared" si="14"/>
        <v>208</v>
      </c>
      <c r="I117">
        <f t="shared" si="14"/>
        <v>461</v>
      </c>
      <c r="J117">
        <f t="shared" si="14"/>
        <v>151</v>
      </c>
      <c r="K117">
        <f t="shared" si="14"/>
        <v>21</v>
      </c>
      <c r="L117">
        <f t="shared" si="14"/>
        <v>475</v>
      </c>
      <c r="M117">
        <f t="shared" si="14"/>
        <v>1325</v>
      </c>
      <c r="N117">
        <f t="shared" si="14"/>
        <v>1071</v>
      </c>
      <c r="O117">
        <f t="shared" si="14"/>
        <v>97</v>
      </c>
      <c r="P117">
        <f t="shared" si="14"/>
        <v>138</v>
      </c>
      <c r="Q117">
        <f t="shared" si="14"/>
        <v>14</v>
      </c>
      <c r="R117">
        <f t="shared" si="14"/>
        <v>17576</v>
      </c>
      <c r="S117">
        <f t="shared" si="14"/>
        <v>12364</v>
      </c>
      <c r="T117">
        <f t="shared" si="14"/>
        <v>2554</v>
      </c>
      <c r="U117">
        <f t="shared" si="14"/>
        <v>1880</v>
      </c>
      <c r="V117">
        <f t="shared" si="14"/>
        <v>5091</v>
      </c>
      <c r="W117">
        <f t="shared" si="14"/>
        <v>134</v>
      </c>
      <c r="X117">
        <f t="shared" si="14"/>
        <v>333</v>
      </c>
      <c r="Y117">
        <f t="shared" si="14"/>
        <v>2630</v>
      </c>
      <c r="Z117">
        <f t="shared" si="14"/>
        <v>2958</v>
      </c>
      <c r="AA117">
        <f t="shared" si="14"/>
        <v>1106</v>
      </c>
      <c r="AB117">
        <f t="shared" si="14"/>
        <v>8099</v>
      </c>
      <c r="AC117">
        <f t="shared" si="14"/>
        <v>1027</v>
      </c>
      <c r="AD117">
        <f t="shared" si="14"/>
        <v>6047</v>
      </c>
      <c r="AE117">
        <f t="shared" si="14"/>
        <v>2367</v>
      </c>
      <c r="AF117">
        <f t="shared" si="14"/>
        <v>1150</v>
      </c>
      <c r="AG117">
        <f t="shared" si="14"/>
        <v>26477</v>
      </c>
      <c r="AH117">
        <f t="shared" si="14"/>
        <v>2577</v>
      </c>
      <c r="AI117">
        <f t="shared" si="14"/>
        <v>7138</v>
      </c>
      <c r="AJ117">
        <f t="shared" si="14"/>
        <v>10482</v>
      </c>
      <c r="AK117">
        <f t="shared" si="14"/>
        <v>3410</v>
      </c>
      <c r="AL117">
        <f t="shared" si="14"/>
        <v>3829</v>
      </c>
      <c r="AM117">
        <f t="shared" si="14"/>
        <v>4107</v>
      </c>
      <c r="AN117">
        <f t="shared" si="14"/>
        <v>1693</v>
      </c>
      <c r="AO117">
        <f t="shared" si="14"/>
        <v>8585</v>
      </c>
      <c r="AP117">
        <f t="shared" si="14"/>
        <v>2660</v>
      </c>
      <c r="AQ117">
        <f t="shared" si="14"/>
        <v>4986</v>
      </c>
      <c r="AR117">
        <f t="shared" si="14"/>
        <v>6450</v>
      </c>
      <c r="AS117">
        <f t="shared" si="14"/>
        <v>2569</v>
      </c>
      <c r="AT117">
        <f t="shared" si="14"/>
        <v>7434</v>
      </c>
      <c r="AU117">
        <f t="shared" si="14"/>
        <v>784</v>
      </c>
      <c r="AV117">
        <f t="shared" si="14"/>
        <v>2979</v>
      </c>
      <c r="AW117">
        <f t="shared" si="14"/>
        <v>8723</v>
      </c>
      <c r="AX117">
        <f t="shared" si="14"/>
        <v>5752</v>
      </c>
      <c r="AY117">
        <f t="shared" si="14"/>
        <v>3358</v>
      </c>
      <c r="AZ117">
        <f t="shared" si="14"/>
        <v>5077</v>
      </c>
      <c r="BA117">
        <f t="shared" si="14"/>
        <v>9155</v>
      </c>
      <c r="BB117">
        <f t="shared" si="14"/>
        <v>7260</v>
      </c>
      <c r="BC117">
        <f t="shared" si="14"/>
        <v>7507</v>
      </c>
      <c r="BD117">
        <f t="shared" si="14"/>
        <v>3833</v>
      </c>
      <c r="BE117">
        <f t="shared" si="14"/>
        <v>5177</v>
      </c>
      <c r="BF117">
        <f t="shared" si="14"/>
        <v>1637</v>
      </c>
      <c r="BG117">
        <f t="shared" si="14"/>
        <v>6874</v>
      </c>
      <c r="BH117">
        <f t="shared" si="14"/>
        <v>4916</v>
      </c>
      <c r="BI117">
        <f t="shared" si="14"/>
        <v>7466</v>
      </c>
      <c r="BJ117">
        <f t="shared" si="14"/>
        <v>8985</v>
      </c>
      <c r="BK117">
        <f t="shared" si="14"/>
        <v>4498</v>
      </c>
      <c r="BL117">
        <f t="shared" si="14"/>
        <v>5526</v>
      </c>
      <c r="BM117">
        <f t="shared" si="14"/>
        <v>2798</v>
      </c>
      <c r="BN117">
        <f>BN103</f>
        <v>2981</v>
      </c>
      <c r="BO117">
        <f>BO103</f>
        <v>7971</v>
      </c>
      <c r="BP117">
        <f t="shared" si="13"/>
        <v>16550</v>
      </c>
      <c r="BQ117">
        <f t="shared" si="13"/>
        <v>5062</v>
      </c>
      <c r="BR117">
        <f t="shared" si="13"/>
        <v>1068</v>
      </c>
      <c r="BS117">
        <f t="shared" si="13"/>
        <v>1759</v>
      </c>
      <c r="BT117">
        <f t="shared" si="13"/>
        <v>8272</v>
      </c>
      <c r="BU117">
        <f t="shared" si="13"/>
        <v>6977</v>
      </c>
      <c r="BV117">
        <f t="shared" si="13"/>
        <v>3792</v>
      </c>
      <c r="BW117">
        <f t="shared" si="13"/>
        <v>1369</v>
      </c>
      <c r="BX117">
        <f t="shared" si="13"/>
        <v>3514</v>
      </c>
      <c r="BY117">
        <f t="shared" si="13"/>
        <v>2582</v>
      </c>
      <c r="BZ117">
        <f t="shared" si="13"/>
        <v>16506</v>
      </c>
      <c r="CA117">
        <f t="shared" si="13"/>
        <v>9714</v>
      </c>
      <c r="CB117">
        <f t="shared" si="13"/>
        <v>1336</v>
      </c>
      <c r="CC117">
        <f t="shared" si="13"/>
        <v>5079</v>
      </c>
      <c r="CD117">
        <f t="shared" si="13"/>
        <v>44409</v>
      </c>
      <c r="CE117">
        <f t="shared" si="13"/>
        <v>12750</v>
      </c>
      <c r="CF117">
        <f t="shared" si="13"/>
        <v>137785</v>
      </c>
      <c r="CG117">
        <f t="shared" si="13"/>
        <v>34235</v>
      </c>
      <c r="CH117">
        <f t="shared" si="13"/>
        <v>46309</v>
      </c>
      <c r="CI117">
        <f t="shared" si="13"/>
        <v>9369</v>
      </c>
      <c r="CJ117">
        <f t="shared" si="13"/>
        <v>21385</v>
      </c>
      <c r="CK117">
        <f t="shared" si="13"/>
        <v>40000</v>
      </c>
      <c r="CL117">
        <f t="shared" si="13"/>
        <v>13978</v>
      </c>
      <c r="CM117">
        <f t="shared" si="13"/>
        <v>20503</v>
      </c>
      <c r="CN117">
        <f t="shared" si="13"/>
        <v>20304</v>
      </c>
      <c r="CO117">
        <f t="shared" si="13"/>
        <v>5730</v>
      </c>
      <c r="CP117">
        <f t="shared" si="13"/>
        <v>31547</v>
      </c>
      <c r="CQ117">
        <f t="shared" si="13"/>
        <v>0</v>
      </c>
      <c r="CR117">
        <f t="shared" si="13"/>
        <v>805906</v>
      </c>
      <c r="CS117">
        <f t="shared" si="13"/>
        <v>348930</v>
      </c>
      <c r="CT117">
        <f t="shared" si="13"/>
        <v>40381</v>
      </c>
      <c r="CU117">
        <f t="shared" si="13"/>
        <v>92619</v>
      </c>
      <c r="CV117">
        <f t="shared" si="13"/>
        <v>25199</v>
      </c>
      <c r="CW117">
        <f t="shared" si="13"/>
        <v>81057</v>
      </c>
      <c r="CX117">
        <f t="shared" si="13"/>
        <v>588183</v>
      </c>
      <c r="CY117">
        <f t="shared" si="13"/>
        <v>1394091</v>
      </c>
    </row>
    <row r="119" spans="1:2" ht="12.75">
      <c r="A119" s="37" t="s">
        <v>322</v>
      </c>
      <c r="B119" s="37" t="s">
        <v>323</v>
      </c>
    </row>
    <row r="120" spans="3:12" ht="12.75">
      <c r="C120">
        <v>1</v>
      </c>
      <c r="D120">
        <v>2</v>
      </c>
      <c r="E120">
        <f>D120+1</f>
        <v>3</v>
      </c>
      <c r="F120">
        <f aca="true" t="shared" si="15" ref="F120:L120">E120+1</f>
        <v>4</v>
      </c>
      <c r="G120">
        <f t="shared" si="15"/>
        <v>5</v>
      </c>
      <c r="H120">
        <f t="shared" si="15"/>
        <v>6</v>
      </c>
      <c r="I120">
        <f t="shared" si="15"/>
        <v>7</v>
      </c>
      <c r="J120">
        <f t="shared" si="15"/>
        <v>8</v>
      </c>
      <c r="K120">
        <f t="shared" si="15"/>
        <v>9</v>
      </c>
      <c r="L120">
        <f t="shared" si="15"/>
        <v>10</v>
      </c>
    </row>
    <row r="121" spans="3:12" ht="12.75">
      <c r="C121" t="s">
        <v>200</v>
      </c>
      <c r="D121" t="s">
        <v>201</v>
      </c>
      <c r="E121" t="str">
        <f>CR107</f>
        <v>tot inter</v>
      </c>
      <c r="F121" t="str">
        <f>CS107</f>
        <v>priv cons</v>
      </c>
      <c r="G121" t="str">
        <f aca="true" t="shared" si="16" ref="G121:L131">CT107</f>
        <v>gov cons</v>
      </c>
      <c r="H121" t="str">
        <f t="shared" si="16"/>
        <v>g f cap form</v>
      </c>
      <c r="I121" t="str">
        <f t="shared" si="16"/>
        <v>inventories</v>
      </c>
      <c r="J121" t="str">
        <f t="shared" si="16"/>
        <v>exports</v>
      </c>
      <c r="K121" t="str">
        <f t="shared" si="16"/>
        <v>final dem</v>
      </c>
      <c r="L121" t="str">
        <f t="shared" si="16"/>
        <v>total output</v>
      </c>
    </row>
    <row r="122" spans="1:12" ht="12.75">
      <c r="A122">
        <v>1</v>
      </c>
      <c r="C122">
        <f>SUM(C108:CC108)</f>
        <v>106665</v>
      </c>
      <c r="D122">
        <f>SUM(CD108:CQ108)</f>
        <v>35240</v>
      </c>
      <c r="E122">
        <f>CR108</f>
        <v>141968</v>
      </c>
      <c r="F122">
        <f>CS108</f>
        <v>138882</v>
      </c>
      <c r="G122">
        <f t="shared" si="16"/>
        <v>2411</v>
      </c>
      <c r="H122">
        <f t="shared" si="16"/>
        <v>19256</v>
      </c>
      <c r="I122">
        <f t="shared" si="16"/>
        <v>21911</v>
      </c>
      <c r="J122">
        <f t="shared" si="16"/>
        <v>43174</v>
      </c>
      <c r="K122">
        <f t="shared" si="16"/>
        <v>225634</v>
      </c>
      <c r="L122">
        <f t="shared" si="16"/>
        <v>367602</v>
      </c>
    </row>
    <row r="123" spans="1:12" ht="12.75">
      <c r="A123">
        <f>A122+1</f>
        <v>2</v>
      </c>
      <c r="C123">
        <f aca="true" t="shared" si="17" ref="C123:C131">SUM(C109:CC109)</f>
        <v>49938</v>
      </c>
      <c r="D123">
        <f aca="true" t="shared" si="18" ref="D123:D131">SUM(CD109:CQ109)</f>
        <v>73148</v>
      </c>
      <c r="E123">
        <f aca="true" t="shared" si="19" ref="E123:F131">CR109</f>
        <v>123092</v>
      </c>
      <c r="F123">
        <f t="shared" si="19"/>
        <v>203596</v>
      </c>
      <c r="G123">
        <f t="shared" si="16"/>
        <v>26190</v>
      </c>
      <c r="H123">
        <f t="shared" si="16"/>
        <v>60889</v>
      </c>
      <c r="I123">
        <f t="shared" si="16"/>
        <v>0</v>
      </c>
      <c r="J123">
        <f t="shared" si="16"/>
        <v>24537</v>
      </c>
      <c r="K123">
        <f t="shared" si="16"/>
        <v>315212</v>
      </c>
      <c r="L123">
        <f t="shared" si="16"/>
        <v>438304</v>
      </c>
    </row>
    <row r="124" spans="1:12" ht="12.75">
      <c r="A124">
        <f aca="true" t="shared" si="20" ref="A124:A131">A123+1</f>
        <v>3</v>
      </c>
      <c r="C124">
        <f t="shared" si="17"/>
        <v>156676</v>
      </c>
      <c r="D124">
        <f t="shared" si="18"/>
        <v>108381</v>
      </c>
      <c r="E124">
        <f t="shared" si="19"/>
        <v>290925</v>
      </c>
      <c r="F124">
        <f t="shared" si="19"/>
        <v>342476</v>
      </c>
      <c r="G124">
        <f t="shared" si="16"/>
        <v>28602</v>
      </c>
      <c r="H124">
        <f t="shared" si="16"/>
        <v>80147</v>
      </c>
      <c r="I124">
        <f t="shared" si="16"/>
        <v>21911</v>
      </c>
      <c r="J124">
        <f t="shared" si="16"/>
        <v>67713</v>
      </c>
      <c r="K124">
        <f t="shared" si="16"/>
        <v>540846</v>
      </c>
      <c r="L124">
        <f t="shared" si="16"/>
        <v>805906</v>
      </c>
    </row>
    <row r="125" spans="1:12" ht="12.75">
      <c r="A125">
        <f t="shared" si="20"/>
        <v>4</v>
      </c>
      <c r="C125">
        <f t="shared" si="17"/>
        <v>32585</v>
      </c>
      <c r="D125">
        <f t="shared" si="18"/>
        <v>8024</v>
      </c>
      <c r="E125">
        <f t="shared" si="19"/>
        <v>40608</v>
      </c>
      <c r="F125">
        <f t="shared" si="19"/>
        <v>6454</v>
      </c>
      <c r="G125">
        <f t="shared" si="16"/>
        <v>482</v>
      </c>
      <c r="H125">
        <f t="shared" si="16"/>
        <v>12472</v>
      </c>
      <c r="I125">
        <f t="shared" si="16"/>
        <v>3288</v>
      </c>
      <c r="J125">
        <f t="shared" si="16"/>
        <v>13344</v>
      </c>
      <c r="K125">
        <f t="shared" si="16"/>
        <v>36040</v>
      </c>
      <c r="L125">
        <f t="shared" si="16"/>
        <v>76648</v>
      </c>
    </row>
    <row r="126" spans="1:12" ht="12.75">
      <c r="A126">
        <f t="shared" si="20"/>
        <v>5</v>
      </c>
      <c r="B126" t="s">
        <v>314</v>
      </c>
      <c r="C126">
        <f t="shared" si="17"/>
        <v>189261</v>
      </c>
      <c r="D126">
        <f t="shared" si="18"/>
        <v>116405</v>
      </c>
      <c r="E126">
        <f t="shared" si="19"/>
        <v>305666</v>
      </c>
      <c r="F126">
        <f t="shared" si="19"/>
        <v>348930</v>
      </c>
      <c r="G126">
        <f t="shared" si="16"/>
        <v>29084</v>
      </c>
      <c r="H126">
        <f t="shared" si="16"/>
        <v>92619</v>
      </c>
      <c r="I126">
        <f t="shared" si="16"/>
        <v>25199</v>
      </c>
      <c r="J126">
        <f t="shared" si="16"/>
        <v>81057</v>
      </c>
      <c r="K126">
        <f t="shared" si="16"/>
        <v>576886</v>
      </c>
      <c r="L126">
        <f t="shared" si="16"/>
        <v>882554</v>
      </c>
    </row>
    <row r="127" spans="1:12" ht="12.75">
      <c r="A127">
        <f t="shared" si="20"/>
        <v>6</v>
      </c>
      <c r="B127" t="s">
        <v>315</v>
      </c>
      <c r="C127">
        <f t="shared" si="17"/>
        <v>178341</v>
      </c>
      <c r="D127">
        <f t="shared" si="18"/>
        <v>321899</v>
      </c>
      <c r="E127">
        <f t="shared" si="19"/>
        <v>500240</v>
      </c>
      <c r="F127">
        <f t="shared" si="19"/>
        <v>0</v>
      </c>
      <c r="G127">
        <f t="shared" si="16"/>
        <v>11297</v>
      </c>
      <c r="H127">
        <f t="shared" si="16"/>
        <v>0</v>
      </c>
      <c r="I127">
        <f t="shared" si="16"/>
        <v>0</v>
      </c>
      <c r="J127">
        <f t="shared" si="16"/>
        <v>0</v>
      </c>
      <c r="K127">
        <f t="shared" si="16"/>
        <v>11297</v>
      </c>
      <c r="L127">
        <f t="shared" si="16"/>
        <v>511537</v>
      </c>
    </row>
    <row r="128" spans="1:15" ht="12.75">
      <c r="A128">
        <f t="shared" si="20"/>
        <v>7</v>
      </c>
      <c r="B128" t="s">
        <v>316</v>
      </c>
      <c r="C128">
        <f t="shared" si="17"/>
        <v>37397</v>
      </c>
      <c r="D128">
        <f t="shared" si="18"/>
        <v>78009</v>
      </c>
      <c r="E128">
        <f t="shared" si="19"/>
        <v>115406</v>
      </c>
      <c r="F128">
        <f t="shared" si="19"/>
        <v>0</v>
      </c>
      <c r="G128">
        <f t="shared" si="16"/>
        <v>11219</v>
      </c>
      <c r="H128">
        <f t="shared" si="16"/>
        <v>0</v>
      </c>
      <c r="I128">
        <f t="shared" si="16"/>
        <v>0</v>
      </c>
      <c r="J128">
        <f t="shared" si="16"/>
        <v>0</v>
      </c>
      <c r="K128">
        <f t="shared" si="16"/>
        <v>11219</v>
      </c>
      <c r="L128">
        <f t="shared" si="16"/>
        <v>126625</v>
      </c>
      <c r="O128" s="37" t="s">
        <v>324</v>
      </c>
    </row>
    <row r="129" spans="1:20" ht="12.75">
      <c r="A129">
        <f t="shared" si="20"/>
        <v>8</v>
      </c>
      <c r="B129" t="s">
        <v>317</v>
      </c>
      <c r="C129">
        <f t="shared" si="17"/>
        <v>130782</v>
      </c>
      <c r="D129">
        <f t="shared" si="18"/>
        <v>206324</v>
      </c>
      <c r="E129">
        <f t="shared" si="19"/>
        <v>337106</v>
      </c>
      <c r="F129">
        <f t="shared" si="19"/>
        <v>0</v>
      </c>
      <c r="G129">
        <f t="shared" si="16"/>
        <v>13</v>
      </c>
      <c r="H129">
        <f t="shared" si="16"/>
        <v>0</v>
      </c>
      <c r="I129">
        <f t="shared" si="16"/>
        <v>0</v>
      </c>
      <c r="J129">
        <f t="shared" si="16"/>
        <v>0</v>
      </c>
      <c r="K129">
        <f t="shared" si="16"/>
        <v>13</v>
      </c>
      <c r="L129">
        <f t="shared" si="16"/>
        <v>337119</v>
      </c>
      <c r="O129">
        <f>C122</f>
        <v>106665</v>
      </c>
      <c r="P129">
        <f>D122</f>
        <v>35240</v>
      </c>
      <c r="Q129">
        <f aca="true" t="shared" si="21" ref="Q129:T130">F122</f>
        <v>138882</v>
      </c>
      <c r="R129">
        <f t="shared" si="21"/>
        <v>2411</v>
      </c>
      <c r="S129">
        <f t="shared" si="21"/>
        <v>19256</v>
      </c>
      <c r="T129">
        <f t="shared" si="21"/>
        <v>21911</v>
      </c>
    </row>
    <row r="130" spans="1:20" ht="12.75">
      <c r="A130">
        <f t="shared" si="20"/>
        <v>9</v>
      </c>
      <c r="B130" t="s">
        <v>318</v>
      </c>
      <c r="C130">
        <f t="shared" si="17"/>
        <v>10162</v>
      </c>
      <c r="D130">
        <f t="shared" si="18"/>
        <v>37566</v>
      </c>
      <c r="E130">
        <f t="shared" si="19"/>
        <v>47729</v>
      </c>
      <c r="F130">
        <f t="shared" si="19"/>
        <v>0</v>
      </c>
      <c r="G130">
        <f t="shared" si="16"/>
        <v>65</v>
      </c>
      <c r="H130">
        <f t="shared" si="16"/>
        <v>0</v>
      </c>
      <c r="I130">
        <f t="shared" si="16"/>
        <v>0</v>
      </c>
      <c r="J130">
        <f t="shared" si="16"/>
        <v>0</v>
      </c>
      <c r="K130">
        <f t="shared" si="16"/>
        <v>65</v>
      </c>
      <c r="L130">
        <f t="shared" si="16"/>
        <v>47794</v>
      </c>
      <c r="O130">
        <f>C123</f>
        <v>49938</v>
      </c>
      <c r="P130">
        <f>D123</f>
        <v>73148</v>
      </c>
      <c r="Q130">
        <f t="shared" si="21"/>
        <v>203596</v>
      </c>
      <c r="R130">
        <f t="shared" si="21"/>
        <v>26190</v>
      </c>
      <c r="S130">
        <f t="shared" si="21"/>
        <v>60889</v>
      </c>
      <c r="T130">
        <f t="shared" si="21"/>
        <v>0</v>
      </c>
    </row>
    <row r="131" spans="1:20" ht="12.75">
      <c r="A131">
        <f t="shared" si="20"/>
        <v>10</v>
      </c>
      <c r="B131" t="s">
        <v>319</v>
      </c>
      <c r="C131">
        <f t="shared" si="17"/>
        <v>367602</v>
      </c>
      <c r="D131">
        <f t="shared" si="18"/>
        <v>438304</v>
      </c>
      <c r="E131">
        <f t="shared" si="19"/>
        <v>805906</v>
      </c>
      <c r="F131">
        <f t="shared" si="19"/>
        <v>348930</v>
      </c>
      <c r="G131">
        <f t="shared" si="16"/>
        <v>40381</v>
      </c>
      <c r="H131">
        <f t="shared" si="16"/>
        <v>92619</v>
      </c>
      <c r="I131">
        <f t="shared" si="16"/>
        <v>25199</v>
      </c>
      <c r="J131">
        <f t="shared" si="16"/>
        <v>81057</v>
      </c>
      <c r="K131">
        <f t="shared" si="16"/>
        <v>588183</v>
      </c>
      <c r="L131">
        <f t="shared" si="16"/>
        <v>1394091</v>
      </c>
      <c r="O131">
        <f>C125</f>
        <v>32585</v>
      </c>
      <c r="P131">
        <f>D125</f>
        <v>8024</v>
      </c>
      <c r="Q131">
        <f>F125</f>
        <v>6454</v>
      </c>
      <c r="R131">
        <f>G125</f>
        <v>482</v>
      </c>
      <c r="S131">
        <f>H125</f>
        <v>12472</v>
      </c>
      <c r="T131">
        <f>I125</f>
        <v>3288</v>
      </c>
    </row>
    <row r="133" spans="1:103" ht="12.75">
      <c r="A133" s="37" t="s">
        <v>325</v>
      </c>
      <c r="B133" s="37" t="s">
        <v>326</v>
      </c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</row>
    <row r="134" spans="3:15" ht="12.75">
      <c r="C134">
        <v>1</v>
      </c>
      <c r="D134">
        <v>2</v>
      </c>
      <c r="E134">
        <f>D134+1</f>
        <v>3</v>
      </c>
      <c r="F134">
        <f aca="true" t="shared" si="22" ref="F134:L134">E134+1</f>
        <v>4</v>
      </c>
      <c r="G134">
        <f t="shared" si="22"/>
        <v>5</v>
      </c>
      <c r="H134">
        <f t="shared" si="22"/>
        <v>6</v>
      </c>
      <c r="I134">
        <f t="shared" si="22"/>
        <v>7</v>
      </c>
      <c r="J134">
        <f t="shared" si="22"/>
        <v>8</v>
      </c>
      <c r="K134">
        <f t="shared" si="22"/>
        <v>9</v>
      </c>
      <c r="L134">
        <f t="shared" si="22"/>
        <v>10</v>
      </c>
      <c r="O134" s="37" t="s">
        <v>327</v>
      </c>
    </row>
    <row r="135" spans="3:29" ht="12.75">
      <c r="C135" t="s">
        <v>200</v>
      </c>
      <c r="D135" t="s">
        <v>201</v>
      </c>
      <c r="E135" t="str">
        <f>E121</f>
        <v>tot inter</v>
      </c>
      <c r="F135" t="str">
        <f aca="true" t="shared" si="23" ref="F135:L135">F121</f>
        <v>priv cons</v>
      </c>
      <c r="G135" t="str">
        <f t="shared" si="23"/>
        <v>gov cons</v>
      </c>
      <c r="H135" t="str">
        <f t="shared" si="23"/>
        <v>g f cap form</v>
      </c>
      <c r="I135" t="str">
        <f t="shared" si="23"/>
        <v>inventories</v>
      </c>
      <c r="J135" t="str">
        <f t="shared" si="23"/>
        <v>exports</v>
      </c>
      <c r="K135" t="str">
        <f t="shared" si="23"/>
        <v>final dem</v>
      </c>
      <c r="L135" t="str">
        <f t="shared" si="23"/>
        <v>total output</v>
      </c>
      <c r="O135" t="str">
        <f>C135</f>
        <v>traded</v>
      </c>
      <c r="P135" t="str">
        <f>D135</f>
        <v>nontraded</v>
      </c>
      <c r="Q135" t="str">
        <f>F135</f>
        <v>priv cons</v>
      </c>
      <c r="R135" t="str">
        <f>G135</f>
        <v>gov cons</v>
      </c>
      <c r="S135" t="str">
        <f>H135</f>
        <v>g f cap form</v>
      </c>
      <c r="T135" t="str">
        <f>I135</f>
        <v>inventories</v>
      </c>
      <c r="U135" t="s">
        <v>328</v>
      </c>
      <c r="W135" t="str">
        <f>K135</f>
        <v>final dem</v>
      </c>
      <c r="X135" t="str">
        <f>L135</f>
        <v>total output</v>
      </c>
      <c r="Y135" t="str">
        <f>O135</f>
        <v>traded</v>
      </c>
      <c r="Z135" t="str">
        <f>P135</f>
        <v>nontraded</v>
      </c>
      <c r="AA135" t="str">
        <f>Q135</f>
        <v>priv cons</v>
      </c>
      <c r="AB135" t="str">
        <f>R135</f>
        <v>gov cons</v>
      </c>
      <c r="AC135" t="s">
        <v>328</v>
      </c>
    </row>
    <row r="136" spans="1:21" ht="12.75">
      <c r="A136">
        <v>1</v>
      </c>
      <c r="B136" t="s">
        <v>200</v>
      </c>
      <c r="C136" s="35">
        <f>O136</f>
        <v>98412.65027391944</v>
      </c>
      <c r="D136" s="35">
        <f>P136</f>
        <v>29892.761775134408</v>
      </c>
      <c r="E136" s="35">
        <f>SUM(C136:D136)</f>
        <v>128305.41204905385</v>
      </c>
      <c r="F136" s="35">
        <f aca="true" t="shared" si="24" ref="F136:I137">Q136</f>
        <v>111251.78424018406</v>
      </c>
      <c r="G136" s="35">
        <f t="shared" si="24"/>
        <v>1283.3896602950247</v>
      </c>
      <c r="H136" s="35">
        <f t="shared" si="24"/>
        <v>14178.41030120068</v>
      </c>
      <c r="I136" s="35">
        <f t="shared" si="24"/>
        <v>13823.134177726966</v>
      </c>
      <c r="J136" s="39">
        <f>'[1]1988 data'!I3/1000</f>
        <v>69084.81</v>
      </c>
      <c r="K136" s="36">
        <f>SUM(F136:J136)</f>
        <v>209621.52837940672</v>
      </c>
      <c r="L136" s="39">
        <f>C145</f>
        <v>337926.9404284606</v>
      </c>
      <c r="N136" t="s">
        <v>200</v>
      </c>
      <c r="O136" s="35">
        <v>98412.65027391944</v>
      </c>
      <c r="P136" s="35">
        <v>29892.761775134408</v>
      </c>
      <c r="Q136" s="35">
        <v>111251.78424018406</v>
      </c>
      <c r="R136" s="35">
        <v>1283.3896602950247</v>
      </c>
      <c r="S136" s="32">
        <v>14178.41030120068</v>
      </c>
      <c r="T136" s="32">
        <v>13823.134177726966</v>
      </c>
      <c r="U136" s="39">
        <f>L136-J136</f>
        <v>268842.1304284606</v>
      </c>
    </row>
    <row r="137" spans="1:21" ht="12.75">
      <c r="A137">
        <f>A136+1</f>
        <v>2</v>
      </c>
      <c r="B137" t="s">
        <v>201</v>
      </c>
      <c r="C137" s="35">
        <f>O137</f>
        <v>51073.81854796531</v>
      </c>
      <c r="D137" s="35">
        <f>P137</f>
        <v>68781.36524020023</v>
      </c>
      <c r="E137" s="35">
        <f>SUM(C137:D137)</f>
        <v>119855.18378816554</v>
      </c>
      <c r="F137" s="35">
        <f t="shared" si="24"/>
        <v>180787.52463576928</v>
      </c>
      <c r="G137" s="35">
        <f t="shared" si="24"/>
        <v>15453.79042765492</v>
      </c>
      <c r="H137" s="35">
        <f t="shared" si="24"/>
        <v>49697.95271994963</v>
      </c>
      <c r="I137" s="35">
        <f t="shared" si="24"/>
        <v>0</v>
      </c>
      <c r="J137" s="39">
        <f>('[1]1988 data'!H3-'[1]1988 data'!I3)/1000</f>
        <v>13875.973</v>
      </c>
      <c r="K137" s="36">
        <f>SUM(F137:J137)</f>
        <v>259815.24078337383</v>
      </c>
      <c r="L137" s="39">
        <f>D145</f>
        <v>379670.4245715394</v>
      </c>
      <c r="N137" t="s">
        <v>201</v>
      </c>
      <c r="O137" s="35">
        <v>51073.81854796531</v>
      </c>
      <c r="P137" s="35">
        <v>68781.36524020023</v>
      </c>
      <c r="Q137" s="35">
        <v>180787.52463576928</v>
      </c>
      <c r="R137" s="35">
        <v>15453.79042765492</v>
      </c>
      <c r="S137" s="32">
        <v>49697.95271994963</v>
      </c>
      <c r="T137" s="32">
        <v>0</v>
      </c>
      <c r="U137" s="39">
        <f>L137-J137</f>
        <v>365794.4515715394</v>
      </c>
    </row>
    <row r="138" spans="1:21" ht="12.75">
      <c r="A138">
        <f aca="true" t="shared" si="25" ref="A138:A145">A137+1</f>
        <v>3</v>
      </c>
      <c r="B138" t="s">
        <v>329</v>
      </c>
      <c r="C138" s="35">
        <f>SUM(C136:C137)</f>
        <v>149486.46882188474</v>
      </c>
      <c r="D138" s="35">
        <f>SUM(D136:D137)</f>
        <v>98674.12701533464</v>
      </c>
      <c r="E138" s="35">
        <f>SUM(C138:D138)</f>
        <v>248160.59583721939</v>
      </c>
      <c r="F138" s="35">
        <v>0</v>
      </c>
      <c r="G138" s="35">
        <v>0</v>
      </c>
      <c r="H138" s="35">
        <v>0</v>
      </c>
      <c r="I138" s="35">
        <v>0</v>
      </c>
      <c r="J138">
        <f aca="true" t="shared" si="26" ref="J138:J144">CU124</f>
        <v>0</v>
      </c>
      <c r="K138" s="36">
        <f>SUM(F138:J138)</f>
        <v>0</v>
      </c>
      <c r="L138" s="39">
        <f>E145</f>
        <v>717597.365</v>
      </c>
      <c r="N138" t="s">
        <v>313</v>
      </c>
      <c r="O138" s="35">
        <v>43323.20617811522</v>
      </c>
      <c r="P138" s="35">
        <v>9808.326984665331</v>
      </c>
      <c r="Q138" s="35">
        <v>7450.130124046666</v>
      </c>
      <c r="R138" s="35">
        <v>369.72791205005495</v>
      </c>
      <c r="S138" s="32">
        <v>13233.399978849682</v>
      </c>
      <c r="T138" s="32">
        <v>2989.165822273029</v>
      </c>
      <c r="U138" s="39">
        <f>L139</f>
        <v>77173.957</v>
      </c>
    </row>
    <row r="139" spans="1:20" ht="12.75">
      <c r="A139">
        <f t="shared" si="25"/>
        <v>4</v>
      </c>
      <c r="B139" t="s">
        <v>313</v>
      </c>
      <c r="C139" s="35">
        <f>O138</f>
        <v>43323.20617811522</v>
      </c>
      <c r="D139" s="35">
        <f>P138</f>
        <v>9808.326984665331</v>
      </c>
      <c r="E139" s="35">
        <f>SUM(C139:D139)</f>
        <v>53131.53316278056</v>
      </c>
      <c r="F139" s="35">
        <f>Q138</f>
        <v>7450.130124046666</v>
      </c>
      <c r="G139" s="35">
        <f>R138</f>
        <v>369.72791205005495</v>
      </c>
      <c r="H139" s="35">
        <f>S138</f>
        <v>13233.399978849682</v>
      </c>
      <c r="I139" s="35">
        <f>T138</f>
        <v>2989.165822273029</v>
      </c>
      <c r="J139">
        <f t="shared" si="26"/>
        <v>0</v>
      </c>
      <c r="K139" s="36">
        <f>SUM(F139:J139)</f>
        <v>24042.423837219434</v>
      </c>
      <c r="L139" s="39">
        <f>'[1]1988 data'!L3/1000</f>
        <v>77173.957</v>
      </c>
      <c r="O139" s="39">
        <f>C140</f>
        <v>192809.675</v>
      </c>
      <c r="P139" s="39">
        <f>D140</f>
        <v>108482.454</v>
      </c>
      <c r="Q139" s="39">
        <f>F145</f>
        <v>299489.439</v>
      </c>
      <c r="R139" s="39">
        <f>G145</f>
        <v>17106.908</v>
      </c>
      <c r="S139" s="39">
        <f>H145</f>
        <v>77109.763</v>
      </c>
      <c r="T139" s="39">
        <f>I145</f>
        <v>16812.3</v>
      </c>
    </row>
    <row r="140" spans="1:12" ht="12.75">
      <c r="A140">
        <f t="shared" si="25"/>
        <v>5</v>
      </c>
      <c r="B140" t="s">
        <v>314</v>
      </c>
      <c r="C140" s="39">
        <f>'[1]1988 data'!F28/1000</f>
        <v>192809.675</v>
      </c>
      <c r="D140" s="39">
        <f>'[1]1988 data'!G28/1000</f>
        <v>108482.454</v>
      </c>
      <c r="E140" s="39">
        <f aca="true" t="shared" si="27" ref="E140:E145">C140+D140</f>
        <v>301292.12899999996</v>
      </c>
      <c r="F140">
        <v>0</v>
      </c>
      <c r="G140">
        <v>0</v>
      </c>
      <c r="H140">
        <v>0</v>
      </c>
      <c r="I140">
        <v>0</v>
      </c>
      <c r="J140">
        <f t="shared" si="26"/>
        <v>0</v>
      </c>
      <c r="K140">
        <f>CV126</f>
        <v>0</v>
      </c>
      <c r="L140" s="39">
        <f>E140</f>
        <v>301292.12899999996</v>
      </c>
    </row>
    <row r="141" spans="1:23" ht="12.75">
      <c r="A141">
        <f t="shared" si="25"/>
        <v>6</v>
      </c>
      <c r="B141" t="s">
        <v>315</v>
      </c>
      <c r="C141" s="39">
        <f>SUM(C142:C144)</f>
        <v>145117.2654284606</v>
      </c>
      <c r="D141" s="39">
        <f>SUM(D142:D144)</f>
        <v>271187.97057153936</v>
      </c>
      <c r="E141" s="39">
        <f t="shared" si="27"/>
        <v>416305.236</v>
      </c>
      <c r="F141">
        <v>0</v>
      </c>
      <c r="G141">
        <v>0</v>
      </c>
      <c r="H141">
        <v>0</v>
      </c>
      <c r="I141">
        <v>0</v>
      </c>
      <c r="J141">
        <f t="shared" si="26"/>
        <v>0</v>
      </c>
      <c r="K141">
        <f>CV127</f>
        <v>0</v>
      </c>
      <c r="L141" s="39">
        <f>'[1]1988 data'!O3/1000</f>
        <v>416305.236</v>
      </c>
      <c r="O141" s="37" t="s">
        <v>330</v>
      </c>
      <c r="W141" s="37" t="s">
        <v>331</v>
      </c>
    </row>
    <row r="142" spans="1:29" ht="12.75">
      <c r="A142">
        <f t="shared" si="25"/>
        <v>7</v>
      </c>
      <c r="B142" t="s">
        <v>316</v>
      </c>
      <c r="C142" s="39">
        <f>'[1]1988 data'!F8/1000</f>
        <v>34500.062</v>
      </c>
      <c r="D142" s="39">
        <f>'[1]1988 data'!G8/1000</f>
        <v>89450.704</v>
      </c>
      <c r="E142" s="39">
        <f t="shared" si="27"/>
        <v>123950.766</v>
      </c>
      <c r="F142">
        <v>0</v>
      </c>
      <c r="G142">
        <v>0</v>
      </c>
      <c r="H142">
        <v>0</v>
      </c>
      <c r="I142">
        <v>0</v>
      </c>
      <c r="J142">
        <f t="shared" si="26"/>
        <v>0</v>
      </c>
      <c r="K142">
        <f>CV128</f>
        <v>0</v>
      </c>
      <c r="L142" s="39">
        <f>C142+D142</f>
        <v>123950.766</v>
      </c>
      <c r="O142" s="35">
        <f aca="true" t="shared" si="28" ref="O142:T144">O$139/SUM(O$136:O$138)*O136</f>
        <v>98412.65027391947</v>
      </c>
      <c r="P142" s="35">
        <f t="shared" si="28"/>
        <v>29892.761775134415</v>
      </c>
      <c r="Q142" s="35">
        <f t="shared" si="28"/>
        <v>111251.78424018409</v>
      </c>
      <c r="R142" s="35">
        <f t="shared" si="28"/>
        <v>1283.3896602950247</v>
      </c>
      <c r="S142" s="35">
        <f t="shared" si="28"/>
        <v>14178.410301200684</v>
      </c>
      <c r="T142" s="35">
        <f t="shared" si="28"/>
        <v>13823.13417772697</v>
      </c>
      <c r="U142" s="39">
        <f>SUM(O142:T142)</f>
        <v>268842.13042846066</v>
      </c>
      <c r="W142" s="35">
        <f aca="true" t="shared" si="29" ref="W142:AB144">$U136/SUM($O142:$T142)*O142</f>
        <v>98412.65027391944</v>
      </c>
      <c r="X142" s="35">
        <f t="shared" si="29"/>
        <v>29892.761775134408</v>
      </c>
      <c r="Y142" s="35">
        <f t="shared" si="29"/>
        <v>111251.78424018406</v>
      </c>
      <c r="Z142" s="35">
        <f t="shared" si="29"/>
        <v>1283.3896602950244</v>
      </c>
      <c r="AA142" s="35">
        <f t="shared" si="29"/>
        <v>14178.41030120068</v>
      </c>
      <c r="AB142" s="35">
        <f t="shared" si="29"/>
        <v>13823.134177726966</v>
      </c>
      <c r="AC142" s="39">
        <f>SUM(W142:AB142)</f>
        <v>268842.13042846054</v>
      </c>
    </row>
    <row r="143" spans="1:29" ht="12.75">
      <c r="A143">
        <f t="shared" si="25"/>
        <v>8</v>
      </c>
      <c r="B143" t="s">
        <v>317</v>
      </c>
      <c r="C143" s="39">
        <f>'[1]1988 data'!F13/1000</f>
        <v>97685.614</v>
      </c>
      <c r="D143" s="39">
        <f>'[1]1988 data'!G13/1000</f>
        <v>159282.29</v>
      </c>
      <c r="E143" s="39">
        <f t="shared" si="27"/>
        <v>256967.904</v>
      </c>
      <c r="F143">
        <v>0</v>
      </c>
      <c r="G143">
        <v>0</v>
      </c>
      <c r="H143">
        <v>0</v>
      </c>
      <c r="I143">
        <v>0</v>
      </c>
      <c r="J143">
        <f t="shared" si="26"/>
        <v>0</v>
      </c>
      <c r="K143">
        <f>CV129</f>
        <v>0</v>
      </c>
      <c r="L143" s="39">
        <f>C143+D143</f>
        <v>256967.904</v>
      </c>
      <c r="O143" s="35">
        <f t="shared" si="28"/>
        <v>51073.818547965326</v>
      </c>
      <c r="P143" s="35">
        <f t="shared" si="28"/>
        <v>68781.36524020025</v>
      </c>
      <c r="Q143" s="35">
        <f t="shared" si="28"/>
        <v>180787.5246357693</v>
      </c>
      <c r="R143" s="35">
        <f t="shared" si="28"/>
        <v>15453.79042765492</v>
      </c>
      <c r="S143" s="35">
        <f t="shared" si="28"/>
        <v>49697.952719949644</v>
      </c>
      <c r="T143" s="35">
        <f t="shared" si="28"/>
        <v>0</v>
      </c>
      <c r="U143" s="39">
        <f>SUM(O143:T143)</f>
        <v>365794.45157153945</v>
      </c>
      <c r="W143" s="35">
        <f t="shared" si="29"/>
        <v>51073.81854796532</v>
      </c>
      <c r="X143" s="35">
        <f t="shared" si="29"/>
        <v>68781.36524020023</v>
      </c>
      <c r="Y143" s="35">
        <f t="shared" si="29"/>
        <v>180787.52463576928</v>
      </c>
      <c r="Z143" s="35">
        <f t="shared" si="29"/>
        <v>15453.790427654918</v>
      </c>
      <c r="AA143" s="35">
        <f t="shared" si="29"/>
        <v>49697.95271994964</v>
      </c>
      <c r="AB143" s="35">
        <f t="shared" si="29"/>
        <v>0</v>
      </c>
      <c r="AC143" s="39">
        <f>SUM(W143:AB143)</f>
        <v>365794.4515715394</v>
      </c>
    </row>
    <row r="144" spans="1:29" ht="12.75">
      <c r="A144">
        <f t="shared" si="25"/>
        <v>9</v>
      </c>
      <c r="B144" t="s">
        <v>318</v>
      </c>
      <c r="C144" s="39">
        <f>'[1]1988 data'!F18*$L$144/'[1]1988 data'!$B$18</f>
        <v>12931.589428460606</v>
      </c>
      <c r="D144" s="39">
        <f>'[1]1988 data'!G18*$L$144/'[1]1988 data'!$B$18</f>
        <v>22454.976571539355</v>
      </c>
      <c r="E144" s="39">
        <f t="shared" si="27"/>
        <v>35386.56599999996</v>
      </c>
      <c r="F144">
        <v>0</v>
      </c>
      <c r="G144">
        <v>0</v>
      </c>
      <c r="H144">
        <v>0</v>
      </c>
      <c r="I144">
        <v>0</v>
      </c>
      <c r="J144">
        <f t="shared" si="26"/>
        <v>0</v>
      </c>
      <c r="K144">
        <f>CV130</f>
        <v>0</v>
      </c>
      <c r="L144" s="39">
        <f>L141-L142-L143</f>
        <v>35386.56599999996</v>
      </c>
      <c r="O144" s="35">
        <f t="shared" si="28"/>
        <v>43323.20617811523</v>
      </c>
      <c r="P144" s="35">
        <f t="shared" si="28"/>
        <v>9808.326984665333</v>
      </c>
      <c r="Q144" s="35">
        <f t="shared" si="28"/>
        <v>7450.130124046668</v>
      </c>
      <c r="R144" s="35">
        <f t="shared" si="28"/>
        <v>369.72791205005495</v>
      </c>
      <c r="S144" s="35">
        <f t="shared" si="28"/>
        <v>13233.399978849686</v>
      </c>
      <c r="T144" s="35">
        <f t="shared" si="28"/>
        <v>2989.1658222730293</v>
      </c>
      <c r="U144" s="39">
        <f>SUM(O144:T144)</f>
        <v>77173.95700000001</v>
      </c>
      <c r="W144" s="35">
        <f t="shared" si="29"/>
        <v>43323.20617811522</v>
      </c>
      <c r="X144" s="35">
        <f t="shared" si="29"/>
        <v>9808.326984665331</v>
      </c>
      <c r="Y144" s="35">
        <f t="shared" si="29"/>
        <v>7450.130124046666</v>
      </c>
      <c r="Z144" s="35">
        <f t="shared" si="29"/>
        <v>369.7279120500549</v>
      </c>
      <c r="AA144" s="35">
        <f t="shared" si="29"/>
        <v>13233.399978849682</v>
      </c>
      <c r="AB144" s="35">
        <f t="shared" si="29"/>
        <v>2989.165822273029</v>
      </c>
      <c r="AC144" s="39">
        <f>SUM(W144:AB144)</f>
        <v>77173.957</v>
      </c>
    </row>
    <row r="145" spans="1:28" ht="12.75">
      <c r="A145">
        <f t="shared" si="25"/>
        <v>10</v>
      </c>
      <c r="B145" t="s">
        <v>319</v>
      </c>
      <c r="C145" s="39">
        <f>C140+C141</f>
        <v>337926.9404284606</v>
      </c>
      <c r="D145" s="39">
        <f>D140+D141</f>
        <v>379670.4245715394</v>
      </c>
      <c r="E145" s="39">
        <f t="shared" si="27"/>
        <v>717597.365</v>
      </c>
      <c r="F145" s="39">
        <f>'[1]1988 data'!D3/1000</f>
        <v>299489.439</v>
      </c>
      <c r="G145" s="39">
        <f>'[1]1988 data'!E3/1000</f>
        <v>17106.908</v>
      </c>
      <c r="H145" s="39">
        <f>'[1]1988 data'!F3/1000</f>
        <v>77109.763</v>
      </c>
      <c r="I145" s="39">
        <f>'[1]1988 data'!G3/1000</f>
        <v>16812.3</v>
      </c>
      <c r="J145" s="39">
        <f>'[1]1988 data'!H3/1000</f>
        <v>82960.783</v>
      </c>
      <c r="K145" s="39">
        <f>K136+K137+K139</f>
        <v>493479.19299999997</v>
      </c>
      <c r="O145" s="39">
        <f aca="true" t="shared" si="30" ref="O145:T145">SUM(O142:O144)</f>
        <v>192809.67500000005</v>
      </c>
      <c r="P145" s="39">
        <f t="shared" si="30"/>
        <v>108482.454</v>
      </c>
      <c r="Q145" s="39">
        <f t="shared" si="30"/>
        <v>299489.4390000001</v>
      </c>
      <c r="R145" s="39">
        <f t="shared" si="30"/>
        <v>17106.908</v>
      </c>
      <c r="S145" s="39">
        <f t="shared" si="30"/>
        <v>77109.763</v>
      </c>
      <c r="T145" s="39">
        <f t="shared" si="30"/>
        <v>16812.3</v>
      </c>
      <c r="W145" s="39">
        <f aca="true" t="shared" si="31" ref="W145:AB145">SUM(W142:W144)</f>
        <v>192809.675</v>
      </c>
      <c r="X145" s="39">
        <f t="shared" si="31"/>
        <v>108482.45399999997</v>
      </c>
      <c r="Y145" s="39">
        <f t="shared" si="31"/>
        <v>299489.43899999995</v>
      </c>
      <c r="Z145" s="39">
        <f t="shared" si="31"/>
        <v>17106.907999999996</v>
      </c>
      <c r="AA145" s="39">
        <f t="shared" si="31"/>
        <v>77109.763</v>
      </c>
      <c r="AB145" s="39">
        <f t="shared" si="31"/>
        <v>16812.299999999996</v>
      </c>
    </row>
    <row r="146" ht="12.75">
      <c r="K146" s="35"/>
    </row>
    <row r="147" spans="1:103" ht="12.75">
      <c r="A147" s="37" t="s">
        <v>332</v>
      </c>
      <c r="B147" s="37" t="s">
        <v>333</v>
      </c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</row>
    <row r="148" spans="3:10" ht="12.75">
      <c r="C148">
        <v>1</v>
      </c>
      <c r="D148">
        <v>2</v>
      </c>
      <c r="E148">
        <f aca="true" t="shared" si="32" ref="E148:J148">D148+1</f>
        <v>3</v>
      </c>
      <c r="F148">
        <f t="shared" si="32"/>
        <v>4</v>
      </c>
      <c r="G148">
        <f t="shared" si="32"/>
        <v>5</v>
      </c>
      <c r="H148">
        <f t="shared" si="32"/>
        <v>6</v>
      </c>
      <c r="I148">
        <f t="shared" si="32"/>
        <v>7</v>
      </c>
      <c r="J148">
        <f t="shared" si="32"/>
        <v>8</v>
      </c>
    </row>
    <row r="149" spans="3:10" ht="12.75">
      <c r="C149" t="s">
        <v>200</v>
      </c>
      <c r="D149" t="s">
        <v>201</v>
      </c>
      <c r="E149" t="s">
        <v>334</v>
      </c>
      <c r="F149" t="s">
        <v>335</v>
      </c>
      <c r="G149" t="s">
        <v>336</v>
      </c>
      <c r="H149" t="s">
        <v>337</v>
      </c>
      <c r="I149" t="s">
        <v>338</v>
      </c>
      <c r="J149" t="s">
        <v>339</v>
      </c>
    </row>
    <row r="150" spans="1:10" ht="12.75">
      <c r="A150">
        <v>1</v>
      </c>
      <c r="B150" t="s">
        <v>200</v>
      </c>
      <c r="C150" s="35">
        <f>C152-C151</f>
        <v>98412.65027391943</v>
      </c>
      <c r="D150" s="35">
        <f>D136+G136</f>
        <v>31176.151435429434</v>
      </c>
      <c r="E150" s="35">
        <f>C150+D150</f>
        <v>129588.80170934886</v>
      </c>
      <c r="F150" s="35">
        <f>F136</f>
        <v>111251.78424018406</v>
      </c>
      <c r="G150" s="35">
        <f>H136+I136</f>
        <v>28001.544478927644</v>
      </c>
      <c r="H150" s="35">
        <f>J136</f>
        <v>69084.81</v>
      </c>
      <c r="I150" s="35">
        <f>SUM(F150:H150)</f>
        <v>208338.1387191117</v>
      </c>
      <c r="J150" s="35">
        <f>I150+E150</f>
        <v>337926.9404284606</v>
      </c>
    </row>
    <row r="151" spans="1:10" ht="12.75">
      <c r="A151">
        <f>A150+1</f>
        <v>2</v>
      </c>
      <c r="B151" t="s">
        <v>201</v>
      </c>
      <c r="C151" s="35">
        <f>C137</f>
        <v>51073.81854796531</v>
      </c>
      <c r="D151" s="35">
        <f>D137+G137</f>
        <v>84235.15566785516</v>
      </c>
      <c r="E151" s="35">
        <f aca="true" t="shared" si="33" ref="E151:E159">C151+D151</f>
        <v>135308.97421582046</v>
      </c>
      <c r="F151" s="35">
        <f>F137+G145</f>
        <v>197894.43263576928</v>
      </c>
      <c r="G151" s="35">
        <f>H137+I137</f>
        <v>49697.95271994963</v>
      </c>
      <c r="H151" s="35">
        <f>J137</f>
        <v>13875.973</v>
      </c>
      <c r="I151" s="35">
        <f>SUM(F151:H151)</f>
        <v>261468.3583557189</v>
      </c>
      <c r="J151" s="35">
        <f aca="true" t="shared" si="34" ref="J151:J158">I151+E151</f>
        <v>396777.33257153933</v>
      </c>
    </row>
    <row r="152" spans="1:10" ht="12.75">
      <c r="A152">
        <f aca="true" t="shared" si="35" ref="A152:A159">A151+1</f>
        <v>3</v>
      </c>
      <c r="B152" t="s">
        <v>329</v>
      </c>
      <c r="C152" s="35">
        <f>C138</f>
        <v>149486.46882188474</v>
      </c>
      <c r="D152" s="35">
        <f>D150+D151</f>
        <v>115411.30710328459</v>
      </c>
      <c r="E152" s="35">
        <f t="shared" si="33"/>
        <v>264897.77592516935</v>
      </c>
      <c r="F152" s="35">
        <f>F150+F151</f>
        <v>309146.21687595337</v>
      </c>
      <c r="G152" s="35">
        <f>G150+G151</f>
        <v>77699.49719887727</v>
      </c>
      <c r="H152" s="35">
        <f>H150+H151</f>
        <v>82960.783</v>
      </c>
      <c r="I152" s="35">
        <f>SUM(F152:H152)</f>
        <v>469806.49707483064</v>
      </c>
      <c r="J152" s="35">
        <f t="shared" si="34"/>
        <v>734704.273</v>
      </c>
    </row>
    <row r="153" spans="1:10" ht="12.75">
      <c r="A153">
        <f t="shared" si="35"/>
        <v>4</v>
      </c>
      <c r="B153" t="s">
        <v>313</v>
      </c>
      <c r="C153" s="35">
        <f>C139</f>
        <v>43323.20617811522</v>
      </c>
      <c r="D153" s="35">
        <f>D139+G139</f>
        <v>10178.054896715386</v>
      </c>
      <c r="E153" s="35">
        <f t="shared" si="33"/>
        <v>53501.26107483061</v>
      </c>
      <c r="F153" s="35">
        <f>F139</f>
        <v>7450.130124046666</v>
      </c>
      <c r="G153" s="35">
        <f>H139+I139</f>
        <v>16222.565801122711</v>
      </c>
      <c r="H153">
        <v>0</v>
      </c>
      <c r="I153" s="35">
        <f>SUM(F153:H153)</f>
        <v>23672.695925169377</v>
      </c>
      <c r="J153" s="35">
        <f t="shared" si="34"/>
        <v>77173.957</v>
      </c>
    </row>
    <row r="154" spans="1:10" ht="12.75">
      <c r="A154">
        <f t="shared" si="35"/>
        <v>5</v>
      </c>
      <c r="B154" t="s">
        <v>314</v>
      </c>
      <c r="C154" s="35">
        <f>C152+C153</f>
        <v>192809.67499999996</v>
      </c>
      <c r="D154" s="35">
        <f>D152+D153</f>
        <v>125589.36199999998</v>
      </c>
      <c r="E154" s="35">
        <f t="shared" si="33"/>
        <v>318399.03699999995</v>
      </c>
      <c r="F154">
        <v>0</v>
      </c>
      <c r="G154">
        <v>0</v>
      </c>
      <c r="H154">
        <v>0</v>
      </c>
      <c r="I154">
        <v>0</v>
      </c>
      <c r="J154" s="35">
        <f t="shared" si="34"/>
        <v>318399.03699999995</v>
      </c>
    </row>
    <row r="155" spans="1:10" ht="12.75">
      <c r="A155">
        <f t="shared" si="35"/>
        <v>6</v>
      </c>
      <c r="B155" t="s">
        <v>315</v>
      </c>
      <c r="C155" s="35">
        <f aca="true" t="shared" si="36" ref="C155:D158">C141</f>
        <v>145117.2654284606</v>
      </c>
      <c r="D155" s="35">
        <f t="shared" si="36"/>
        <v>271187.97057153936</v>
      </c>
      <c r="E155" s="35">
        <f t="shared" si="33"/>
        <v>416305.236</v>
      </c>
      <c r="F155">
        <f>F127</f>
        <v>0</v>
      </c>
      <c r="G155">
        <f>H127+I127</f>
        <v>0</v>
      </c>
      <c r="H155">
        <f>J127</f>
        <v>0</v>
      </c>
      <c r="I155">
        <f>SUM(F155:H155)</f>
        <v>0</v>
      </c>
      <c r="J155" s="35">
        <f t="shared" si="34"/>
        <v>416305.236</v>
      </c>
    </row>
    <row r="156" spans="1:10" ht="12.75">
      <c r="A156">
        <f t="shared" si="35"/>
        <v>7</v>
      </c>
      <c r="B156" t="s">
        <v>316</v>
      </c>
      <c r="C156" s="35">
        <f t="shared" si="36"/>
        <v>34500.062</v>
      </c>
      <c r="D156" s="35">
        <f t="shared" si="36"/>
        <v>89450.704</v>
      </c>
      <c r="E156" s="35">
        <f t="shared" si="33"/>
        <v>123950.766</v>
      </c>
      <c r="F156">
        <f>F128</f>
        <v>0</v>
      </c>
      <c r="G156">
        <f>H128+I128</f>
        <v>0</v>
      </c>
      <c r="H156">
        <f>J128</f>
        <v>0</v>
      </c>
      <c r="I156">
        <f>SUM(F156:H156)</f>
        <v>0</v>
      </c>
      <c r="J156" s="35">
        <f t="shared" si="34"/>
        <v>123950.766</v>
      </c>
    </row>
    <row r="157" spans="1:10" ht="12.75">
      <c r="A157">
        <f t="shared" si="35"/>
        <v>8</v>
      </c>
      <c r="B157" t="s">
        <v>317</v>
      </c>
      <c r="C157" s="35">
        <f t="shared" si="36"/>
        <v>97685.614</v>
      </c>
      <c r="D157" s="35">
        <f t="shared" si="36"/>
        <v>159282.29</v>
      </c>
      <c r="E157" s="35">
        <f t="shared" si="33"/>
        <v>256967.904</v>
      </c>
      <c r="F157">
        <f>F129</f>
        <v>0</v>
      </c>
      <c r="G157">
        <f>H129+I129</f>
        <v>0</v>
      </c>
      <c r="H157">
        <f>J129</f>
        <v>0</v>
      </c>
      <c r="I157">
        <f>SUM(F157:H157)</f>
        <v>0</v>
      </c>
      <c r="J157" s="35">
        <f t="shared" si="34"/>
        <v>256967.904</v>
      </c>
    </row>
    <row r="158" spans="1:10" ht="12.75">
      <c r="A158">
        <f t="shared" si="35"/>
        <v>9</v>
      </c>
      <c r="B158" t="s">
        <v>318</v>
      </c>
      <c r="C158" s="35">
        <f t="shared" si="36"/>
        <v>12931.589428460606</v>
      </c>
      <c r="D158" s="35">
        <f t="shared" si="36"/>
        <v>22454.976571539355</v>
      </c>
      <c r="E158" s="35">
        <f t="shared" si="33"/>
        <v>35386.56599999996</v>
      </c>
      <c r="F158">
        <f>F130</f>
        <v>0</v>
      </c>
      <c r="G158">
        <f>H130+I130</f>
        <v>0</v>
      </c>
      <c r="H158">
        <f>J130</f>
        <v>0</v>
      </c>
      <c r="I158">
        <f>SUM(F158:H158)</f>
        <v>0</v>
      </c>
      <c r="J158" s="35">
        <f t="shared" si="34"/>
        <v>35386.56599999996</v>
      </c>
    </row>
    <row r="159" spans="1:10" ht="12.75">
      <c r="A159">
        <f t="shared" si="35"/>
        <v>10</v>
      </c>
      <c r="B159" t="s">
        <v>319</v>
      </c>
      <c r="C159" s="35">
        <f>C154+C155</f>
        <v>337926.9404284606</v>
      </c>
      <c r="D159" s="35">
        <f>D155+D154</f>
        <v>396777.33257153933</v>
      </c>
      <c r="E159" s="35">
        <f t="shared" si="33"/>
        <v>734704.2729999999</v>
      </c>
      <c r="F159" s="35">
        <f>F152+F153</f>
        <v>316596.347</v>
      </c>
      <c r="G159" s="35">
        <f>G152+G153</f>
        <v>93922.06299999998</v>
      </c>
      <c r="H159" s="35">
        <f>H152+H153</f>
        <v>82960.783</v>
      </c>
      <c r="I159" s="35">
        <f>I152+I153</f>
        <v>493479.193</v>
      </c>
      <c r="J159" s="35">
        <f>I159+E159</f>
        <v>1228183.466</v>
      </c>
    </row>
    <row r="161" spans="1:103" ht="12.75">
      <c r="A161" s="37" t="s">
        <v>340</v>
      </c>
      <c r="B161" s="37" t="s">
        <v>341</v>
      </c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</row>
    <row r="162" spans="1:103" ht="12.75">
      <c r="A162" s="37"/>
      <c r="B162" s="37"/>
      <c r="C162" s="34" t="s">
        <v>342</v>
      </c>
      <c r="D162" s="40">
        <v>0.1</v>
      </c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</row>
    <row r="163" spans="3:10" ht="12.75">
      <c r="C163">
        <v>1</v>
      </c>
      <c r="D163">
        <v>2</v>
      </c>
      <c r="E163">
        <f aca="true" t="shared" si="37" ref="E163:J163">D163+1</f>
        <v>3</v>
      </c>
      <c r="F163">
        <f t="shared" si="37"/>
        <v>4</v>
      </c>
      <c r="G163">
        <f t="shared" si="37"/>
        <v>5</v>
      </c>
      <c r="H163">
        <f t="shared" si="37"/>
        <v>6</v>
      </c>
      <c r="I163">
        <f t="shared" si="37"/>
        <v>7</v>
      </c>
      <c r="J163">
        <f t="shared" si="37"/>
        <v>8</v>
      </c>
    </row>
    <row r="164" spans="3:10" ht="12.75">
      <c r="C164" t="s">
        <v>200</v>
      </c>
      <c r="D164" t="s">
        <v>201</v>
      </c>
      <c r="E164" t="s">
        <v>334</v>
      </c>
      <c r="F164" t="s">
        <v>335</v>
      </c>
      <c r="G164" t="s">
        <v>336</v>
      </c>
      <c r="H164" t="s">
        <v>337</v>
      </c>
      <c r="I164" t="s">
        <v>338</v>
      </c>
      <c r="J164" t="s">
        <v>339</v>
      </c>
    </row>
    <row r="165" spans="1:11" ht="12.75">
      <c r="A165">
        <v>1</v>
      </c>
      <c r="B165" t="s">
        <v>200</v>
      </c>
      <c r="C165" s="35">
        <f>C150</f>
        <v>98412.65027391943</v>
      </c>
      <c r="D165" s="35">
        <f>D150</f>
        <v>31176.151435429434</v>
      </c>
      <c r="E165" s="35">
        <f>SUM(C165:D165)</f>
        <v>129588.80170934886</v>
      </c>
      <c r="F165" s="35">
        <f>F150-F173</f>
        <v>111251.78424018406</v>
      </c>
      <c r="G165" s="35">
        <f>G150-G173</f>
        <v>28001.544478927644</v>
      </c>
      <c r="H165" s="35">
        <f>H150-H173</f>
        <v>69084.81</v>
      </c>
      <c r="I165" s="35">
        <f>I150-I173</f>
        <v>208338.1387191117</v>
      </c>
      <c r="J165" s="35">
        <f>J150</f>
        <v>337926.9404284606</v>
      </c>
      <c r="K165" s="32"/>
    </row>
    <row r="166" spans="1:10" ht="12.75">
      <c r="A166">
        <f>A165+1</f>
        <v>2</v>
      </c>
      <c r="B166" t="s">
        <v>201</v>
      </c>
      <c r="C166" s="35">
        <f>C151</f>
        <v>51073.81854796531</v>
      </c>
      <c r="D166" s="35">
        <f>D151</f>
        <v>84235.15566785516</v>
      </c>
      <c r="E166" s="35">
        <f>SUM(C166:D166)</f>
        <v>135308.97421582046</v>
      </c>
      <c r="F166" s="35">
        <f>F151</f>
        <v>197894.43263576928</v>
      </c>
      <c r="G166" s="35">
        <f>G151</f>
        <v>49697.95271994963</v>
      </c>
      <c r="H166" s="35">
        <f>H151</f>
        <v>13875.973</v>
      </c>
      <c r="I166" s="35">
        <f>I151</f>
        <v>261468.3583557189</v>
      </c>
      <c r="J166" s="35">
        <f>J151</f>
        <v>396777.33257153933</v>
      </c>
    </row>
    <row r="167" spans="1:10" ht="12.75">
      <c r="A167">
        <f aca="true" t="shared" si="38" ref="A167:A173">A166+1</f>
        <v>3</v>
      </c>
      <c r="B167" t="s">
        <v>329</v>
      </c>
      <c r="C167" s="35">
        <f aca="true" t="shared" si="39" ref="C167:J167">SUM(C165:C166)</f>
        <v>149486.46882188474</v>
      </c>
      <c r="D167" s="35">
        <f t="shared" si="39"/>
        <v>115411.30710328459</v>
      </c>
      <c r="E167" s="35">
        <f t="shared" si="39"/>
        <v>264897.77592516935</v>
      </c>
      <c r="F167" s="35">
        <f t="shared" si="39"/>
        <v>309146.21687595337</v>
      </c>
      <c r="G167" s="35">
        <f t="shared" si="39"/>
        <v>77699.49719887727</v>
      </c>
      <c r="H167" s="35">
        <f t="shared" si="39"/>
        <v>82960.783</v>
      </c>
      <c r="I167" s="35">
        <f t="shared" si="39"/>
        <v>469806.4970748306</v>
      </c>
      <c r="J167" s="35">
        <f t="shared" si="39"/>
        <v>734704.2729999999</v>
      </c>
    </row>
    <row r="168" spans="1:10" ht="12.75">
      <c r="A168">
        <f t="shared" si="38"/>
        <v>4</v>
      </c>
      <c r="B168" t="s">
        <v>313</v>
      </c>
      <c r="C168" s="35">
        <f aca="true" t="shared" si="40" ref="C168:J168">C153</f>
        <v>43323.20617811522</v>
      </c>
      <c r="D168" s="35">
        <f t="shared" si="40"/>
        <v>10178.054896715386</v>
      </c>
      <c r="E168" s="35">
        <f t="shared" si="40"/>
        <v>53501.26107483061</v>
      </c>
      <c r="F168" s="35">
        <f t="shared" si="40"/>
        <v>7450.130124046666</v>
      </c>
      <c r="G168" s="35">
        <f t="shared" si="40"/>
        <v>16222.565801122711</v>
      </c>
      <c r="H168" s="35">
        <f t="shared" si="40"/>
        <v>0</v>
      </c>
      <c r="I168" s="35">
        <f t="shared" si="40"/>
        <v>23672.695925169377</v>
      </c>
      <c r="J168" s="35">
        <f t="shared" si="40"/>
        <v>77173.957</v>
      </c>
    </row>
    <row r="169" spans="1:10" ht="12.75">
      <c r="A169">
        <f t="shared" si="38"/>
        <v>5</v>
      </c>
      <c r="B169" t="s">
        <v>314</v>
      </c>
      <c r="C169" s="35">
        <f>SUM(C167:C168)</f>
        <v>192809.67499999996</v>
      </c>
      <c r="D169" s="35">
        <f aca="true" t="shared" si="41" ref="D169:J169">SUM(D167:D168)</f>
        <v>125589.36199999998</v>
      </c>
      <c r="E169" s="35">
        <f t="shared" si="41"/>
        <v>318399.03699999995</v>
      </c>
      <c r="F169" s="35">
        <f t="shared" si="41"/>
        <v>316596.347</v>
      </c>
      <c r="G169" s="35">
        <f t="shared" si="41"/>
        <v>93922.06299999998</v>
      </c>
      <c r="H169" s="35">
        <f t="shared" si="41"/>
        <v>82960.783</v>
      </c>
      <c r="I169" s="35">
        <f t="shared" si="41"/>
        <v>493479.19299999997</v>
      </c>
      <c r="J169" s="35">
        <f t="shared" si="41"/>
        <v>811878.23</v>
      </c>
    </row>
    <row r="170" spans="1:10" ht="12.75">
      <c r="A170">
        <f t="shared" si="38"/>
        <v>6</v>
      </c>
      <c r="B170" t="s">
        <v>315</v>
      </c>
      <c r="C170" s="35">
        <f>SUM(C171:C174)</f>
        <v>145117.2654284606</v>
      </c>
      <c r="D170" s="35">
        <f aca="true" t="shared" si="42" ref="D170:J170">SUM(D171:D174)</f>
        <v>271187.97057153936</v>
      </c>
      <c r="E170" s="35">
        <f t="shared" si="42"/>
        <v>416305.236</v>
      </c>
      <c r="F170" s="35">
        <f t="shared" si="42"/>
        <v>0</v>
      </c>
      <c r="G170" s="35">
        <f t="shared" si="42"/>
        <v>0</v>
      </c>
      <c r="H170" s="35">
        <f t="shared" si="42"/>
        <v>0</v>
      </c>
      <c r="I170" s="35">
        <f t="shared" si="42"/>
        <v>0</v>
      </c>
      <c r="J170" s="35">
        <f t="shared" si="42"/>
        <v>416305.236</v>
      </c>
    </row>
    <row r="171" spans="1:10" ht="12.75">
      <c r="A171">
        <f t="shared" si="38"/>
        <v>7</v>
      </c>
      <c r="B171" t="s">
        <v>316</v>
      </c>
      <c r="C171" s="35">
        <f aca="true" t="shared" si="43" ref="C171:J172">C156</f>
        <v>34500.062</v>
      </c>
      <c r="D171" s="35">
        <f t="shared" si="43"/>
        <v>89450.704</v>
      </c>
      <c r="E171" s="35">
        <f t="shared" si="43"/>
        <v>123950.766</v>
      </c>
      <c r="F171" s="35">
        <f t="shared" si="43"/>
        <v>0</v>
      </c>
      <c r="G171" s="35">
        <f t="shared" si="43"/>
        <v>0</v>
      </c>
      <c r="H171" s="35">
        <f t="shared" si="43"/>
        <v>0</v>
      </c>
      <c r="I171" s="35">
        <f t="shared" si="43"/>
        <v>0</v>
      </c>
      <c r="J171" s="35">
        <f t="shared" si="43"/>
        <v>123950.766</v>
      </c>
    </row>
    <row r="172" spans="1:10" ht="12.75">
      <c r="A172">
        <f t="shared" si="38"/>
        <v>8</v>
      </c>
      <c r="B172" t="s">
        <v>317</v>
      </c>
      <c r="C172" s="35">
        <f t="shared" si="43"/>
        <v>97685.614</v>
      </c>
      <c r="D172" s="35">
        <f t="shared" si="43"/>
        <v>159282.29</v>
      </c>
      <c r="E172" s="35">
        <f t="shared" si="43"/>
        <v>256967.904</v>
      </c>
      <c r="F172" s="35">
        <f t="shared" si="43"/>
        <v>0</v>
      </c>
      <c r="G172" s="35">
        <f t="shared" si="43"/>
        <v>0</v>
      </c>
      <c r="H172" s="35">
        <f t="shared" si="43"/>
        <v>0</v>
      </c>
      <c r="I172" s="35">
        <f t="shared" si="43"/>
        <v>0</v>
      </c>
      <c r="J172" s="35">
        <f t="shared" si="43"/>
        <v>256967.904</v>
      </c>
    </row>
    <row r="173" spans="1:10" ht="12.75">
      <c r="A173">
        <f t="shared" si="38"/>
        <v>9</v>
      </c>
      <c r="B173" t="s">
        <v>343</v>
      </c>
      <c r="C173" s="35">
        <f>J153*$D$162-D173</f>
        <v>6699.590210328462</v>
      </c>
      <c r="D173" s="35">
        <f>$D$162*D168</f>
        <v>1017.8054896715387</v>
      </c>
      <c r="E173" s="35">
        <f>SUM(C173:D173)</f>
        <v>7717.3957</v>
      </c>
      <c r="F173" s="35">
        <v>0</v>
      </c>
      <c r="G173" s="35">
        <v>0</v>
      </c>
      <c r="H173" s="35">
        <v>0</v>
      </c>
      <c r="I173" s="35">
        <v>0</v>
      </c>
      <c r="J173" s="35">
        <f>$D$162*J168</f>
        <v>7717.3957</v>
      </c>
    </row>
    <row r="174" spans="1:10" ht="12.75">
      <c r="A174">
        <v>10</v>
      </c>
      <c r="B174" t="s">
        <v>344</v>
      </c>
      <c r="C174" s="35">
        <f>C158-J173+D173</f>
        <v>6231.999218132144</v>
      </c>
      <c r="D174" s="35">
        <f>D158-D173</f>
        <v>21437.171081867815</v>
      </c>
      <c r="E174" s="35">
        <f>SUM(C174:D174)</f>
        <v>27669.170299999958</v>
      </c>
      <c r="F174" s="35">
        <v>0</v>
      </c>
      <c r="G174" s="35">
        <v>0</v>
      </c>
      <c r="H174" s="35">
        <v>0</v>
      </c>
      <c r="I174" s="35">
        <v>0</v>
      </c>
      <c r="J174" s="35">
        <f>E174</f>
        <v>27669.170299999958</v>
      </c>
    </row>
    <row r="175" spans="1:10" ht="12.75">
      <c r="A175">
        <v>11</v>
      </c>
      <c r="B175" t="s">
        <v>319</v>
      </c>
      <c r="C175" s="35">
        <f>C169+C170</f>
        <v>337926.9404284606</v>
      </c>
      <c r="D175" s="35">
        <f aca="true" t="shared" si="44" ref="D175:I175">D169+D170</f>
        <v>396777.33257153933</v>
      </c>
      <c r="E175" s="35">
        <f t="shared" si="44"/>
        <v>734704.2729999999</v>
      </c>
      <c r="F175" s="35">
        <f t="shared" si="44"/>
        <v>316596.347</v>
      </c>
      <c r="G175" s="35">
        <f t="shared" si="44"/>
        <v>93922.06299999998</v>
      </c>
      <c r="H175" s="35">
        <f t="shared" si="44"/>
        <v>82960.783</v>
      </c>
      <c r="I175" s="35">
        <f t="shared" si="44"/>
        <v>493479.19299999997</v>
      </c>
      <c r="J175" s="35">
        <f>I175+E175</f>
        <v>1228183.466</v>
      </c>
    </row>
    <row r="177" spans="1:2" ht="12.75">
      <c r="A177" s="37" t="s">
        <v>345</v>
      </c>
      <c r="B177" s="37" t="s">
        <v>346</v>
      </c>
    </row>
    <row r="178" spans="1:10" ht="12.75">
      <c r="A178" s="37"/>
      <c r="B178" s="37"/>
      <c r="C178">
        <v>1</v>
      </c>
      <c r="D178">
        <v>2</v>
      </c>
      <c r="E178">
        <f aca="true" t="shared" si="45" ref="E178:J178">D178+1</f>
        <v>3</v>
      </c>
      <c r="F178">
        <f t="shared" si="45"/>
        <v>4</v>
      </c>
      <c r="G178">
        <f t="shared" si="45"/>
        <v>5</v>
      </c>
      <c r="H178">
        <f t="shared" si="45"/>
        <v>6</v>
      </c>
      <c r="I178">
        <f t="shared" si="45"/>
        <v>7</v>
      </c>
      <c r="J178">
        <f t="shared" si="45"/>
        <v>8</v>
      </c>
    </row>
    <row r="179" spans="3:15" ht="12.75">
      <c r="C179" t="s">
        <v>200</v>
      </c>
      <c r="D179" t="s">
        <v>201</v>
      </c>
      <c r="E179" t="s">
        <v>334</v>
      </c>
      <c r="F179" t="s">
        <v>335</v>
      </c>
      <c r="G179" t="s">
        <v>336</v>
      </c>
      <c r="H179" t="s">
        <v>337</v>
      </c>
      <c r="I179" t="s">
        <v>338</v>
      </c>
      <c r="J179" t="s">
        <v>339</v>
      </c>
      <c r="M179" s="41"/>
      <c r="N179" s="41"/>
      <c r="O179" s="41"/>
    </row>
    <row r="180" spans="1:15" ht="12.75">
      <c r="A180">
        <v>1</v>
      </c>
      <c r="B180" t="s">
        <v>200</v>
      </c>
      <c r="C180" s="35">
        <f>C165+C168</f>
        <v>141735.85645203464</v>
      </c>
      <c r="D180" s="35">
        <f>D150+D153</f>
        <v>41354.20633214482</v>
      </c>
      <c r="E180" s="35">
        <f aca="true" t="shared" si="46" ref="E180:E189">C180+D180</f>
        <v>183090.06278417946</v>
      </c>
      <c r="F180" s="35">
        <f>F165+F168</f>
        <v>118701.91436423073</v>
      </c>
      <c r="G180" s="35">
        <f>G165+G168</f>
        <v>44224.11028005036</v>
      </c>
      <c r="H180" s="35">
        <f>H175</f>
        <v>82960.783</v>
      </c>
      <c r="I180" s="35">
        <f>SUM(F180:H180)</f>
        <v>245886.80764428107</v>
      </c>
      <c r="J180" s="35">
        <f>I180+E180</f>
        <v>428976.87042846053</v>
      </c>
      <c r="M180" s="41"/>
      <c r="N180" s="41"/>
      <c r="O180" s="41"/>
    </row>
    <row r="181" spans="1:15" ht="12.75">
      <c r="A181">
        <f aca="true" t="shared" si="47" ref="A181:A187">A180+1</f>
        <v>2</v>
      </c>
      <c r="B181" t="s">
        <v>201</v>
      </c>
      <c r="C181" s="35">
        <f>C166</f>
        <v>51073.81854796531</v>
      </c>
      <c r="D181" s="35">
        <f>D166</f>
        <v>84235.15566785516</v>
      </c>
      <c r="E181" s="35">
        <f t="shared" si="46"/>
        <v>135308.97421582046</v>
      </c>
      <c r="F181" s="35">
        <f>F166</f>
        <v>197894.43263576928</v>
      </c>
      <c r="G181" s="35">
        <f>G166</f>
        <v>49697.95271994963</v>
      </c>
      <c r="H181" s="35">
        <v>0</v>
      </c>
      <c r="I181" s="35">
        <f>SUM(F181:H181)</f>
        <v>247592.3853557189</v>
      </c>
      <c r="J181" s="35">
        <f>I181+E181</f>
        <v>382901.35957153933</v>
      </c>
      <c r="M181" s="41"/>
      <c r="N181" s="41"/>
      <c r="O181" s="41"/>
    </row>
    <row r="182" spans="1:10" ht="12.75">
      <c r="A182">
        <f t="shared" si="47"/>
        <v>3</v>
      </c>
      <c r="B182" t="s">
        <v>347</v>
      </c>
      <c r="C182" s="35">
        <f>C180+C181</f>
        <v>192809.67499999996</v>
      </c>
      <c r="D182" s="35">
        <f>D180+D181</f>
        <v>125589.36199999998</v>
      </c>
      <c r="E182" s="35">
        <f t="shared" si="46"/>
        <v>318399.03699999995</v>
      </c>
      <c r="F182" s="35">
        <f>F180+F181</f>
        <v>316596.347</v>
      </c>
      <c r="G182" s="35">
        <f>G180+G181</f>
        <v>93922.063</v>
      </c>
      <c r="H182" s="35">
        <f>H180+H181</f>
        <v>82960.783</v>
      </c>
      <c r="I182" s="35">
        <f>SUM(F182:H182)</f>
        <v>493479.193</v>
      </c>
      <c r="J182" s="35">
        <f>I182+E182</f>
        <v>811878.23</v>
      </c>
    </row>
    <row r="183" spans="1:10" ht="12.75">
      <c r="A183">
        <v>4</v>
      </c>
      <c r="B183" t="s">
        <v>348</v>
      </c>
      <c r="C183" s="35">
        <f>C184+C185+C187+C188</f>
        <v>146135.07091813214</v>
      </c>
      <c r="D183" s="35">
        <f>D184+D185+D187+D188</f>
        <v>270170.16508186783</v>
      </c>
      <c r="E183" s="35">
        <f>C183+D183</f>
        <v>416305.236</v>
      </c>
      <c r="F183" s="35">
        <v>0</v>
      </c>
      <c r="G183" s="35">
        <v>0</v>
      </c>
      <c r="H183" s="35">
        <v>0</v>
      </c>
      <c r="I183" s="35">
        <v>0</v>
      </c>
      <c r="J183" s="35">
        <f>I183+E183</f>
        <v>416305.236</v>
      </c>
    </row>
    <row r="184" spans="1:10" ht="12.75">
      <c r="A184">
        <v>5</v>
      </c>
      <c r="B184" t="s">
        <v>316</v>
      </c>
      <c r="C184" s="35">
        <f aca="true" t="shared" si="48" ref="C184:E185">C171</f>
        <v>34500.062</v>
      </c>
      <c r="D184" s="35">
        <f t="shared" si="48"/>
        <v>89450.704</v>
      </c>
      <c r="E184" s="35">
        <f t="shared" si="48"/>
        <v>123950.766</v>
      </c>
      <c r="F184" s="35">
        <v>0</v>
      </c>
      <c r="G184" s="35">
        <v>0</v>
      </c>
      <c r="H184" s="35">
        <v>0</v>
      </c>
      <c r="I184" s="35">
        <v>0</v>
      </c>
      <c r="J184" s="35">
        <f>J171</f>
        <v>123950.766</v>
      </c>
    </row>
    <row r="185" spans="1:10" ht="12.75">
      <c r="A185">
        <v>6</v>
      </c>
      <c r="B185" t="s">
        <v>317</v>
      </c>
      <c r="C185" s="35">
        <f t="shared" si="48"/>
        <v>97685.614</v>
      </c>
      <c r="D185" s="35">
        <f t="shared" si="48"/>
        <v>159282.29</v>
      </c>
      <c r="E185" s="35">
        <f t="shared" si="48"/>
        <v>256967.904</v>
      </c>
      <c r="F185" s="35">
        <v>0</v>
      </c>
      <c r="G185" s="35">
        <v>0</v>
      </c>
      <c r="H185" s="35">
        <v>0</v>
      </c>
      <c r="I185" s="35">
        <v>0</v>
      </c>
      <c r="J185" s="35">
        <f>J172</f>
        <v>256967.904</v>
      </c>
    </row>
    <row r="186" spans="1:13" ht="12.75">
      <c r="A186">
        <v>7</v>
      </c>
      <c r="B186" t="s">
        <v>313</v>
      </c>
      <c r="C186" s="35">
        <f>J168</f>
        <v>77173.957</v>
      </c>
      <c r="D186" s="35">
        <v>0</v>
      </c>
      <c r="E186" s="35">
        <f t="shared" si="46"/>
        <v>77173.957</v>
      </c>
      <c r="F186" s="35">
        <v>0</v>
      </c>
      <c r="G186" s="35">
        <v>0</v>
      </c>
      <c r="H186" s="35">
        <v>0</v>
      </c>
      <c r="I186" s="35">
        <v>0</v>
      </c>
      <c r="J186" s="35">
        <f>I186+E186</f>
        <v>77173.957</v>
      </c>
      <c r="M186" s="37" t="s">
        <v>324</v>
      </c>
    </row>
    <row r="187" spans="1:16" ht="12.75">
      <c r="A187">
        <f t="shared" si="47"/>
        <v>8</v>
      </c>
      <c r="B187" t="s">
        <v>343</v>
      </c>
      <c r="C187" s="35">
        <f>J173</f>
        <v>7717.3957</v>
      </c>
      <c r="D187" s="35">
        <v>0</v>
      </c>
      <c r="E187" s="35">
        <f t="shared" si="46"/>
        <v>7717.3957</v>
      </c>
      <c r="F187" s="35">
        <v>0</v>
      </c>
      <c r="G187" s="35">
        <v>0</v>
      </c>
      <c r="H187" s="35">
        <v>0</v>
      </c>
      <c r="I187" s="35">
        <v>0</v>
      </c>
      <c r="J187" s="35">
        <f>I187+E187</f>
        <v>7717.3957</v>
      </c>
      <c r="M187" s="35">
        <f>C180</f>
        <v>141735.85645203464</v>
      </c>
      <c r="N187" s="35">
        <f>D180</f>
        <v>41354.20633214482</v>
      </c>
      <c r="O187" s="35">
        <f>F180</f>
        <v>118701.91436423073</v>
      </c>
      <c r="P187" s="35">
        <f>G180</f>
        <v>44224.11028005036</v>
      </c>
    </row>
    <row r="188" spans="1:16" ht="12.75">
      <c r="A188">
        <v>9</v>
      </c>
      <c r="B188" t="s">
        <v>344</v>
      </c>
      <c r="C188" s="35">
        <f>C174</f>
        <v>6231.999218132144</v>
      </c>
      <c r="D188" s="35">
        <f>D174</f>
        <v>21437.171081867815</v>
      </c>
      <c r="E188" s="35">
        <f>E174</f>
        <v>27669.170299999958</v>
      </c>
      <c r="F188" s="35">
        <v>0</v>
      </c>
      <c r="G188" s="35">
        <v>0</v>
      </c>
      <c r="H188" s="35">
        <v>0</v>
      </c>
      <c r="I188" s="35">
        <v>0</v>
      </c>
      <c r="J188" s="35">
        <f>I188+E188</f>
        <v>27669.170299999958</v>
      </c>
      <c r="M188" s="35">
        <f>C181</f>
        <v>51073.81854796531</v>
      </c>
      <c r="N188" s="35">
        <f>D181</f>
        <v>84235.15566785516</v>
      </c>
      <c r="O188" s="35">
        <f>F181</f>
        <v>197894.43263576928</v>
      </c>
      <c r="P188" s="35">
        <f>G181</f>
        <v>49697.95271994963</v>
      </c>
    </row>
    <row r="189" spans="1:16" ht="12.75">
      <c r="A189">
        <v>10</v>
      </c>
      <c r="B189" t="s">
        <v>339</v>
      </c>
      <c r="C189" s="35">
        <f>C182+C183+C186</f>
        <v>416118.7029181321</v>
      </c>
      <c r="D189" s="35">
        <f>D182+D183+D186+D187</f>
        <v>395759.5270818678</v>
      </c>
      <c r="E189" s="35">
        <f t="shared" si="46"/>
        <v>811878.23</v>
      </c>
      <c r="F189" s="35">
        <f>F182</f>
        <v>316596.347</v>
      </c>
      <c r="G189" s="35">
        <f>G182</f>
        <v>93922.063</v>
      </c>
      <c r="H189" s="35">
        <f>H182</f>
        <v>82960.783</v>
      </c>
      <c r="I189" s="35">
        <f>SUM(F189:H189)</f>
        <v>493479.193</v>
      </c>
      <c r="J189" s="35">
        <f>I189+E189</f>
        <v>1305357.423</v>
      </c>
      <c r="M189" s="35">
        <f>C199</f>
        <v>70509.52480708013</v>
      </c>
      <c r="N189" s="35">
        <f>D199</f>
        <v>182814.93617891986</v>
      </c>
      <c r="O189" s="35">
        <f>F183</f>
        <v>0</v>
      </c>
      <c r="P189" s="35">
        <f>G183</f>
        <v>0</v>
      </c>
    </row>
    <row r="190" spans="3:16" ht="12.75">
      <c r="C190" s="35"/>
      <c r="D190" s="35"/>
      <c r="E190" s="35"/>
      <c r="F190" s="35"/>
      <c r="G190" s="35"/>
      <c r="H190" s="35"/>
      <c r="I190" s="35"/>
      <c r="J190" s="35"/>
      <c r="M190" s="35">
        <f>C200</f>
        <v>67908.15041105202</v>
      </c>
      <c r="N190" s="35">
        <f>D200</f>
        <v>87355.22890294797</v>
      </c>
      <c r="O190" s="35">
        <f>F184</f>
        <v>0</v>
      </c>
      <c r="P190" s="35">
        <f>G184</f>
        <v>0</v>
      </c>
    </row>
    <row r="191" spans="1:10" ht="12.75">
      <c r="A191" s="37" t="s">
        <v>349</v>
      </c>
      <c r="B191" s="37" t="s">
        <v>350</v>
      </c>
      <c r="C191" s="35"/>
      <c r="D191" s="35"/>
      <c r="E191" s="35"/>
      <c r="F191" s="35"/>
      <c r="G191" s="35"/>
      <c r="H191" s="35"/>
      <c r="I191" s="35"/>
      <c r="J191" s="35"/>
    </row>
    <row r="192" spans="3:10" ht="12.75">
      <c r="C192" s="35" t="s">
        <v>351</v>
      </c>
      <c r="D192" s="42">
        <v>0.38</v>
      </c>
      <c r="E192" s="35"/>
      <c r="F192" s="35"/>
      <c r="G192" s="35"/>
      <c r="H192" s="35"/>
      <c r="I192" s="35"/>
      <c r="J192" s="35"/>
    </row>
    <row r="193" spans="1:19" ht="12.75">
      <c r="A193" s="37"/>
      <c r="B193" s="37"/>
      <c r="C193" s="35">
        <v>1</v>
      </c>
      <c r="D193" s="35">
        <v>2</v>
      </c>
      <c r="E193" s="35">
        <f aca="true" t="shared" si="49" ref="E193:J193">D193+1</f>
        <v>3</v>
      </c>
      <c r="F193" s="35">
        <f t="shared" si="49"/>
        <v>4</v>
      </c>
      <c r="G193" s="35">
        <f t="shared" si="49"/>
        <v>5</v>
      </c>
      <c r="H193" s="35">
        <f t="shared" si="49"/>
        <v>6</v>
      </c>
      <c r="I193" s="35">
        <f t="shared" si="49"/>
        <v>7</v>
      </c>
      <c r="J193" s="35">
        <f t="shared" si="49"/>
        <v>8</v>
      </c>
      <c r="M193" s="37" t="s">
        <v>327</v>
      </c>
      <c r="S193" s="37" t="s">
        <v>331</v>
      </c>
    </row>
    <row r="194" spans="3:23" ht="12.75">
      <c r="C194" s="35" t="s">
        <v>200</v>
      </c>
      <c r="D194" s="35" t="s">
        <v>201</v>
      </c>
      <c r="E194" s="35" t="s">
        <v>334</v>
      </c>
      <c r="F194" s="35" t="s">
        <v>335</v>
      </c>
      <c r="G194" s="35" t="s">
        <v>336</v>
      </c>
      <c r="H194" s="35" t="s">
        <v>337</v>
      </c>
      <c r="I194" s="35" t="s">
        <v>338</v>
      </c>
      <c r="J194" s="35" t="s">
        <v>339</v>
      </c>
      <c r="M194" s="35" t="str">
        <f>C194</f>
        <v>traded</v>
      </c>
      <c r="N194" s="43" t="str">
        <f>D194</f>
        <v>nontraded</v>
      </c>
      <c r="O194" s="43" t="str">
        <f>F194</f>
        <v>C+G</v>
      </c>
      <c r="P194" s="43" t="str">
        <f>G194</f>
        <v>I</v>
      </c>
      <c r="Q194" s="43" t="s">
        <v>352</v>
      </c>
      <c r="S194" s="35" t="str">
        <f>M194</f>
        <v>traded</v>
      </c>
      <c r="T194" s="35" t="str">
        <f>N194</f>
        <v>nontraded</v>
      </c>
      <c r="U194" s="35" t="str">
        <f>O194</f>
        <v>C+G</v>
      </c>
      <c r="V194" s="35" t="str">
        <f>P194</f>
        <v>I</v>
      </c>
      <c r="W194" s="35" t="str">
        <f>Q194</f>
        <v>total-exports</v>
      </c>
    </row>
    <row r="195" spans="1:26" ht="12.75">
      <c r="A195">
        <v>1</v>
      </c>
      <c r="B195" t="s">
        <v>200</v>
      </c>
      <c r="C195" s="35">
        <f>C180</f>
        <v>141735.85645203464</v>
      </c>
      <c r="D195" s="35">
        <f>D180</f>
        <v>41354.20633214482</v>
      </c>
      <c r="E195" s="35">
        <f>C195+D195</f>
        <v>183090.06278417946</v>
      </c>
      <c r="F195" s="35">
        <f aca="true" t="shared" si="50" ref="F195:H196">F180</f>
        <v>118701.91436423073</v>
      </c>
      <c r="G195" s="35">
        <f t="shared" si="50"/>
        <v>44224.11028005036</v>
      </c>
      <c r="H195" s="35">
        <f t="shared" si="50"/>
        <v>82960.783</v>
      </c>
      <c r="I195" s="35">
        <f>SUM(F195:H195)</f>
        <v>245886.80764428107</v>
      </c>
      <c r="J195" s="35">
        <f>I195+E195</f>
        <v>428976.87042846053</v>
      </c>
      <c r="L195" t="str">
        <f>B195</f>
        <v>traded</v>
      </c>
      <c r="M195" s="35">
        <v>137917.197807363</v>
      </c>
      <c r="N195" s="35">
        <v>39671.49972992794</v>
      </c>
      <c r="O195" s="35">
        <v>113118.76833922554</v>
      </c>
      <c r="P195" s="35">
        <v>42450.452448465345</v>
      </c>
      <c r="Q195" s="39">
        <f>C203-H195</f>
        <v>333157.91991813213</v>
      </c>
      <c r="R195" s="32"/>
      <c r="S195" s="35">
        <f aca="true" t="shared" si="51" ref="S195:V198">$Q195/SUM($M195:$P195)*M195</f>
        <v>137917.19846687856</v>
      </c>
      <c r="T195" s="35">
        <f t="shared" si="51"/>
        <v>39671.49991963577</v>
      </c>
      <c r="U195" s="35">
        <f t="shared" si="51"/>
        <v>113118.76888015581</v>
      </c>
      <c r="V195" s="35">
        <f t="shared" si="51"/>
        <v>42450.45265146203</v>
      </c>
      <c r="W195" s="39">
        <f>SUM(S195:V195)</f>
        <v>333157.9199181322</v>
      </c>
      <c r="Z195" s="39"/>
    </row>
    <row r="196" spans="1:26" ht="12.75">
      <c r="A196">
        <f>A195+1</f>
        <v>2</v>
      </c>
      <c r="B196" t="s">
        <v>201</v>
      </c>
      <c r="C196" s="35">
        <f>C181</f>
        <v>51073.81854796531</v>
      </c>
      <c r="D196" s="35">
        <f>D181</f>
        <v>84235.15566785516</v>
      </c>
      <c r="E196" s="35">
        <f>C196+D196</f>
        <v>135308.97421582046</v>
      </c>
      <c r="F196" s="35">
        <f t="shared" si="50"/>
        <v>197894.43263576928</v>
      </c>
      <c r="G196" s="35">
        <f t="shared" si="50"/>
        <v>49697.95271994963</v>
      </c>
      <c r="H196" s="35">
        <f t="shared" si="50"/>
        <v>0</v>
      </c>
      <c r="I196" s="35">
        <f>SUM(F196:H196)</f>
        <v>247592.3853557189</v>
      </c>
      <c r="J196" s="35">
        <f>I196+E196</f>
        <v>382901.35957153933</v>
      </c>
      <c r="L196" t="str">
        <f>B196</f>
        <v>nontraded</v>
      </c>
      <c r="M196" s="35">
        <v>53622.00655532855</v>
      </c>
      <c r="N196" s="35">
        <v>87188.32836286834</v>
      </c>
      <c r="O196" s="35">
        <v>203477.57866077442</v>
      </c>
      <c r="P196" s="35">
        <v>51471.61055153465</v>
      </c>
      <c r="Q196" s="39">
        <f>D203</f>
        <v>395759.5270818678</v>
      </c>
      <c r="R196" s="32"/>
      <c r="S196" s="35">
        <f t="shared" si="51"/>
        <v>53622.006955212666</v>
      </c>
      <c r="T196" s="35">
        <f t="shared" si="51"/>
        <v>87188.32901307204</v>
      </c>
      <c r="U196" s="35">
        <f t="shared" si="51"/>
        <v>203477.58017820088</v>
      </c>
      <c r="V196" s="35">
        <f t="shared" si="51"/>
        <v>51471.61093538226</v>
      </c>
      <c r="W196" s="39">
        <f>SUM(S196:V196)</f>
        <v>395759.52708186785</v>
      </c>
      <c r="Z196" s="39"/>
    </row>
    <row r="197" spans="1:26" ht="12.75">
      <c r="A197">
        <f>A196+1</f>
        <v>3</v>
      </c>
      <c r="B197" t="s">
        <v>347</v>
      </c>
      <c r="C197" s="35">
        <f>C195+C196</f>
        <v>192809.67499999996</v>
      </c>
      <c r="D197" s="35">
        <f aca="true" t="shared" si="52" ref="D197:I197">D195+D196</f>
        <v>125589.36199999998</v>
      </c>
      <c r="E197" s="35">
        <f t="shared" si="52"/>
        <v>318399.0369999999</v>
      </c>
      <c r="F197" s="35">
        <f t="shared" si="52"/>
        <v>316596.347</v>
      </c>
      <c r="G197" s="35">
        <f t="shared" si="52"/>
        <v>93922.063</v>
      </c>
      <c r="H197" s="35">
        <f t="shared" si="52"/>
        <v>82960.783</v>
      </c>
      <c r="I197" s="35">
        <f t="shared" si="52"/>
        <v>493479.19299999997</v>
      </c>
      <c r="J197" s="35">
        <f>I197+E197</f>
        <v>811878.2299999999</v>
      </c>
      <c r="L197" t="str">
        <f>B199</f>
        <v>wages</v>
      </c>
      <c r="M197" s="35">
        <v>71235.85658542899</v>
      </c>
      <c r="N197" s="35">
        <v>182088.60738869192</v>
      </c>
      <c r="O197" s="35">
        <v>0</v>
      </c>
      <c r="P197" s="35">
        <v>0</v>
      </c>
      <c r="Q197" s="39">
        <f>J199</f>
        <v>253324.460986</v>
      </c>
      <c r="R197" s="32"/>
      <c r="S197" s="35">
        <f t="shared" si="51"/>
        <v>71235.85574515739</v>
      </c>
      <c r="T197" s="35">
        <f t="shared" si="51"/>
        <v>182088.6052408426</v>
      </c>
      <c r="U197" s="35">
        <f t="shared" si="51"/>
        <v>0</v>
      </c>
      <c r="V197" s="35">
        <f t="shared" si="51"/>
        <v>0</v>
      </c>
      <c r="W197" s="39">
        <f>SUM(S197:V197)</f>
        <v>253324.46098599996</v>
      </c>
      <c r="Z197" s="39"/>
    </row>
    <row r="198" spans="1:26" ht="12.75">
      <c r="A198">
        <v>4</v>
      </c>
      <c r="B198" t="s">
        <v>348</v>
      </c>
      <c r="C198" s="35">
        <f>C199+C200+C202</f>
        <v>146135.07091813214</v>
      </c>
      <c r="D198" s="35">
        <f>D199+D200+D202</f>
        <v>270170.16508186783</v>
      </c>
      <c r="E198" s="35">
        <f aca="true" t="shared" si="53" ref="E198:E203">C198+D198</f>
        <v>416305.236</v>
      </c>
      <c r="F198" s="35">
        <v>0</v>
      </c>
      <c r="G198" s="35">
        <v>0</v>
      </c>
      <c r="H198" s="35">
        <v>0</v>
      </c>
      <c r="I198" s="35">
        <v>0</v>
      </c>
      <c r="J198" s="35">
        <f>I198+E198</f>
        <v>416305.236</v>
      </c>
      <c r="L198" t="str">
        <f>B200</f>
        <v>returns to capital</v>
      </c>
      <c r="M198" s="35">
        <v>68452.28927001207</v>
      </c>
      <c r="N198" s="35">
        <v>86811.0916003796</v>
      </c>
      <c r="O198" s="35">
        <v>0</v>
      </c>
      <c r="P198" s="35">
        <v>0</v>
      </c>
      <c r="Q198" s="39">
        <f>J200</f>
        <v>155263.379314</v>
      </c>
      <c r="R198" s="32"/>
      <c r="S198" s="35">
        <f t="shared" si="51"/>
        <v>68452.28858383241</v>
      </c>
      <c r="T198" s="35">
        <f t="shared" si="51"/>
        <v>86811.09073016758</v>
      </c>
      <c r="U198" s="35">
        <f t="shared" si="51"/>
        <v>0</v>
      </c>
      <c r="V198" s="35">
        <f t="shared" si="51"/>
        <v>0</v>
      </c>
      <c r="W198" s="39">
        <f>SUM(S198:V198)</f>
        <v>155263.379314</v>
      </c>
      <c r="Z198" s="39"/>
    </row>
    <row r="199" spans="1:26" ht="12.75">
      <c r="A199">
        <v>5</v>
      </c>
      <c r="B199" t="s">
        <v>353</v>
      </c>
      <c r="C199" s="35">
        <f>J199-D199</f>
        <v>70509.52480708013</v>
      </c>
      <c r="D199" s="35">
        <f>D184/(D184+C184)*J199</f>
        <v>182814.93617891986</v>
      </c>
      <c r="E199" s="35">
        <f t="shared" si="53"/>
        <v>253324.460986</v>
      </c>
      <c r="F199" s="35">
        <v>0</v>
      </c>
      <c r="G199" s="35">
        <v>0</v>
      </c>
      <c r="H199" s="35">
        <v>0</v>
      </c>
      <c r="I199" s="35">
        <v>0</v>
      </c>
      <c r="J199" s="35">
        <f>J183-J187-J200</f>
        <v>253324.460986</v>
      </c>
      <c r="L199" t="s">
        <v>354</v>
      </c>
      <c r="M199" s="39">
        <f>C203-C201-C202</f>
        <v>331227.35021813214</v>
      </c>
      <c r="N199" s="39">
        <f>D203</f>
        <v>395759.5270818678</v>
      </c>
      <c r="O199" s="39">
        <f>F203</f>
        <v>316596.347</v>
      </c>
      <c r="P199" s="39">
        <f>G203</f>
        <v>93922.063</v>
      </c>
      <c r="Q199" s="35"/>
      <c r="R199" s="32"/>
      <c r="S199" s="39">
        <f>SUM(S195:S198)</f>
        <v>331227.3497510811</v>
      </c>
      <c r="T199" s="39">
        <f>SUM(T195:T198)</f>
        <v>395759.524903718</v>
      </c>
      <c r="U199" s="39">
        <f>SUM(U195:U198)</f>
        <v>316596.3490583567</v>
      </c>
      <c r="V199" s="39">
        <f>SUM(V195:V198)</f>
        <v>93922.06358684429</v>
      </c>
      <c r="W199" s="35"/>
      <c r="Z199" s="39"/>
    </row>
    <row r="200" spans="1:26" ht="12.75">
      <c r="A200">
        <v>6</v>
      </c>
      <c r="B200" t="s">
        <v>355</v>
      </c>
      <c r="C200" s="35">
        <f>J200-D200</f>
        <v>67908.15041105202</v>
      </c>
      <c r="D200" s="35">
        <f>D204-D199</f>
        <v>87355.22890294797</v>
      </c>
      <c r="E200" s="35">
        <f t="shared" si="53"/>
        <v>155263.379314</v>
      </c>
      <c r="F200" s="35">
        <v>0</v>
      </c>
      <c r="G200" s="35">
        <v>0</v>
      </c>
      <c r="H200" s="35">
        <v>0</v>
      </c>
      <c r="I200" s="35">
        <v>0</v>
      </c>
      <c r="J200" s="35">
        <f>$D$192*(J183-J187)</f>
        <v>155263.379314</v>
      </c>
      <c r="M200" s="35"/>
      <c r="N200" s="35"/>
      <c r="O200" s="35"/>
      <c r="P200" s="35"/>
      <c r="Q200" s="35"/>
      <c r="Z200" s="39"/>
    </row>
    <row r="201" spans="1:26" ht="12.75">
      <c r="A201">
        <v>7</v>
      </c>
      <c r="B201" t="s">
        <v>313</v>
      </c>
      <c r="C201" s="35">
        <f>C186</f>
        <v>77173.957</v>
      </c>
      <c r="D201" s="35">
        <v>0</v>
      </c>
      <c r="E201" s="35">
        <f t="shared" si="53"/>
        <v>77173.957</v>
      </c>
      <c r="F201" s="35">
        <v>0</v>
      </c>
      <c r="G201" s="35">
        <v>0</v>
      </c>
      <c r="H201" s="35">
        <v>0</v>
      </c>
      <c r="I201" s="35">
        <v>0</v>
      </c>
      <c r="J201" s="35">
        <f>I201+E201</f>
        <v>77173.957</v>
      </c>
      <c r="M201" s="39"/>
      <c r="N201" s="39"/>
      <c r="O201" s="39"/>
      <c r="P201" s="39"/>
      <c r="Q201" s="39"/>
      <c r="R201" s="32"/>
      <c r="S201" s="37" t="s">
        <v>330</v>
      </c>
      <c r="T201" s="35"/>
      <c r="U201" s="35"/>
      <c r="V201" s="35"/>
      <c r="W201" s="35"/>
      <c r="Z201" s="39"/>
    </row>
    <row r="202" spans="1:26" ht="12.75">
      <c r="A202">
        <f>A201+1</f>
        <v>8</v>
      </c>
      <c r="B202" t="s">
        <v>343</v>
      </c>
      <c r="C202" s="35">
        <f>C187</f>
        <v>7717.3957</v>
      </c>
      <c r="D202" s="35">
        <v>0</v>
      </c>
      <c r="E202" s="35">
        <f t="shared" si="53"/>
        <v>7717.3957</v>
      </c>
      <c r="F202" s="35">
        <v>0</v>
      </c>
      <c r="G202" s="35">
        <v>0</v>
      </c>
      <c r="H202" s="35">
        <v>0</v>
      </c>
      <c r="I202" s="35">
        <v>0</v>
      </c>
      <c r="J202" s="35">
        <f>I202+E202</f>
        <v>7717.3957</v>
      </c>
      <c r="L202" t="str">
        <f>L195</f>
        <v>traded</v>
      </c>
      <c r="S202" s="35">
        <f aca="true" t="shared" si="54" ref="S202:V205">M$199/SUM(S$195:S$198)*S195</f>
        <v>137917.19866135032</v>
      </c>
      <c r="T202" s="35">
        <f t="shared" si="54"/>
        <v>39671.50013797662</v>
      </c>
      <c r="U202" s="35">
        <f t="shared" si="54"/>
        <v>113118.76814471214</v>
      </c>
      <c r="V202" s="35">
        <f t="shared" si="54"/>
        <v>42450.4523862229</v>
      </c>
      <c r="W202" s="39">
        <f>SUM(S202:V202)</f>
        <v>333157.919330262</v>
      </c>
      <c r="Z202" s="39"/>
    </row>
    <row r="203" spans="1:23" ht="12.75">
      <c r="A203">
        <v>10</v>
      </c>
      <c r="B203" t="s">
        <v>339</v>
      </c>
      <c r="C203" s="35">
        <f>C197+C198+C201</f>
        <v>416118.7029181321</v>
      </c>
      <c r="D203" s="35">
        <f>D197+D198+D201+D202</f>
        <v>395759.5270818678</v>
      </c>
      <c r="E203" s="35">
        <f t="shared" si="53"/>
        <v>811878.23</v>
      </c>
      <c r="F203" s="35">
        <f>F197</f>
        <v>316596.347</v>
      </c>
      <c r="G203" s="35">
        <f>G197</f>
        <v>93922.063</v>
      </c>
      <c r="H203" s="35">
        <f>H197</f>
        <v>82960.783</v>
      </c>
      <c r="I203" s="35">
        <f>SUM(F203:H203)</f>
        <v>493479.193</v>
      </c>
      <c r="J203" s="35">
        <f>I203+E203</f>
        <v>1305357.423</v>
      </c>
      <c r="L203" t="str">
        <f>L196</f>
        <v>nontraded</v>
      </c>
      <c r="S203" s="35">
        <f t="shared" si="54"/>
        <v>53622.00703082301</v>
      </c>
      <c r="T203" s="35">
        <f t="shared" si="54"/>
        <v>87188.32949293224</v>
      </c>
      <c r="U203" s="35">
        <f t="shared" si="54"/>
        <v>203477.5788552878</v>
      </c>
      <c r="V203" s="35">
        <f t="shared" si="54"/>
        <v>51471.61061377709</v>
      </c>
      <c r="W203" s="39">
        <f>SUM(S203:V203)</f>
        <v>395759.52599282016</v>
      </c>
    </row>
    <row r="204" spans="2:23" ht="12.75">
      <c r="B204" t="s">
        <v>356</v>
      </c>
      <c r="C204" s="35">
        <f>C183-C187</f>
        <v>138417.67521813215</v>
      </c>
      <c r="D204" s="35">
        <f>D183</f>
        <v>270170.16508186783</v>
      </c>
      <c r="E204" s="35"/>
      <c r="F204" s="35"/>
      <c r="G204" s="35"/>
      <c r="H204" s="35"/>
      <c r="I204" s="35"/>
      <c r="J204" s="35"/>
      <c r="L204" t="str">
        <f>L197</f>
        <v>wages</v>
      </c>
      <c r="S204" s="35">
        <f t="shared" si="54"/>
        <v>71235.85584560435</v>
      </c>
      <c r="T204" s="35">
        <f t="shared" si="54"/>
        <v>182088.6062430074</v>
      </c>
      <c r="U204" s="35">
        <f t="shared" si="54"/>
        <v>0</v>
      </c>
      <c r="V204" s="35">
        <f t="shared" si="54"/>
        <v>0</v>
      </c>
      <c r="W204" s="39">
        <f>SUM(S204:V204)</f>
        <v>253324.46208861176</v>
      </c>
    </row>
    <row r="205" spans="3:26" ht="12.75">
      <c r="C205" s="41"/>
      <c r="D205" s="41"/>
      <c r="E205" s="41"/>
      <c r="F205" s="41"/>
      <c r="G205" s="41"/>
      <c r="H205" s="41"/>
      <c r="I205" s="41"/>
      <c r="J205" s="41"/>
      <c r="L205" t="str">
        <f>L198</f>
        <v>returns to capital</v>
      </c>
      <c r="S205" s="35">
        <f t="shared" si="54"/>
        <v>68452.28868035438</v>
      </c>
      <c r="T205" s="35">
        <f t="shared" si="54"/>
        <v>86811.09120795157</v>
      </c>
      <c r="U205" s="35">
        <f t="shared" si="54"/>
        <v>0</v>
      </c>
      <c r="V205" s="35">
        <f t="shared" si="54"/>
        <v>0</v>
      </c>
      <c r="W205" s="39">
        <f>SUM(S205:V205)</f>
        <v>155263.37988830596</v>
      </c>
      <c r="Z205" s="39"/>
    </row>
    <row r="206" spans="1:26" ht="12.75">
      <c r="A206" s="37" t="s">
        <v>357</v>
      </c>
      <c r="B206" s="37" t="s">
        <v>358</v>
      </c>
      <c r="L206" t="str">
        <f>L199</f>
        <v>total-imports-tariffs</v>
      </c>
      <c r="S206" s="39">
        <f>SUM(S202:S205)</f>
        <v>331227.350218132</v>
      </c>
      <c r="T206" s="39">
        <f>SUM(T202:T205)</f>
        <v>395759.5270818678</v>
      </c>
      <c r="U206" s="39">
        <f>SUM(U202:U205)</f>
        <v>316596.34699999995</v>
      </c>
      <c r="V206" s="39">
        <f>SUM(V202:V205)</f>
        <v>93922.063</v>
      </c>
      <c r="W206" s="39"/>
      <c r="Z206" s="39"/>
    </row>
    <row r="207" spans="3:26" ht="12.75">
      <c r="C207">
        <v>1</v>
      </c>
      <c r="D207">
        <f aca="true" t="shared" si="55" ref="D207:J207">C207+1</f>
        <v>2</v>
      </c>
      <c r="E207">
        <f t="shared" si="55"/>
        <v>3</v>
      </c>
      <c r="F207">
        <f t="shared" si="55"/>
        <v>4</v>
      </c>
      <c r="G207">
        <f t="shared" si="55"/>
        <v>5</v>
      </c>
      <c r="H207">
        <f t="shared" si="55"/>
        <v>6</v>
      </c>
      <c r="I207">
        <f t="shared" si="55"/>
        <v>7</v>
      </c>
      <c r="J207">
        <f t="shared" si="55"/>
        <v>8</v>
      </c>
      <c r="Z207" s="39"/>
    </row>
    <row r="208" spans="3:26" ht="12.75">
      <c r="C208" t="s">
        <v>200</v>
      </c>
      <c r="D208" t="s">
        <v>201</v>
      </c>
      <c r="E208" t="s">
        <v>334</v>
      </c>
      <c r="F208" t="s">
        <v>335</v>
      </c>
      <c r="G208" t="s">
        <v>336</v>
      </c>
      <c r="H208" t="s">
        <v>337</v>
      </c>
      <c r="I208" t="s">
        <v>338</v>
      </c>
      <c r="J208" t="s">
        <v>339</v>
      </c>
      <c r="Z208" s="39"/>
    </row>
    <row r="209" spans="1:26" ht="12.75">
      <c r="A209">
        <v>1</v>
      </c>
      <c r="B209" t="s">
        <v>200</v>
      </c>
      <c r="C209" s="35">
        <f>M195</f>
        <v>137917.197807363</v>
      </c>
      <c r="D209" s="35">
        <f>N195</f>
        <v>39671.49972992794</v>
      </c>
      <c r="E209" s="35">
        <f>C209+D209</f>
        <v>177588.69753729095</v>
      </c>
      <c r="F209" s="35">
        <f>O195</f>
        <v>113118.76833922554</v>
      </c>
      <c r="G209" s="35">
        <f>P195</f>
        <v>42450.452448465345</v>
      </c>
      <c r="H209" s="35">
        <f>H195</f>
        <v>82960.783</v>
      </c>
      <c r="I209" s="35">
        <f>SUM(F209:H209)</f>
        <v>238530.0037876909</v>
      </c>
      <c r="J209" s="35">
        <f>C217</f>
        <v>416118.7029181321</v>
      </c>
      <c r="Z209" s="39"/>
    </row>
    <row r="210" spans="1:26" ht="12.75">
      <c r="A210">
        <v>2</v>
      </c>
      <c r="B210" t="s">
        <v>201</v>
      </c>
      <c r="C210" s="35">
        <f>M196</f>
        <v>53622.00655532855</v>
      </c>
      <c r="D210" s="35">
        <f>N196</f>
        <v>87188.32836286834</v>
      </c>
      <c r="E210" s="35">
        <f aca="true" t="shared" si="56" ref="E210:E217">C210+D210</f>
        <v>140810.3349181969</v>
      </c>
      <c r="F210" s="35">
        <f>O196</f>
        <v>203477.57866077442</v>
      </c>
      <c r="G210" s="35">
        <f>P196</f>
        <v>51471.61055153465</v>
      </c>
      <c r="H210" s="35">
        <v>0</v>
      </c>
      <c r="I210" s="35">
        <f>SUM(F210:H210)</f>
        <v>254949.18921230908</v>
      </c>
      <c r="J210" s="35">
        <f>D217</f>
        <v>395759.5270818678</v>
      </c>
      <c r="Z210" s="39"/>
    </row>
    <row r="211" spans="1:26" ht="12.75">
      <c r="A211">
        <v>3</v>
      </c>
      <c r="B211" t="s">
        <v>347</v>
      </c>
      <c r="C211" s="35">
        <f>C209+C210</f>
        <v>191539.20436269155</v>
      </c>
      <c r="D211" s="35">
        <f>D209+D210</f>
        <v>126859.82809279629</v>
      </c>
      <c r="E211" s="35">
        <f t="shared" si="56"/>
        <v>318399.0324554879</v>
      </c>
      <c r="F211" s="35">
        <f>F209+F210</f>
        <v>316596.34699999995</v>
      </c>
      <c r="G211" s="35">
        <f>G209+G210</f>
        <v>93922.063</v>
      </c>
      <c r="H211" s="35">
        <f>H209+H210</f>
        <v>82960.783</v>
      </c>
      <c r="I211" s="35">
        <f>I209+I210</f>
        <v>493479.19299999997</v>
      </c>
      <c r="J211" s="35">
        <f>E217</f>
        <v>811878.23</v>
      </c>
      <c r="S211" s="39"/>
      <c r="T211" s="39"/>
      <c r="U211" s="39"/>
      <c r="V211" s="39"/>
      <c r="W211" s="39"/>
      <c r="X211" s="39"/>
      <c r="Y211" s="35"/>
      <c r="Z211" s="39"/>
    </row>
    <row r="212" spans="1:26" ht="12.75">
      <c r="A212">
        <v>4</v>
      </c>
      <c r="B212" t="s">
        <v>353</v>
      </c>
      <c r="C212" s="35">
        <f>M197</f>
        <v>71235.85658542899</v>
      </c>
      <c r="D212" s="35">
        <f>N197</f>
        <v>182088.60738869192</v>
      </c>
      <c r="E212" s="35">
        <f t="shared" si="56"/>
        <v>253324.4639741209</v>
      </c>
      <c r="F212" s="35"/>
      <c r="G212" s="35"/>
      <c r="H212" s="35"/>
      <c r="I212" s="35"/>
      <c r="J212" s="35">
        <f>I212+E212</f>
        <v>253324.4639741209</v>
      </c>
      <c r="Y212" s="35"/>
      <c r="Z212" s="39"/>
    </row>
    <row r="213" spans="1:25" ht="12.75">
      <c r="A213">
        <v>5</v>
      </c>
      <c r="B213" t="s">
        <v>359</v>
      </c>
      <c r="C213" s="35">
        <f>M198</f>
        <v>68452.28927001207</v>
      </c>
      <c r="D213" s="35">
        <f>N198</f>
        <v>86811.0916003796</v>
      </c>
      <c r="E213" s="35">
        <f t="shared" si="56"/>
        <v>155263.38087039167</v>
      </c>
      <c r="F213" s="35"/>
      <c r="G213" s="35"/>
      <c r="H213" s="35"/>
      <c r="I213" s="35"/>
      <c r="J213" s="35">
        <f>I213+E213</f>
        <v>155263.38087039167</v>
      </c>
      <c r="Y213" s="39"/>
    </row>
    <row r="214" spans="1:10" ht="12.75">
      <c r="A214">
        <v>6</v>
      </c>
      <c r="B214" t="s">
        <v>356</v>
      </c>
      <c r="C214" s="35">
        <f>C212+C213</f>
        <v>139688.14585544105</v>
      </c>
      <c r="D214" s="35">
        <f>D212+D213</f>
        <v>268899.69898907153</v>
      </c>
      <c r="E214" s="35">
        <f t="shared" si="56"/>
        <v>408587.8448445126</v>
      </c>
      <c r="F214" s="35"/>
      <c r="G214" s="35"/>
      <c r="H214" s="35"/>
      <c r="I214" s="35"/>
      <c r="J214" s="35">
        <f>I214+E214</f>
        <v>408587.8448445126</v>
      </c>
    </row>
    <row r="215" spans="1:10" ht="12.75">
      <c r="A215">
        <v>7</v>
      </c>
      <c r="B215" t="s">
        <v>313</v>
      </c>
      <c r="C215" s="35">
        <f>C201</f>
        <v>77173.957</v>
      </c>
      <c r="D215" s="35">
        <v>0</v>
      </c>
      <c r="E215" s="35">
        <f t="shared" si="56"/>
        <v>77173.957</v>
      </c>
      <c r="F215" s="35"/>
      <c r="G215" s="35"/>
      <c r="H215" s="35"/>
      <c r="I215" s="35"/>
      <c r="J215" s="35">
        <f>I215+E215</f>
        <v>77173.957</v>
      </c>
    </row>
    <row r="216" spans="1:10" ht="12.75">
      <c r="A216">
        <v>8</v>
      </c>
      <c r="B216" t="s">
        <v>343</v>
      </c>
      <c r="C216" s="35">
        <f>C202</f>
        <v>7717.3957</v>
      </c>
      <c r="D216" s="35">
        <v>0</v>
      </c>
      <c r="E216" s="35">
        <f t="shared" si="56"/>
        <v>7717.3957</v>
      </c>
      <c r="F216" s="35"/>
      <c r="G216" s="35"/>
      <c r="H216" s="35"/>
      <c r="I216" s="35"/>
      <c r="J216" s="35">
        <f>I216+E216</f>
        <v>7717.3957</v>
      </c>
    </row>
    <row r="217" spans="1:10" ht="12.75">
      <c r="A217">
        <v>9</v>
      </c>
      <c r="B217" t="s">
        <v>339</v>
      </c>
      <c r="C217" s="35">
        <f>C189</f>
        <v>416118.7029181321</v>
      </c>
      <c r="D217" s="35">
        <f>D189</f>
        <v>395759.5270818678</v>
      </c>
      <c r="E217" s="35">
        <f t="shared" si="56"/>
        <v>811878.23</v>
      </c>
      <c r="F217" s="35">
        <f>F211</f>
        <v>316596.34699999995</v>
      </c>
      <c r="G217" s="35">
        <f>G211</f>
        <v>93922.063</v>
      </c>
      <c r="H217" s="35">
        <f>H211</f>
        <v>82960.783</v>
      </c>
      <c r="I217" s="35">
        <f>I211</f>
        <v>493479.19299999997</v>
      </c>
      <c r="J217" s="35">
        <f>E217+I217</f>
        <v>1305357.423</v>
      </c>
    </row>
    <row r="218" spans="3:10" ht="12.75">
      <c r="C218" s="43"/>
      <c r="D218" s="43"/>
      <c r="E218" s="43"/>
      <c r="F218" s="43"/>
      <c r="G218" s="43"/>
      <c r="H218" s="43"/>
      <c r="I218" s="43"/>
      <c r="J218" s="43"/>
    </row>
    <row r="219" spans="1:103" ht="12.75">
      <c r="A219" s="37" t="s">
        <v>360</v>
      </c>
      <c r="B219" s="37" t="s">
        <v>361</v>
      </c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  <c r="CQ219" s="37"/>
      <c r="CR219" s="37"/>
      <c r="CS219" s="37"/>
      <c r="CT219" s="37"/>
      <c r="CU219" s="37"/>
      <c r="CV219" s="37"/>
      <c r="CW219" s="37"/>
      <c r="CX219" s="37"/>
      <c r="CY219" s="37"/>
    </row>
    <row r="220" spans="3:10" ht="12.75">
      <c r="C220">
        <v>1</v>
      </c>
      <c r="D220">
        <f aca="true" t="shared" si="57" ref="D220:J220">C220+1</f>
        <v>2</v>
      </c>
      <c r="E220">
        <f t="shared" si="57"/>
        <v>3</v>
      </c>
      <c r="F220">
        <f t="shared" si="57"/>
        <v>4</v>
      </c>
      <c r="G220">
        <f t="shared" si="57"/>
        <v>5</v>
      </c>
      <c r="H220">
        <f t="shared" si="57"/>
        <v>6</v>
      </c>
      <c r="I220">
        <f t="shared" si="57"/>
        <v>7</v>
      </c>
      <c r="J220">
        <f t="shared" si="57"/>
        <v>8</v>
      </c>
    </row>
    <row r="221" spans="3:10" ht="12.75">
      <c r="C221" t="s">
        <v>200</v>
      </c>
      <c r="D221" t="s">
        <v>201</v>
      </c>
      <c r="E221" t="s">
        <v>334</v>
      </c>
      <c r="F221" t="s">
        <v>335</v>
      </c>
      <c r="G221" t="s">
        <v>336</v>
      </c>
      <c r="H221" t="s">
        <v>337</v>
      </c>
      <c r="I221" t="s">
        <v>338</v>
      </c>
      <c r="J221" t="s">
        <v>339</v>
      </c>
    </row>
    <row r="222" spans="1:28" ht="12.75">
      <c r="A222">
        <v>1</v>
      </c>
      <c r="B222" t="s">
        <v>200</v>
      </c>
      <c r="C222" s="44">
        <f>C209/($J$214+$J$216)*100</f>
        <v>33.128864202375205</v>
      </c>
      <c r="D222" s="44">
        <f aca="true" t="shared" si="58" ref="C222:J228">D209/($J$214+$J$216)*100</f>
        <v>9.52942597552676</v>
      </c>
      <c r="E222" s="44">
        <f t="shared" si="58"/>
        <v>42.65829017790196</v>
      </c>
      <c r="F222" s="44">
        <f t="shared" si="58"/>
        <v>27.172074075087355</v>
      </c>
      <c r="G222" s="44">
        <f t="shared" si="58"/>
        <v>10.196953656634648</v>
      </c>
      <c r="H222" s="44">
        <f t="shared" si="58"/>
        <v>19.92787380996939</v>
      </c>
      <c r="I222" s="44">
        <f t="shared" si="58"/>
        <v>57.29690154169139</v>
      </c>
      <c r="J222" s="44">
        <f t="shared" si="58"/>
        <v>99.95519210228137</v>
      </c>
      <c r="L222" s="33"/>
      <c r="M222" s="33"/>
      <c r="N222" s="33"/>
      <c r="O222" s="33"/>
      <c r="P222" s="33"/>
      <c r="Q222" s="33"/>
      <c r="R222" s="33"/>
      <c r="S222" s="33"/>
      <c r="T222" s="44"/>
      <c r="U222" s="17"/>
      <c r="V222" s="17"/>
      <c r="W222" s="17"/>
      <c r="X222" s="17"/>
      <c r="Y222" s="17"/>
      <c r="Z222" s="17"/>
      <c r="AA222" s="17"/>
      <c r="AB222" s="17"/>
    </row>
    <row r="223" spans="1:28" ht="12.75">
      <c r="A223">
        <v>2</v>
      </c>
      <c r="B223" t="s">
        <v>201</v>
      </c>
      <c r="C223" s="44">
        <f t="shared" si="58"/>
        <v>12.880454371699205</v>
      </c>
      <c r="D223" s="44">
        <f t="shared" si="58"/>
        <v>20.94336555764445</v>
      </c>
      <c r="E223" s="44">
        <f t="shared" si="58"/>
        <v>33.82381992934366</v>
      </c>
      <c r="F223" s="44">
        <f t="shared" si="58"/>
        <v>48.877015911361795</v>
      </c>
      <c r="G223" s="44">
        <f t="shared" si="58"/>
        <v>12.363911269579887</v>
      </c>
      <c r="H223" s="44"/>
      <c r="I223" s="44">
        <f t="shared" si="58"/>
        <v>61.24092718094168</v>
      </c>
      <c r="J223" s="44">
        <f t="shared" si="58"/>
        <v>95.06474781922714</v>
      </c>
      <c r="L223" s="33"/>
      <c r="M223" s="33"/>
      <c r="N223" s="33"/>
      <c r="O223" s="33"/>
      <c r="P223" s="33"/>
      <c r="Q223" s="33"/>
      <c r="R223" s="33"/>
      <c r="S223" s="33"/>
      <c r="T223" s="44"/>
      <c r="U223" s="17"/>
      <c r="V223" s="17"/>
      <c r="W223" s="17"/>
      <c r="X223" s="17"/>
      <c r="Y223" s="17"/>
      <c r="Z223" s="17"/>
      <c r="AA223" s="17"/>
      <c r="AB223" s="17"/>
    </row>
    <row r="224" spans="1:28" ht="12.75">
      <c r="A224">
        <v>3</v>
      </c>
      <c r="B224" t="s">
        <v>347</v>
      </c>
      <c r="C224" s="44">
        <f t="shared" si="58"/>
        <v>46.009318574074406</v>
      </c>
      <c r="D224" s="44">
        <f t="shared" si="58"/>
        <v>30.47279153317122</v>
      </c>
      <c r="E224" s="44">
        <f t="shared" si="58"/>
        <v>76.48211010724563</v>
      </c>
      <c r="F224" s="44">
        <f t="shared" si="58"/>
        <v>76.04908998644915</v>
      </c>
      <c r="G224" s="44">
        <f t="shared" si="58"/>
        <v>22.560864926214535</v>
      </c>
      <c r="H224" s="44">
        <f t="shared" si="58"/>
        <v>19.92787380996939</v>
      </c>
      <c r="I224" s="44">
        <f t="shared" si="58"/>
        <v>118.53782872263308</v>
      </c>
      <c r="J224" s="44">
        <f t="shared" si="58"/>
        <v>195.01993992150852</v>
      </c>
      <c r="L224" s="33"/>
      <c r="M224" s="33"/>
      <c r="N224" s="33"/>
      <c r="O224" s="33"/>
      <c r="P224" s="33"/>
      <c r="Q224" s="33"/>
      <c r="R224" s="33"/>
      <c r="S224" s="33"/>
      <c r="T224" s="44"/>
      <c r="U224" s="17"/>
      <c r="V224" s="17"/>
      <c r="W224" s="17"/>
      <c r="X224" s="17"/>
      <c r="Y224" s="17"/>
      <c r="Z224" s="17"/>
      <c r="AA224" s="17"/>
      <c r="AB224" s="17"/>
    </row>
    <row r="225" spans="1:28" ht="12.75">
      <c r="A225">
        <v>4</v>
      </c>
      <c r="B225" t="s">
        <v>353</v>
      </c>
      <c r="C225" s="44">
        <f t="shared" si="58"/>
        <v>17.111448439192117</v>
      </c>
      <c r="D225" s="44">
        <f t="shared" si="58"/>
        <v>43.739206153284655</v>
      </c>
      <c r="E225" s="44">
        <f t="shared" si="58"/>
        <v>60.85065459247677</v>
      </c>
      <c r="F225" s="44"/>
      <c r="G225" s="44"/>
      <c r="H225" s="44"/>
      <c r="I225" s="44"/>
      <c r="J225" s="44">
        <f t="shared" si="58"/>
        <v>60.85065459247677</v>
      </c>
      <c r="L225" s="33"/>
      <c r="M225" s="33"/>
      <c r="N225" s="33"/>
      <c r="O225" s="33"/>
      <c r="P225" s="33"/>
      <c r="Q225" s="33"/>
      <c r="R225" s="33"/>
      <c r="S225" s="33"/>
      <c r="T225" s="44"/>
      <c r="U225" s="17"/>
      <c r="V225" s="17"/>
      <c r="W225" s="17"/>
      <c r="X225" s="17"/>
      <c r="Y225" s="17"/>
      <c r="Z225" s="17"/>
      <c r="AA225" s="17"/>
      <c r="AB225" s="17"/>
    </row>
    <row r="226" spans="1:28" ht="12.75">
      <c r="A226">
        <v>5</v>
      </c>
      <c r="B226" t="s">
        <v>359</v>
      </c>
      <c r="C226" s="44">
        <f t="shared" si="58"/>
        <v>16.44281229332566</v>
      </c>
      <c r="D226" s="44">
        <f t="shared" si="58"/>
        <v>20.85275013277127</v>
      </c>
      <c r="E226" s="44">
        <f t="shared" si="58"/>
        <v>37.29556242609693</v>
      </c>
      <c r="F226" s="44"/>
      <c r="G226" s="44"/>
      <c r="H226" s="44"/>
      <c r="I226" s="44"/>
      <c r="J226" s="44">
        <f t="shared" si="58"/>
        <v>37.29556242609693</v>
      </c>
      <c r="L226" s="33"/>
      <c r="M226" s="33"/>
      <c r="N226" s="33"/>
      <c r="O226" s="33"/>
      <c r="P226" s="33"/>
      <c r="Q226" s="33"/>
      <c r="R226" s="33"/>
      <c r="S226" s="33"/>
      <c r="T226" s="44"/>
      <c r="U226" s="17"/>
      <c r="V226" s="17"/>
      <c r="W226" s="17"/>
      <c r="X226" s="17"/>
      <c r="Y226" s="17"/>
      <c r="Z226" s="17"/>
      <c r="AA226" s="17"/>
      <c r="AB226" s="17"/>
    </row>
    <row r="227" spans="1:28" ht="12.75">
      <c r="A227">
        <v>6</v>
      </c>
      <c r="B227" t="s">
        <v>356</v>
      </c>
      <c r="C227" s="44">
        <f t="shared" si="58"/>
        <v>33.554260732517776</v>
      </c>
      <c r="D227" s="44">
        <f t="shared" si="58"/>
        <v>64.59195628605593</v>
      </c>
      <c r="E227" s="44">
        <f t="shared" si="58"/>
        <v>98.1462170185737</v>
      </c>
      <c r="F227" s="44"/>
      <c r="G227" s="44"/>
      <c r="H227" s="44"/>
      <c r="I227" s="44"/>
      <c r="J227" s="44">
        <f t="shared" si="58"/>
        <v>98.1462170185737</v>
      </c>
      <c r="L227" s="33"/>
      <c r="M227" s="33"/>
      <c r="N227" s="33"/>
      <c r="O227" s="33"/>
      <c r="P227" s="33"/>
      <c r="Q227" s="33"/>
      <c r="R227" s="33"/>
      <c r="S227" s="33"/>
      <c r="T227" s="44"/>
      <c r="U227" s="17"/>
      <c r="V227" s="17"/>
      <c r="W227" s="17"/>
      <c r="X227" s="17"/>
      <c r="Y227" s="17"/>
      <c r="Z227" s="17"/>
      <c r="AA227" s="17"/>
      <c r="AB227" s="17"/>
    </row>
    <row r="228" spans="1:28" ht="12.75">
      <c r="A228">
        <v>7</v>
      </c>
      <c r="B228" t="s">
        <v>313</v>
      </c>
      <c r="C228" s="44">
        <f t="shared" si="58"/>
        <v>18.53782981426301</v>
      </c>
      <c r="D228" s="44"/>
      <c r="E228" s="44">
        <f t="shared" si="58"/>
        <v>18.53782981426301</v>
      </c>
      <c r="F228" s="44"/>
      <c r="G228" s="44"/>
      <c r="H228" s="44"/>
      <c r="I228" s="44"/>
      <c r="J228" s="44">
        <f t="shared" si="58"/>
        <v>18.53782981426301</v>
      </c>
      <c r="L228" s="33"/>
      <c r="M228" s="33"/>
      <c r="N228" s="33"/>
      <c r="O228" s="33"/>
      <c r="P228" s="33"/>
      <c r="Q228" s="33"/>
      <c r="R228" s="33"/>
      <c r="S228" s="33"/>
      <c r="T228" s="44"/>
      <c r="U228" s="17"/>
      <c r="V228" s="17"/>
      <c r="W228" s="17"/>
      <c r="X228" s="17"/>
      <c r="Y228" s="17"/>
      <c r="Z228" s="17"/>
      <c r="AA228" s="17"/>
      <c r="AB228" s="17"/>
    </row>
    <row r="229" spans="1:28" ht="12.75">
      <c r="A229">
        <v>8</v>
      </c>
      <c r="B229" t="s">
        <v>343</v>
      </c>
      <c r="C229" s="44">
        <f>C216/($J$214+$J$216)*100</f>
        <v>1.8537829814263014</v>
      </c>
      <c r="D229" s="44"/>
      <c r="E229" s="44">
        <f>E216/($J$214+$J$216)*100</f>
        <v>1.8537829814263014</v>
      </c>
      <c r="F229" s="44"/>
      <c r="G229" s="44"/>
      <c r="H229" s="44"/>
      <c r="I229" s="44"/>
      <c r="J229" s="44">
        <f>J216/($J$214+$J$216)*100</f>
        <v>1.8537829814263014</v>
      </c>
      <c r="L229" s="33"/>
      <c r="M229" s="33"/>
      <c r="N229" s="33"/>
      <c r="O229" s="33"/>
      <c r="P229" s="33"/>
      <c r="Q229" s="33"/>
      <c r="R229" s="33"/>
      <c r="S229" s="33"/>
      <c r="T229" s="44"/>
      <c r="U229" s="17"/>
      <c r="V229" s="17"/>
      <c r="W229" s="17"/>
      <c r="X229" s="17"/>
      <c r="Y229" s="17"/>
      <c r="Z229" s="17"/>
      <c r="AA229" s="17"/>
      <c r="AB229" s="17"/>
    </row>
    <row r="230" spans="1:28" ht="12.75">
      <c r="A230">
        <v>9</v>
      </c>
      <c r="B230" t="s">
        <v>339</v>
      </c>
      <c r="C230" s="44">
        <f aca="true" t="shared" si="59" ref="C230:J230">C217/($J$214+$J$216)*100</f>
        <v>99.95519210228137</v>
      </c>
      <c r="D230" s="44">
        <f t="shared" si="59"/>
        <v>95.06474781922714</v>
      </c>
      <c r="E230" s="44">
        <f t="shared" si="59"/>
        <v>195.01993992150852</v>
      </c>
      <c r="F230" s="44">
        <f t="shared" si="59"/>
        <v>76.04908998644915</v>
      </c>
      <c r="G230" s="44">
        <f t="shared" si="59"/>
        <v>22.560864926214535</v>
      </c>
      <c r="H230" s="44">
        <f t="shared" si="59"/>
        <v>19.92787380996939</v>
      </c>
      <c r="I230" s="44">
        <f t="shared" si="59"/>
        <v>118.53782872263308</v>
      </c>
      <c r="J230" s="44">
        <f t="shared" si="59"/>
        <v>313.5577686441416</v>
      </c>
      <c r="L230" s="33"/>
      <c r="M230" s="33"/>
      <c r="N230" s="33"/>
      <c r="O230" s="33"/>
      <c r="P230" s="33"/>
      <c r="Q230" s="33"/>
      <c r="R230" s="33"/>
      <c r="S230" s="33"/>
      <c r="T230" s="44"/>
      <c r="U230" s="17"/>
      <c r="V230" s="17"/>
      <c r="W230" s="17"/>
      <c r="X230" s="17"/>
      <c r="Y230" s="17"/>
      <c r="Z230" s="17"/>
      <c r="AA230" s="17"/>
      <c r="AB230" s="17"/>
    </row>
    <row r="234" spans="3:10" ht="12.75">
      <c r="C234" s="44"/>
      <c r="D234" s="44"/>
      <c r="E234" s="44"/>
      <c r="F234" s="44"/>
      <c r="G234" s="44"/>
      <c r="H234" s="44"/>
      <c r="I234" s="44"/>
      <c r="J234" s="44"/>
    </row>
    <row r="235" spans="3:10" ht="12.75">
      <c r="C235" s="44"/>
      <c r="D235" s="44"/>
      <c r="E235" s="44"/>
      <c r="F235" s="44"/>
      <c r="G235" s="44"/>
      <c r="H235" s="44"/>
      <c r="I235" s="44"/>
      <c r="J235" s="44"/>
    </row>
    <row r="236" spans="3:10" ht="12.75">
      <c r="C236" s="44"/>
      <c r="D236" s="44"/>
      <c r="E236" s="44"/>
      <c r="F236" s="44"/>
      <c r="G236" s="44"/>
      <c r="H236" s="44"/>
      <c r="I236" s="44"/>
      <c r="J236" s="44"/>
    </row>
    <row r="237" spans="3:10" ht="12.75">
      <c r="C237" s="44"/>
      <c r="D237" s="44"/>
      <c r="E237" s="44"/>
      <c r="F237" s="44"/>
      <c r="G237" s="44"/>
      <c r="H237" s="44"/>
      <c r="I237" s="44"/>
      <c r="J237" s="44"/>
    </row>
    <row r="238" spans="3:10" ht="12.75">
      <c r="C238" s="44"/>
      <c r="D238" s="44"/>
      <c r="E238" s="44"/>
      <c r="F238" s="44"/>
      <c r="G238" s="44"/>
      <c r="H238" s="44"/>
      <c r="I238" s="44"/>
      <c r="J238" s="44"/>
    </row>
    <row r="239" spans="3:10" ht="12.75">
      <c r="C239" s="44"/>
      <c r="D239" s="44"/>
      <c r="E239" s="44"/>
      <c r="F239" s="44"/>
      <c r="G239" s="44"/>
      <c r="H239" s="44"/>
      <c r="I239" s="44"/>
      <c r="J239" s="44"/>
    </row>
    <row r="240" spans="3:10" ht="12.75">
      <c r="C240" s="44"/>
      <c r="D240" s="44"/>
      <c r="E240" s="44"/>
      <c r="F240" s="44"/>
      <c r="G240" s="44"/>
      <c r="H240" s="44"/>
      <c r="I240" s="44"/>
      <c r="J240" s="44"/>
    </row>
    <row r="241" spans="3:10" ht="12.75">
      <c r="C241" s="44"/>
      <c r="D241" s="44"/>
      <c r="E241" s="44"/>
      <c r="F241" s="44"/>
      <c r="G241" s="44"/>
      <c r="H241" s="44"/>
      <c r="I241" s="44"/>
      <c r="J241" s="44"/>
    </row>
    <row r="242" spans="3:10" ht="12.75">
      <c r="C242" s="44"/>
      <c r="D242" s="44"/>
      <c r="E242" s="44"/>
      <c r="F242" s="44"/>
      <c r="G242" s="44"/>
      <c r="H242" s="44"/>
      <c r="I242" s="44"/>
      <c r="J242" s="44"/>
    </row>
  </sheetData>
  <printOptions/>
  <pageMargins left="0.75" right="0.75" top="1" bottom="1" header="0.5" footer="0.5"/>
  <pageSetup orientation="portrait" paperSize="9"/>
  <ignoredErrors>
    <ignoredError sqref="E181:E188 E195:E19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CY230"/>
  <sheetViews>
    <sheetView workbookViewId="0" topLeftCell="A196">
      <selection activeCell="M219" sqref="M219"/>
    </sheetView>
  </sheetViews>
  <sheetFormatPr defaultColWidth="9.140625" defaultRowHeight="12.75"/>
  <cols>
    <col min="3" max="4" width="9.57421875" style="0" bestFit="1" customWidth="1"/>
    <col min="5" max="5" width="10.57421875" style="0" bestFit="1" customWidth="1"/>
    <col min="6" max="8" width="9.57421875" style="0" bestFit="1" customWidth="1"/>
    <col min="9" max="10" width="10.57421875" style="0" bestFit="1" customWidth="1"/>
  </cols>
  <sheetData>
    <row r="1" spans="1:2" ht="12.75">
      <c r="A1" s="37" t="s">
        <v>209</v>
      </c>
      <c r="B1" s="37" t="s">
        <v>210</v>
      </c>
    </row>
    <row r="2" spans="3:103" ht="12.75">
      <c r="C2">
        <v>1</v>
      </c>
      <c r="D2">
        <f>C2+1</f>
        <v>2</v>
      </c>
      <c r="E2">
        <f>D2+1</f>
        <v>3</v>
      </c>
      <c r="F2">
        <f aca="true" t="shared" si="0" ref="F2:BQ2">E2+1</f>
        <v>4</v>
      </c>
      <c r="G2">
        <f t="shared" si="0"/>
        <v>5</v>
      </c>
      <c r="H2">
        <f t="shared" si="0"/>
        <v>6</v>
      </c>
      <c r="I2">
        <f t="shared" si="0"/>
        <v>7</v>
      </c>
      <c r="J2">
        <f t="shared" si="0"/>
        <v>8</v>
      </c>
      <c r="K2">
        <f t="shared" si="0"/>
        <v>9</v>
      </c>
      <c r="L2">
        <f t="shared" si="0"/>
        <v>10</v>
      </c>
      <c r="M2">
        <f t="shared" si="0"/>
        <v>11</v>
      </c>
      <c r="N2">
        <f t="shared" si="0"/>
        <v>12</v>
      </c>
      <c r="O2">
        <f t="shared" si="0"/>
        <v>13</v>
      </c>
      <c r="P2">
        <f t="shared" si="0"/>
        <v>14</v>
      </c>
      <c r="Q2">
        <f t="shared" si="0"/>
        <v>15</v>
      </c>
      <c r="R2">
        <f t="shared" si="0"/>
        <v>16</v>
      </c>
      <c r="S2">
        <f t="shared" si="0"/>
        <v>17</v>
      </c>
      <c r="T2">
        <f t="shared" si="0"/>
        <v>18</v>
      </c>
      <c r="U2">
        <f t="shared" si="0"/>
        <v>19</v>
      </c>
      <c r="V2">
        <f t="shared" si="0"/>
        <v>20</v>
      </c>
      <c r="W2">
        <f t="shared" si="0"/>
        <v>21</v>
      </c>
      <c r="X2">
        <f t="shared" si="0"/>
        <v>22</v>
      </c>
      <c r="Y2">
        <f t="shared" si="0"/>
        <v>23</v>
      </c>
      <c r="Z2">
        <f t="shared" si="0"/>
        <v>24</v>
      </c>
      <c r="AA2">
        <f t="shared" si="0"/>
        <v>25</v>
      </c>
      <c r="AB2">
        <f t="shared" si="0"/>
        <v>26</v>
      </c>
      <c r="AC2">
        <f t="shared" si="0"/>
        <v>27</v>
      </c>
      <c r="AD2">
        <f t="shared" si="0"/>
        <v>28</v>
      </c>
      <c r="AE2">
        <f t="shared" si="0"/>
        <v>29</v>
      </c>
      <c r="AF2">
        <f t="shared" si="0"/>
        <v>30</v>
      </c>
      <c r="AG2">
        <f t="shared" si="0"/>
        <v>31</v>
      </c>
      <c r="AH2">
        <f t="shared" si="0"/>
        <v>32</v>
      </c>
      <c r="AI2">
        <f t="shared" si="0"/>
        <v>33</v>
      </c>
      <c r="AJ2">
        <f t="shared" si="0"/>
        <v>34</v>
      </c>
      <c r="AK2">
        <f t="shared" si="0"/>
        <v>35</v>
      </c>
      <c r="AL2">
        <f t="shared" si="0"/>
        <v>36</v>
      </c>
      <c r="AM2">
        <f t="shared" si="0"/>
        <v>37</v>
      </c>
      <c r="AN2">
        <f t="shared" si="0"/>
        <v>38</v>
      </c>
      <c r="AO2">
        <f t="shared" si="0"/>
        <v>39</v>
      </c>
      <c r="AP2">
        <f t="shared" si="0"/>
        <v>40</v>
      </c>
      <c r="AQ2">
        <f t="shared" si="0"/>
        <v>41</v>
      </c>
      <c r="AR2">
        <f t="shared" si="0"/>
        <v>42</v>
      </c>
      <c r="AS2">
        <f t="shared" si="0"/>
        <v>43</v>
      </c>
      <c r="AT2">
        <f t="shared" si="0"/>
        <v>44</v>
      </c>
      <c r="AU2">
        <f t="shared" si="0"/>
        <v>45</v>
      </c>
      <c r="AV2">
        <f t="shared" si="0"/>
        <v>46</v>
      </c>
      <c r="AW2">
        <f t="shared" si="0"/>
        <v>47</v>
      </c>
      <c r="AX2">
        <f t="shared" si="0"/>
        <v>48</v>
      </c>
      <c r="AY2">
        <f t="shared" si="0"/>
        <v>49</v>
      </c>
      <c r="AZ2">
        <f t="shared" si="0"/>
        <v>50</v>
      </c>
      <c r="BA2">
        <f t="shared" si="0"/>
        <v>51</v>
      </c>
      <c r="BB2">
        <f t="shared" si="0"/>
        <v>52</v>
      </c>
      <c r="BC2">
        <f t="shared" si="0"/>
        <v>53</v>
      </c>
      <c r="BD2">
        <f t="shared" si="0"/>
        <v>54</v>
      </c>
      <c r="BE2">
        <f t="shared" si="0"/>
        <v>55</v>
      </c>
      <c r="BF2">
        <f t="shared" si="0"/>
        <v>56</v>
      </c>
      <c r="BG2">
        <f t="shared" si="0"/>
        <v>57</v>
      </c>
      <c r="BH2">
        <f t="shared" si="0"/>
        <v>58</v>
      </c>
      <c r="BI2">
        <f t="shared" si="0"/>
        <v>59</v>
      </c>
      <c r="BJ2">
        <f t="shared" si="0"/>
        <v>60</v>
      </c>
      <c r="BK2">
        <f t="shared" si="0"/>
        <v>61</v>
      </c>
      <c r="BL2">
        <f t="shared" si="0"/>
        <v>62</v>
      </c>
      <c r="BM2">
        <f t="shared" si="0"/>
        <v>63</v>
      </c>
      <c r="BN2">
        <f t="shared" si="0"/>
        <v>64</v>
      </c>
      <c r="BO2">
        <f t="shared" si="0"/>
        <v>65</v>
      </c>
      <c r="BP2">
        <f t="shared" si="0"/>
        <v>66</v>
      </c>
      <c r="BQ2">
        <f t="shared" si="0"/>
        <v>67</v>
      </c>
      <c r="BR2">
        <f aca="true" t="shared" si="1" ref="BR2:CY2">BQ2+1</f>
        <v>68</v>
      </c>
      <c r="BS2">
        <f t="shared" si="1"/>
        <v>69</v>
      </c>
      <c r="BT2">
        <f t="shared" si="1"/>
        <v>70</v>
      </c>
      <c r="BU2">
        <f t="shared" si="1"/>
        <v>71</v>
      </c>
      <c r="BV2">
        <f t="shared" si="1"/>
        <v>72</v>
      </c>
      <c r="BW2">
        <f t="shared" si="1"/>
        <v>73</v>
      </c>
      <c r="BX2">
        <f t="shared" si="1"/>
        <v>74</v>
      </c>
      <c r="BY2">
        <f t="shared" si="1"/>
        <v>75</v>
      </c>
      <c r="BZ2">
        <f t="shared" si="1"/>
        <v>76</v>
      </c>
      <c r="CA2">
        <f t="shared" si="1"/>
        <v>77</v>
      </c>
      <c r="CB2">
        <f t="shared" si="1"/>
        <v>78</v>
      </c>
      <c r="CC2">
        <f t="shared" si="1"/>
        <v>79</v>
      </c>
      <c r="CD2">
        <f t="shared" si="1"/>
        <v>80</v>
      </c>
      <c r="CE2">
        <f t="shared" si="1"/>
        <v>81</v>
      </c>
      <c r="CF2">
        <f t="shared" si="1"/>
        <v>82</v>
      </c>
      <c r="CG2">
        <f t="shared" si="1"/>
        <v>83</v>
      </c>
      <c r="CH2">
        <f t="shared" si="1"/>
        <v>84</v>
      </c>
      <c r="CI2">
        <f t="shared" si="1"/>
        <v>85</v>
      </c>
      <c r="CJ2">
        <f t="shared" si="1"/>
        <v>86</v>
      </c>
      <c r="CK2">
        <f t="shared" si="1"/>
        <v>87</v>
      </c>
      <c r="CL2">
        <f t="shared" si="1"/>
        <v>88</v>
      </c>
      <c r="CM2">
        <f t="shared" si="1"/>
        <v>89</v>
      </c>
      <c r="CN2">
        <f t="shared" si="1"/>
        <v>90</v>
      </c>
      <c r="CO2">
        <f t="shared" si="1"/>
        <v>91</v>
      </c>
      <c r="CP2">
        <f t="shared" si="1"/>
        <v>92</v>
      </c>
      <c r="CQ2">
        <f t="shared" si="1"/>
        <v>93</v>
      </c>
      <c r="CR2">
        <f t="shared" si="1"/>
        <v>94</v>
      </c>
      <c r="CS2">
        <f>CR2+1</f>
        <v>95</v>
      </c>
      <c r="CT2">
        <f t="shared" si="1"/>
        <v>96</v>
      </c>
      <c r="CU2">
        <f t="shared" si="1"/>
        <v>97</v>
      </c>
      <c r="CV2">
        <f t="shared" si="1"/>
        <v>98</v>
      </c>
      <c r="CW2">
        <f t="shared" si="1"/>
        <v>99</v>
      </c>
      <c r="CX2">
        <f t="shared" si="1"/>
        <v>100</v>
      </c>
      <c r="CY2">
        <f t="shared" si="1"/>
        <v>101</v>
      </c>
    </row>
    <row r="3" spans="3:103" ht="12.75">
      <c r="C3" t="s">
        <v>211</v>
      </c>
      <c r="D3" t="s">
        <v>212</v>
      </c>
      <c r="E3" t="s">
        <v>213</v>
      </c>
      <c r="F3" t="s">
        <v>214</v>
      </c>
      <c r="G3" t="s">
        <v>215</v>
      </c>
      <c r="H3" t="s">
        <v>216</v>
      </c>
      <c r="I3" t="s">
        <v>217</v>
      </c>
      <c r="J3" t="s">
        <v>218</v>
      </c>
      <c r="K3" t="s">
        <v>219</v>
      </c>
      <c r="L3" t="s">
        <v>220</v>
      </c>
      <c r="M3" t="s">
        <v>221</v>
      </c>
      <c r="N3" t="s">
        <v>222</v>
      </c>
      <c r="O3" t="s">
        <v>223</v>
      </c>
      <c r="P3" t="s">
        <v>224</v>
      </c>
      <c r="Q3" t="s">
        <v>225</v>
      </c>
      <c r="R3" t="s">
        <v>226</v>
      </c>
      <c r="S3" t="s">
        <v>227</v>
      </c>
      <c r="T3" t="s">
        <v>228</v>
      </c>
      <c r="U3" t="s">
        <v>229</v>
      </c>
      <c r="V3" t="s">
        <v>230</v>
      </c>
      <c r="W3" t="s">
        <v>231</v>
      </c>
      <c r="X3" t="s">
        <v>232</v>
      </c>
      <c r="Y3" t="s">
        <v>233</v>
      </c>
      <c r="Z3" t="s">
        <v>234</v>
      </c>
      <c r="AA3" t="s">
        <v>235</v>
      </c>
      <c r="AB3" t="s">
        <v>236</v>
      </c>
      <c r="AC3" t="s">
        <v>237</v>
      </c>
      <c r="AD3" t="s">
        <v>238</v>
      </c>
      <c r="AE3" t="s">
        <v>239</v>
      </c>
      <c r="AF3" t="s">
        <v>240</v>
      </c>
      <c r="AG3" t="s">
        <v>241</v>
      </c>
      <c r="AH3" t="s">
        <v>242</v>
      </c>
      <c r="AI3" t="s">
        <v>243</v>
      </c>
      <c r="AJ3" t="s">
        <v>244</v>
      </c>
      <c r="AK3" t="s">
        <v>245</v>
      </c>
      <c r="AL3" t="s">
        <v>246</v>
      </c>
      <c r="AM3" t="s">
        <v>247</v>
      </c>
      <c r="AN3" t="s">
        <v>248</v>
      </c>
      <c r="AO3" t="s">
        <v>249</v>
      </c>
      <c r="AP3" t="s">
        <v>250</v>
      </c>
      <c r="AQ3" t="s">
        <v>251</v>
      </c>
      <c r="AR3" t="s">
        <v>252</v>
      </c>
      <c r="AS3" t="s">
        <v>253</v>
      </c>
      <c r="AT3" t="s">
        <v>254</v>
      </c>
      <c r="AU3" t="s">
        <v>255</v>
      </c>
      <c r="AV3" t="s">
        <v>256</v>
      </c>
      <c r="AW3" t="s">
        <v>257</v>
      </c>
      <c r="AX3" t="s">
        <v>258</v>
      </c>
      <c r="AY3" t="s">
        <v>259</v>
      </c>
      <c r="AZ3" t="s">
        <v>260</v>
      </c>
      <c r="BA3" t="s">
        <v>261</v>
      </c>
      <c r="BB3" t="s">
        <v>262</v>
      </c>
      <c r="BC3" t="s">
        <v>263</v>
      </c>
      <c r="BD3" t="s">
        <v>264</v>
      </c>
      <c r="BE3" t="s">
        <v>265</v>
      </c>
      <c r="BF3" t="s">
        <v>266</v>
      </c>
      <c r="BG3" t="s">
        <v>267</v>
      </c>
      <c r="BH3" t="s">
        <v>268</v>
      </c>
      <c r="BI3" t="s">
        <v>269</v>
      </c>
      <c r="BJ3" t="s">
        <v>270</v>
      </c>
      <c r="BK3" t="s">
        <v>271</v>
      </c>
      <c r="BL3" t="s">
        <v>272</v>
      </c>
      <c r="BM3" t="s">
        <v>273</v>
      </c>
      <c r="BN3" t="s">
        <v>274</v>
      </c>
      <c r="BO3" t="s">
        <v>275</v>
      </c>
      <c r="BP3" t="s">
        <v>276</v>
      </c>
      <c r="BQ3" t="s">
        <v>277</v>
      </c>
      <c r="BR3" t="s">
        <v>278</v>
      </c>
      <c r="BS3" t="s">
        <v>279</v>
      </c>
      <c r="BT3" t="s">
        <v>280</v>
      </c>
      <c r="BU3" t="s">
        <v>281</v>
      </c>
      <c r="BV3" t="s">
        <v>282</v>
      </c>
      <c r="BW3" t="s">
        <v>283</v>
      </c>
      <c r="BX3" t="s">
        <v>284</v>
      </c>
      <c r="BY3" t="s">
        <v>285</v>
      </c>
      <c r="BZ3" t="s">
        <v>286</v>
      </c>
      <c r="CA3" t="s">
        <v>287</v>
      </c>
      <c r="CB3" t="s">
        <v>288</v>
      </c>
      <c r="CC3" t="s">
        <v>289</v>
      </c>
      <c r="CD3" t="s">
        <v>290</v>
      </c>
      <c r="CE3" t="s">
        <v>291</v>
      </c>
      <c r="CF3" t="s">
        <v>292</v>
      </c>
      <c r="CG3" t="s">
        <v>293</v>
      </c>
      <c r="CH3" t="s">
        <v>294</v>
      </c>
      <c r="CI3" t="s">
        <v>295</v>
      </c>
      <c r="CJ3" t="s">
        <v>296</v>
      </c>
      <c r="CK3" t="s">
        <v>297</v>
      </c>
      <c r="CL3" t="s">
        <v>298</v>
      </c>
      <c r="CM3" t="s">
        <v>299</v>
      </c>
      <c r="CN3" t="s">
        <v>300</v>
      </c>
      <c r="CO3" t="s">
        <v>301</v>
      </c>
      <c r="CP3" t="s">
        <v>302</v>
      </c>
      <c r="CQ3" t="s">
        <v>303</v>
      </c>
      <c r="CR3" t="s">
        <v>304</v>
      </c>
      <c r="CS3" t="s">
        <v>305</v>
      </c>
      <c r="CT3" t="s">
        <v>306</v>
      </c>
      <c r="CU3" t="s">
        <v>307</v>
      </c>
      <c r="CV3" t="s">
        <v>308</v>
      </c>
      <c r="CW3" t="s">
        <v>309</v>
      </c>
      <c r="CX3" t="s">
        <v>310</v>
      </c>
      <c r="CY3" t="s">
        <v>311</v>
      </c>
    </row>
    <row r="4" spans="1:103" ht="12.75">
      <c r="A4">
        <v>1</v>
      </c>
      <c r="B4" t="s">
        <v>211</v>
      </c>
      <c r="C4">
        <v>51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145</v>
      </c>
      <c r="T4">
        <v>251</v>
      </c>
      <c r="U4">
        <v>17</v>
      </c>
      <c r="V4">
        <v>334</v>
      </c>
      <c r="W4">
        <v>0</v>
      </c>
      <c r="X4">
        <v>1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1</v>
      </c>
      <c r="AJ4">
        <v>559</v>
      </c>
      <c r="AK4">
        <v>27</v>
      </c>
      <c r="AL4">
        <v>0</v>
      </c>
      <c r="AM4">
        <v>0</v>
      </c>
      <c r="AN4">
        <v>38</v>
      </c>
      <c r="AO4">
        <v>168</v>
      </c>
      <c r="AP4">
        <v>2</v>
      </c>
      <c r="AQ4">
        <v>9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1605</v>
      </c>
      <c r="CS4">
        <v>2636</v>
      </c>
      <c r="CT4">
        <v>15</v>
      </c>
      <c r="CU4">
        <v>0</v>
      </c>
      <c r="CV4">
        <v>15</v>
      </c>
      <c r="CW4">
        <v>0</v>
      </c>
      <c r="CX4">
        <v>2666</v>
      </c>
      <c r="CY4">
        <v>4271</v>
      </c>
    </row>
    <row r="5" spans="1:103" ht="12.75">
      <c r="A5">
        <f>A4+1</f>
        <v>2</v>
      </c>
      <c r="B5" t="s">
        <v>212</v>
      </c>
      <c r="C5">
        <v>0</v>
      </c>
      <c r="D5">
        <v>11</v>
      </c>
      <c r="E5">
        <v>0</v>
      </c>
      <c r="F5">
        <v>0</v>
      </c>
      <c r="G5">
        <v>0</v>
      </c>
      <c r="H5" s="38">
        <v>0</v>
      </c>
      <c r="I5" s="38">
        <v>0</v>
      </c>
      <c r="J5" s="38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297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308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308</v>
      </c>
    </row>
    <row r="6" spans="1:103" ht="12.75">
      <c r="A6">
        <f aca="true" t="shared" si="2" ref="A6:A69">A5+1</f>
        <v>3</v>
      </c>
      <c r="B6" t="s">
        <v>213</v>
      </c>
      <c r="C6">
        <v>0</v>
      </c>
      <c r="D6">
        <v>0</v>
      </c>
      <c r="E6">
        <v>151</v>
      </c>
      <c r="F6">
        <v>0</v>
      </c>
      <c r="G6">
        <v>0</v>
      </c>
      <c r="H6" s="38">
        <v>0</v>
      </c>
      <c r="I6" s="38">
        <v>0</v>
      </c>
      <c r="J6" s="38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1545</v>
      </c>
      <c r="AJ6">
        <v>21</v>
      </c>
      <c r="AK6">
        <v>0</v>
      </c>
      <c r="AL6">
        <v>0</v>
      </c>
      <c r="AM6">
        <v>0</v>
      </c>
      <c r="AN6">
        <v>68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1784</v>
      </c>
      <c r="CS6">
        <v>0</v>
      </c>
      <c r="CT6">
        <v>0</v>
      </c>
      <c r="CU6">
        <v>0</v>
      </c>
      <c r="CV6">
        <v>-82</v>
      </c>
      <c r="CW6">
        <v>44</v>
      </c>
      <c r="CX6">
        <v>-38</v>
      </c>
      <c r="CY6">
        <v>1746</v>
      </c>
    </row>
    <row r="7" spans="1:103" ht="12.75">
      <c r="A7">
        <f t="shared" si="2"/>
        <v>4</v>
      </c>
      <c r="B7" t="s">
        <v>214</v>
      </c>
      <c r="C7">
        <v>0</v>
      </c>
      <c r="D7">
        <v>0</v>
      </c>
      <c r="E7">
        <v>0</v>
      </c>
      <c r="F7">
        <v>6</v>
      </c>
      <c r="G7">
        <v>0</v>
      </c>
      <c r="H7" s="38">
        <v>0</v>
      </c>
      <c r="I7" s="38">
        <v>0</v>
      </c>
      <c r="J7" s="38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4</v>
      </c>
      <c r="AI7">
        <v>0</v>
      </c>
      <c r="AJ7">
        <v>0</v>
      </c>
      <c r="AK7">
        <v>0</v>
      </c>
      <c r="AL7">
        <v>0</v>
      </c>
      <c r="AM7">
        <v>0</v>
      </c>
      <c r="AN7">
        <v>7</v>
      </c>
      <c r="AO7">
        <v>5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1</v>
      </c>
      <c r="CN7">
        <v>5</v>
      </c>
      <c r="CO7">
        <v>0</v>
      </c>
      <c r="CP7">
        <v>0</v>
      </c>
      <c r="CQ7">
        <v>0</v>
      </c>
      <c r="CR7">
        <v>28</v>
      </c>
      <c r="CS7">
        <v>858</v>
      </c>
      <c r="CT7">
        <v>7</v>
      </c>
      <c r="CU7">
        <v>0</v>
      </c>
      <c r="CV7">
        <v>15</v>
      </c>
      <c r="CW7">
        <v>1</v>
      </c>
      <c r="CX7">
        <v>881</v>
      </c>
      <c r="CY7">
        <v>909</v>
      </c>
    </row>
    <row r="8" spans="1:103" ht="12.75">
      <c r="A8">
        <f t="shared" si="2"/>
        <v>5</v>
      </c>
      <c r="B8" t="s">
        <v>215</v>
      </c>
      <c r="C8">
        <v>0</v>
      </c>
      <c r="D8">
        <v>0</v>
      </c>
      <c r="E8">
        <v>0</v>
      </c>
      <c r="F8">
        <v>0</v>
      </c>
      <c r="G8">
        <v>5</v>
      </c>
      <c r="H8" s="38">
        <v>0</v>
      </c>
      <c r="I8" s="38">
        <v>0</v>
      </c>
      <c r="J8" s="3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296</v>
      </c>
      <c r="T8">
        <v>375</v>
      </c>
      <c r="U8">
        <v>0</v>
      </c>
      <c r="V8">
        <v>1136</v>
      </c>
      <c r="W8">
        <v>0</v>
      </c>
      <c r="X8">
        <v>2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6</v>
      </c>
      <c r="AJ8">
        <v>0</v>
      </c>
      <c r="AK8">
        <v>0</v>
      </c>
      <c r="AL8">
        <v>0</v>
      </c>
      <c r="AM8">
        <v>1</v>
      </c>
      <c r="AN8">
        <v>12</v>
      </c>
      <c r="AO8">
        <v>14</v>
      </c>
      <c r="AP8">
        <v>0</v>
      </c>
      <c r="AQ8">
        <v>13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1860</v>
      </c>
      <c r="CS8">
        <v>0</v>
      </c>
      <c r="CT8">
        <v>0</v>
      </c>
      <c r="CU8">
        <v>0</v>
      </c>
      <c r="CV8">
        <v>-3</v>
      </c>
      <c r="CW8">
        <v>0</v>
      </c>
      <c r="CX8">
        <v>-3</v>
      </c>
      <c r="CY8">
        <v>1857</v>
      </c>
    </row>
    <row r="9" spans="1:103" ht="12.75">
      <c r="A9">
        <f t="shared" si="2"/>
        <v>6</v>
      </c>
      <c r="B9" t="s">
        <v>216</v>
      </c>
      <c r="C9">
        <v>0</v>
      </c>
      <c r="D9">
        <v>0</v>
      </c>
      <c r="E9">
        <v>0</v>
      </c>
      <c r="F9">
        <v>0</v>
      </c>
      <c r="G9">
        <v>0</v>
      </c>
      <c r="H9" s="38">
        <v>10</v>
      </c>
      <c r="I9" s="38">
        <v>0</v>
      </c>
      <c r="J9" s="38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1</v>
      </c>
      <c r="T9">
        <v>0</v>
      </c>
      <c r="U9">
        <v>1</v>
      </c>
      <c r="V9">
        <v>1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193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206</v>
      </c>
      <c r="CS9">
        <v>0</v>
      </c>
      <c r="CT9">
        <v>0</v>
      </c>
      <c r="CU9">
        <v>0</v>
      </c>
      <c r="CV9">
        <v>2</v>
      </c>
      <c r="CW9">
        <v>0</v>
      </c>
      <c r="CX9">
        <v>2</v>
      </c>
      <c r="CY9">
        <v>208</v>
      </c>
    </row>
    <row r="10" spans="1:103" ht="12.75">
      <c r="A10">
        <f t="shared" si="2"/>
        <v>7</v>
      </c>
      <c r="B10" t="s">
        <v>217</v>
      </c>
      <c r="C10">
        <v>0</v>
      </c>
      <c r="D10">
        <v>0</v>
      </c>
      <c r="E10">
        <v>0</v>
      </c>
      <c r="F10">
        <v>0</v>
      </c>
      <c r="G10">
        <v>0</v>
      </c>
      <c r="H10" s="38">
        <v>0</v>
      </c>
      <c r="I10" s="38">
        <v>34</v>
      </c>
      <c r="J10" s="38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458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13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504</v>
      </c>
      <c r="CS10">
        <v>66</v>
      </c>
      <c r="CT10">
        <v>0</v>
      </c>
      <c r="CU10">
        <v>0</v>
      </c>
      <c r="CV10">
        <v>-109</v>
      </c>
      <c r="CW10">
        <v>0</v>
      </c>
      <c r="CX10">
        <v>-43</v>
      </c>
      <c r="CY10">
        <v>461</v>
      </c>
    </row>
    <row r="11" spans="1:103" ht="12.75">
      <c r="A11">
        <f t="shared" si="2"/>
        <v>8</v>
      </c>
      <c r="B11" t="s">
        <v>218</v>
      </c>
      <c r="C11">
        <v>0</v>
      </c>
      <c r="D11">
        <v>0</v>
      </c>
      <c r="E11">
        <v>0</v>
      </c>
      <c r="F11">
        <v>0</v>
      </c>
      <c r="G11">
        <v>0</v>
      </c>
      <c r="H11" s="38">
        <v>0</v>
      </c>
      <c r="I11" s="38">
        <v>0</v>
      </c>
      <c r="J11" s="38">
        <v>2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0</v>
      </c>
      <c r="AK11">
        <v>0</v>
      </c>
      <c r="AL11">
        <v>0</v>
      </c>
      <c r="AM11">
        <v>130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1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134</v>
      </c>
      <c r="CS11">
        <v>0</v>
      </c>
      <c r="CT11">
        <v>0</v>
      </c>
      <c r="CU11">
        <v>0</v>
      </c>
      <c r="CV11">
        <v>17</v>
      </c>
      <c r="CW11">
        <v>0</v>
      </c>
      <c r="CX11">
        <v>17</v>
      </c>
      <c r="CY11">
        <v>151</v>
      </c>
    </row>
    <row r="12" spans="1:103" ht="12.75">
      <c r="A12">
        <f t="shared" si="2"/>
        <v>9</v>
      </c>
      <c r="B12" t="s">
        <v>219</v>
      </c>
      <c r="C12">
        <v>0</v>
      </c>
      <c r="D12">
        <v>0</v>
      </c>
      <c r="E12">
        <v>0</v>
      </c>
      <c r="F12">
        <v>0</v>
      </c>
      <c r="G12">
        <v>0</v>
      </c>
      <c r="H12" s="38">
        <v>0</v>
      </c>
      <c r="I12" s="38">
        <v>0</v>
      </c>
      <c r="J12" s="38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1</v>
      </c>
      <c r="AN12">
        <v>1</v>
      </c>
      <c r="AO12">
        <v>3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6</v>
      </c>
      <c r="CS12">
        <v>1</v>
      </c>
      <c r="CT12">
        <v>0</v>
      </c>
      <c r="CU12">
        <v>0</v>
      </c>
      <c r="CV12">
        <v>1</v>
      </c>
      <c r="CW12">
        <v>13</v>
      </c>
      <c r="CX12">
        <v>15</v>
      </c>
      <c r="CY12">
        <v>21</v>
      </c>
    </row>
    <row r="13" spans="1:103" ht="12.75">
      <c r="A13">
        <f t="shared" si="2"/>
        <v>10</v>
      </c>
      <c r="B13" t="s">
        <v>220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8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464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472</v>
      </c>
      <c r="CS13">
        <v>0</v>
      </c>
      <c r="CT13">
        <v>0</v>
      </c>
      <c r="CU13">
        <v>0</v>
      </c>
      <c r="CV13">
        <v>0</v>
      </c>
      <c r="CW13">
        <v>3</v>
      </c>
      <c r="CX13">
        <v>3</v>
      </c>
      <c r="CY13">
        <v>475</v>
      </c>
    </row>
    <row r="14" spans="1:103" ht="12.75">
      <c r="A14">
        <f t="shared" si="2"/>
        <v>11</v>
      </c>
      <c r="B14" t="s">
        <v>221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33</v>
      </c>
      <c r="N14">
        <v>0</v>
      </c>
      <c r="O14">
        <v>0</v>
      </c>
      <c r="P14">
        <v>0</v>
      </c>
      <c r="Q14">
        <v>0</v>
      </c>
      <c r="R14">
        <v>0</v>
      </c>
      <c r="S14">
        <v>5</v>
      </c>
      <c r="T14">
        <v>0</v>
      </c>
      <c r="U14">
        <v>1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1276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1315</v>
      </c>
      <c r="CS14">
        <v>10</v>
      </c>
      <c r="CT14">
        <v>0</v>
      </c>
      <c r="CU14">
        <v>0</v>
      </c>
      <c r="CV14">
        <v>0</v>
      </c>
      <c r="CW14">
        <v>0</v>
      </c>
      <c r="CX14">
        <v>10</v>
      </c>
      <c r="CY14">
        <v>1325</v>
      </c>
    </row>
    <row r="15" spans="1:103" ht="12.75">
      <c r="A15">
        <f t="shared" si="2"/>
        <v>12</v>
      </c>
      <c r="B15" t="s">
        <v>222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29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1042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1071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1071</v>
      </c>
    </row>
    <row r="16" spans="1:103" ht="12.75">
      <c r="A16">
        <f t="shared" si="2"/>
        <v>13</v>
      </c>
      <c r="B16" t="s">
        <v>223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1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96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97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97</v>
      </c>
    </row>
    <row r="17" spans="1:103" ht="12.75">
      <c r="A17">
        <f t="shared" si="2"/>
        <v>14</v>
      </c>
      <c r="B17" t="s">
        <v>224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135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136</v>
      </c>
      <c r="CS17">
        <v>0</v>
      </c>
      <c r="CT17">
        <v>0</v>
      </c>
      <c r="CU17">
        <v>0</v>
      </c>
      <c r="CV17">
        <v>0</v>
      </c>
      <c r="CW17">
        <v>2</v>
      </c>
      <c r="CX17">
        <v>2</v>
      </c>
      <c r="CY17">
        <v>138</v>
      </c>
    </row>
    <row r="18" spans="1:103" ht="12.75">
      <c r="A18">
        <f t="shared" si="2"/>
        <v>15</v>
      </c>
      <c r="B18" t="s">
        <v>225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14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14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14</v>
      </c>
    </row>
    <row r="19" spans="1:103" ht="12.75">
      <c r="A19">
        <f t="shared" si="2"/>
        <v>16</v>
      </c>
      <c r="B19" t="s">
        <v>226</v>
      </c>
      <c r="C19">
        <v>255</v>
      </c>
      <c r="D19">
        <v>11</v>
      </c>
      <c r="E19">
        <v>32</v>
      </c>
      <c r="F19">
        <v>22</v>
      </c>
      <c r="G19">
        <v>7</v>
      </c>
      <c r="H19">
        <v>4</v>
      </c>
      <c r="I19">
        <v>16</v>
      </c>
      <c r="J19">
        <v>2</v>
      </c>
      <c r="K19">
        <v>1</v>
      </c>
      <c r="L19">
        <v>19</v>
      </c>
      <c r="M19">
        <v>32</v>
      </c>
      <c r="N19">
        <v>0</v>
      </c>
      <c r="O19">
        <v>0</v>
      </c>
      <c r="P19">
        <v>0</v>
      </c>
      <c r="Q19">
        <v>0</v>
      </c>
      <c r="R19">
        <v>292</v>
      </c>
      <c r="S19">
        <v>2411</v>
      </c>
      <c r="T19">
        <v>12</v>
      </c>
      <c r="U19">
        <v>57</v>
      </c>
      <c r="V19">
        <v>30</v>
      </c>
      <c r="W19">
        <v>0</v>
      </c>
      <c r="X19">
        <v>3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7</v>
      </c>
      <c r="AH19">
        <v>437</v>
      </c>
      <c r="AI19">
        <v>0</v>
      </c>
      <c r="AJ19">
        <v>0</v>
      </c>
      <c r="AK19">
        <v>14</v>
      </c>
      <c r="AL19">
        <v>0</v>
      </c>
      <c r="AM19">
        <v>0</v>
      </c>
      <c r="AN19">
        <v>16</v>
      </c>
      <c r="AO19">
        <v>91</v>
      </c>
      <c r="AP19">
        <v>318</v>
      </c>
      <c r="AQ19">
        <v>0</v>
      </c>
      <c r="AR19">
        <v>0</v>
      </c>
      <c r="AS19">
        <v>4</v>
      </c>
      <c r="AT19">
        <v>0</v>
      </c>
      <c r="AU19">
        <v>1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22</v>
      </c>
      <c r="BB19">
        <v>0</v>
      </c>
      <c r="BC19">
        <v>0</v>
      </c>
      <c r="BD19">
        <v>0</v>
      </c>
      <c r="BE19">
        <v>4</v>
      </c>
      <c r="BF19">
        <v>8</v>
      </c>
      <c r="BG19">
        <v>0</v>
      </c>
      <c r="BH19">
        <v>2</v>
      </c>
      <c r="BI19">
        <v>7</v>
      </c>
      <c r="BJ19">
        <v>65</v>
      </c>
      <c r="BK19">
        <v>0</v>
      </c>
      <c r="BL19">
        <v>0</v>
      </c>
      <c r="BM19">
        <v>0</v>
      </c>
      <c r="BN19">
        <v>0</v>
      </c>
      <c r="BO19">
        <v>2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21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2</v>
      </c>
      <c r="CN19">
        <v>66</v>
      </c>
      <c r="CO19">
        <v>0</v>
      </c>
      <c r="CP19">
        <v>0</v>
      </c>
      <c r="CQ19">
        <v>0</v>
      </c>
      <c r="CR19">
        <v>4291</v>
      </c>
      <c r="CS19">
        <v>11328</v>
      </c>
      <c r="CT19">
        <v>82</v>
      </c>
      <c r="CU19">
        <v>665</v>
      </c>
      <c r="CV19">
        <v>0</v>
      </c>
      <c r="CW19">
        <v>1210</v>
      </c>
      <c r="CX19">
        <v>13285</v>
      </c>
      <c r="CY19">
        <v>17576</v>
      </c>
    </row>
    <row r="20" spans="1:103" ht="12.75">
      <c r="A20">
        <f t="shared" si="2"/>
        <v>17</v>
      </c>
      <c r="B20" t="s">
        <v>227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47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9684</v>
      </c>
      <c r="AH20">
        <v>0</v>
      </c>
      <c r="AI20">
        <v>41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3</v>
      </c>
      <c r="AP20">
        <v>9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3</v>
      </c>
      <c r="CN20">
        <v>21</v>
      </c>
      <c r="CO20">
        <v>0</v>
      </c>
      <c r="CP20">
        <v>0</v>
      </c>
      <c r="CQ20">
        <v>0</v>
      </c>
      <c r="CR20">
        <v>9809</v>
      </c>
      <c r="CS20">
        <v>1871</v>
      </c>
      <c r="CT20">
        <v>0</v>
      </c>
      <c r="CU20">
        <v>29</v>
      </c>
      <c r="CV20">
        <v>-77</v>
      </c>
      <c r="CW20">
        <v>732</v>
      </c>
      <c r="CX20">
        <v>2555</v>
      </c>
      <c r="CY20">
        <v>12364</v>
      </c>
    </row>
    <row r="21" spans="1:103" ht="12.75">
      <c r="A21">
        <f t="shared" si="2"/>
        <v>18</v>
      </c>
      <c r="B21" t="s">
        <v>228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2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2496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2</v>
      </c>
      <c r="CN21">
        <v>2</v>
      </c>
      <c r="CO21">
        <v>0</v>
      </c>
      <c r="CP21">
        <v>0</v>
      </c>
      <c r="CQ21">
        <v>0</v>
      </c>
      <c r="CR21">
        <v>2500</v>
      </c>
      <c r="CS21">
        <v>24</v>
      </c>
      <c r="CT21">
        <v>0</v>
      </c>
      <c r="CU21">
        <v>32</v>
      </c>
      <c r="CV21">
        <v>-2</v>
      </c>
      <c r="CW21">
        <v>0</v>
      </c>
      <c r="CX21">
        <v>54</v>
      </c>
      <c r="CY21">
        <v>2554</v>
      </c>
    </row>
    <row r="22" spans="1:103" ht="12.75">
      <c r="A22">
        <f t="shared" si="2"/>
        <v>19</v>
      </c>
      <c r="B22" t="s">
        <v>229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1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1333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69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1</v>
      </c>
      <c r="CN22">
        <v>0</v>
      </c>
      <c r="CO22">
        <v>0</v>
      </c>
      <c r="CP22">
        <v>0</v>
      </c>
      <c r="CQ22">
        <v>0</v>
      </c>
      <c r="CR22">
        <v>1404</v>
      </c>
      <c r="CS22">
        <v>476</v>
      </c>
      <c r="CT22">
        <v>0</v>
      </c>
      <c r="CU22">
        <v>2</v>
      </c>
      <c r="CV22">
        <v>-2</v>
      </c>
      <c r="CW22">
        <v>0</v>
      </c>
      <c r="CX22">
        <v>476</v>
      </c>
      <c r="CY22">
        <v>1880</v>
      </c>
    </row>
    <row r="23" spans="1:103" ht="12.75">
      <c r="A23">
        <f t="shared" si="2"/>
        <v>20</v>
      </c>
      <c r="B23" t="s">
        <v>230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4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1475</v>
      </c>
      <c r="AH23">
        <v>3</v>
      </c>
      <c r="AI23">
        <v>71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1</v>
      </c>
      <c r="BI23">
        <v>4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3</v>
      </c>
      <c r="CN23">
        <v>23</v>
      </c>
      <c r="CO23">
        <v>0</v>
      </c>
      <c r="CP23">
        <v>0</v>
      </c>
      <c r="CQ23">
        <v>0</v>
      </c>
      <c r="CR23">
        <v>1586</v>
      </c>
      <c r="CS23">
        <v>3433</v>
      </c>
      <c r="CT23">
        <v>14</v>
      </c>
      <c r="CU23">
        <v>62</v>
      </c>
      <c r="CV23">
        <v>-4</v>
      </c>
      <c r="CW23">
        <v>0</v>
      </c>
      <c r="CX23">
        <v>3505</v>
      </c>
      <c r="CY23">
        <v>5091</v>
      </c>
    </row>
    <row r="24" spans="1:103" ht="12.75">
      <c r="A24">
        <f t="shared" si="2"/>
        <v>21</v>
      </c>
      <c r="B24" t="s">
        <v>231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1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10</v>
      </c>
      <c r="AP24">
        <v>0</v>
      </c>
      <c r="AQ24">
        <v>0</v>
      </c>
      <c r="AR24">
        <v>0</v>
      </c>
      <c r="AS24">
        <v>0</v>
      </c>
      <c r="AT24">
        <v>4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2</v>
      </c>
      <c r="BI24">
        <v>2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19</v>
      </c>
      <c r="CS24">
        <v>2</v>
      </c>
      <c r="CT24">
        <v>0</v>
      </c>
      <c r="CU24">
        <v>0</v>
      </c>
      <c r="CV24">
        <v>0</v>
      </c>
      <c r="CW24">
        <v>113</v>
      </c>
      <c r="CX24">
        <v>115</v>
      </c>
      <c r="CY24">
        <v>134</v>
      </c>
    </row>
    <row r="25" spans="1:103" ht="12.75">
      <c r="A25">
        <f t="shared" si="2"/>
        <v>22</v>
      </c>
      <c r="B25" t="s">
        <v>232</v>
      </c>
      <c r="C25">
        <v>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3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60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1</v>
      </c>
      <c r="CN25">
        <v>0</v>
      </c>
      <c r="CO25">
        <v>3</v>
      </c>
      <c r="CP25">
        <v>0</v>
      </c>
      <c r="CQ25">
        <v>0</v>
      </c>
      <c r="CR25">
        <v>71</v>
      </c>
      <c r="CS25">
        <v>259</v>
      </c>
      <c r="CT25">
        <v>1</v>
      </c>
      <c r="CU25">
        <v>4</v>
      </c>
      <c r="CV25">
        <v>-2</v>
      </c>
      <c r="CW25">
        <v>0</v>
      </c>
      <c r="CX25">
        <v>262</v>
      </c>
      <c r="CY25">
        <v>333</v>
      </c>
    </row>
    <row r="26" spans="1:103" ht="12.75">
      <c r="A26">
        <f t="shared" si="2"/>
        <v>23</v>
      </c>
      <c r="B26" t="s">
        <v>233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25</v>
      </c>
      <c r="AK26">
        <v>0</v>
      </c>
      <c r="AL26">
        <v>0</v>
      </c>
      <c r="AM26">
        <v>0</v>
      </c>
      <c r="AN26">
        <v>1</v>
      </c>
      <c r="AO26">
        <v>83</v>
      </c>
      <c r="AP26">
        <v>4</v>
      </c>
      <c r="AQ26">
        <v>0</v>
      </c>
      <c r="AR26">
        <v>0</v>
      </c>
      <c r="AS26">
        <v>0</v>
      </c>
      <c r="AT26">
        <v>0</v>
      </c>
      <c r="AU26">
        <v>27</v>
      </c>
      <c r="AV26">
        <v>13</v>
      </c>
      <c r="AW26">
        <v>7</v>
      </c>
      <c r="AX26">
        <v>32</v>
      </c>
      <c r="AY26">
        <v>1043</v>
      </c>
      <c r="AZ26">
        <v>74</v>
      </c>
      <c r="BA26">
        <v>66</v>
      </c>
      <c r="BB26">
        <v>0</v>
      </c>
      <c r="BC26">
        <v>0</v>
      </c>
      <c r="BD26">
        <v>0</v>
      </c>
      <c r="BE26">
        <v>4</v>
      </c>
      <c r="BF26">
        <v>0</v>
      </c>
      <c r="BG26">
        <v>7</v>
      </c>
      <c r="BH26">
        <v>59</v>
      </c>
      <c r="BI26">
        <v>0</v>
      </c>
      <c r="BJ26">
        <v>27</v>
      </c>
      <c r="BK26">
        <v>56</v>
      </c>
      <c r="BL26">
        <v>0</v>
      </c>
      <c r="BM26">
        <v>0</v>
      </c>
      <c r="BN26">
        <v>0</v>
      </c>
      <c r="BO26">
        <v>1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3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1533</v>
      </c>
      <c r="CS26">
        <v>1074</v>
      </c>
      <c r="CT26">
        <v>1</v>
      </c>
      <c r="CU26">
        <v>0</v>
      </c>
      <c r="CV26">
        <v>0</v>
      </c>
      <c r="CW26">
        <v>22</v>
      </c>
      <c r="CX26">
        <v>1097</v>
      </c>
      <c r="CY26">
        <v>2630</v>
      </c>
    </row>
    <row r="27" spans="1:103" ht="12.75">
      <c r="A27">
        <f t="shared" si="2"/>
        <v>24</v>
      </c>
      <c r="B27" t="s">
        <v>234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4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994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12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18</v>
      </c>
      <c r="CO27">
        <v>0</v>
      </c>
      <c r="CP27">
        <v>0</v>
      </c>
      <c r="CQ27">
        <v>0</v>
      </c>
      <c r="CR27">
        <v>1029</v>
      </c>
      <c r="CS27">
        <v>1902</v>
      </c>
      <c r="CT27">
        <v>2</v>
      </c>
      <c r="CU27">
        <v>0</v>
      </c>
      <c r="CV27">
        <v>0</v>
      </c>
      <c r="CW27">
        <v>25</v>
      </c>
      <c r="CX27">
        <v>1929</v>
      </c>
      <c r="CY27">
        <v>2958</v>
      </c>
    </row>
    <row r="28" spans="1:103" ht="12.75">
      <c r="A28">
        <f t="shared" si="2"/>
        <v>25</v>
      </c>
      <c r="B28" t="s">
        <v>235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238</v>
      </c>
      <c r="AB28">
        <v>0</v>
      </c>
      <c r="AC28">
        <v>0</v>
      </c>
      <c r="AD28">
        <v>56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7</v>
      </c>
      <c r="BF28">
        <v>0</v>
      </c>
      <c r="BG28">
        <v>1</v>
      </c>
      <c r="BH28">
        <v>0</v>
      </c>
      <c r="BI28">
        <v>0</v>
      </c>
      <c r="BJ28">
        <v>12</v>
      </c>
      <c r="BK28">
        <v>3</v>
      </c>
      <c r="BL28">
        <v>0</v>
      </c>
      <c r="BM28">
        <v>0</v>
      </c>
      <c r="BN28">
        <v>0</v>
      </c>
      <c r="BO28">
        <v>1</v>
      </c>
      <c r="BP28">
        <v>657</v>
      </c>
      <c r="BQ28">
        <v>9</v>
      </c>
      <c r="BR28">
        <v>0</v>
      </c>
      <c r="BS28">
        <v>0</v>
      </c>
      <c r="BT28">
        <v>6</v>
      </c>
      <c r="BU28">
        <v>5</v>
      </c>
      <c r="BV28">
        <v>0</v>
      </c>
      <c r="BW28">
        <v>0</v>
      </c>
      <c r="BX28">
        <v>0</v>
      </c>
      <c r="BY28">
        <v>58</v>
      </c>
      <c r="BZ28">
        <v>0</v>
      </c>
      <c r="CA28">
        <v>8</v>
      </c>
      <c r="CB28">
        <v>0</v>
      </c>
      <c r="CC28">
        <v>1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1064</v>
      </c>
      <c r="CS28">
        <v>0</v>
      </c>
      <c r="CT28">
        <v>0</v>
      </c>
      <c r="CU28">
        <v>0</v>
      </c>
      <c r="CV28">
        <v>0</v>
      </c>
      <c r="CW28">
        <v>42</v>
      </c>
      <c r="CX28">
        <v>42</v>
      </c>
      <c r="CY28">
        <v>1106</v>
      </c>
    </row>
    <row r="29" spans="1:103" ht="12.75">
      <c r="A29">
        <f t="shared" si="2"/>
        <v>26</v>
      </c>
      <c r="B29" t="s">
        <v>236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2520</v>
      </c>
      <c r="BD29">
        <v>1384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1568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5472</v>
      </c>
      <c r="CS29">
        <v>0</v>
      </c>
      <c r="CT29">
        <v>0</v>
      </c>
      <c r="CU29">
        <v>0</v>
      </c>
      <c r="CV29">
        <v>-2</v>
      </c>
      <c r="CW29">
        <v>2629</v>
      </c>
      <c r="CX29">
        <v>2627</v>
      </c>
      <c r="CY29">
        <v>8099</v>
      </c>
    </row>
    <row r="30" spans="1:103" ht="12.75">
      <c r="A30">
        <f t="shared" si="2"/>
        <v>27</v>
      </c>
      <c r="B30" t="s">
        <v>237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128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27</v>
      </c>
      <c r="BO30">
        <v>0</v>
      </c>
      <c r="BP30">
        <v>821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20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996</v>
      </c>
      <c r="CS30">
        <v>0</v>
      </c>
      <c r="CT30">
        <v>0</v>
      </c>
      <c r="CU30">
        <v>31</v>
      </c>
      <c r="CV30">
        <v>0</v>
      </c>
      <c r="CW30">
        <v>0</v>
      </c>
      <c r="CX30">
        <v>31</v>
      </c>
      <c r="CY30">
        <v>1027</v>
      </c>
    </row>
    <row r="31" spans="1:103" ht="12.75">
      <c r="A31">
        <f t="shared" si="2"/>
        <v>28</v>
      </c>
      <c r="B31" t="s">
        <v>238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1</v>
      </c>
      <c r="AB31">
        <v>0</v>
      </c>
      <c r="AC31">
        <v>0</v>
      </c>
      <c r="AD31">
        <v>1805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13</v>
      </c>
      <c r="BC31">
        <v>64</v>
      </c>
      <c r="BD31">
        <v>0</v>
      </c>
      <c r="BE31">
        <v>61</v>
      </c>
      <c r="BF31">
        <v>0</v>
      </c>
      <c r="BG31">
        <v>0</v>
      </c>
      <c r="BH31">
        <v>0</v>
      </c>
      <c r="BI31">
        <v>0</v>
      </c>
      <c r="BJ31">
        <v>14</v>
      </c>
      <c r="BK31">
        <v>2</v>
      </c>
      <c r="BL31">
        <v>0</v>
      </c>
      <c r="BM31">
        <v>2</v>
      </c>
      <c r="BN31">
        <v>0</v>
      </c>
      <c r="BO31">
        <v>46</v>
      </c>
      <c r="BP31">
        <v>107</v>
      </c>
      <c r="BQ31">
        <v>887</v>
      </c>
      <c r="BR31">
        <v>7</v>
      </c>
      <c r="BS31">
        <v>7</v>
      </c>
      <c r="BT31">
        <v>107</v>
      </c>
      <c r="BU31">
        <v>3</v>
      </c>
      <c r="BV31">
        <v>1</v>
      </c>
      <c r="BW31">
        <v>9</v>
      </c>
      <c r="BX31">
        <v>0</v>
      </c>
      <c r="BY31">
        <v>5</v>
      </c>
      <c r="BZ31">
        <v>0</v>
      </c>
      <c r="CA31">
        <v>11</v>
      </c>
      <c r="CB31">
        <v>0</v>
      </c>
      <c r="CC31">
        <v>204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3357</v>
      </c>
      <c r="CS31">
        <v>0</v>
      </c>
      <c r="CT31">
        <v>0</v>
      </c>
      <c r="CU31">
        <v>35</v>
      </c>
      <c r="CV31">
        <v>4</v>
      </c>
      <c r="CW31">
        <v>2651</v>
      </c>
      <c r="CX31">
        <v>2690</v>
      </c>
      <c r="CY31">
        <v>6047</v>
      </c>
    </row>
    <row r="32" spans="1:103" ht="12.75">
      <c r="A32">
        <f t="shared" si="2"/>
        <v>29</v>
      </c>
      <c r="B32" t="s">
        <v>239</v>
      </c>
      <c r="C32">
        <v>2</v>
      </c>
      <c r="D32">
        <v>0</v>
      </c>
      <c r="E32">
        <v>6</v>
      </c>
      <c r="F32">
        <v>1</v>
      </c>
      <c r="G32">
        <v>3</v>
      </c>
      <c r="H32">
        <v>0</v>
      </c>
      <c r="I32">
        <v>0</v>
      </c>
      <c r="J32">
        <v>0</v>
      </c>
      <c r="K32">
        <v>0</v>
      </c>
      <c r="L32">
        <v>0</v>
      </c>
      <c r="M32">
        <v>5</v>
      </c>
      <c r="N32">
        <v>2</v>
      </c>
      <c r="O32">
        <v>0</v>
      </c>
      <c r="P32">
        <v>0</v>
      </c>
      <c r="Q32">
        <v>0</v>
      </c>
      <c r="R32">
        <v>6</v>
      </c>
      <c r="S32">
        <v>1</v>
      </c>
      <c r="T32">
        <v>1</v>
      </c>
      <c r="U32">
        <v>0</v>
      </c>
      <c r="V32">
        <v>1</v>
      </c>
      <c r="W32">
        <v>0</v>
      </c>
      <c r="X32">
        <v>15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17</v>
      </c>
      <c r="AF32">
        <v>1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2</v>
      </c>
      <c r="BB32">
        <v>0</v>
      </c>
      <c r="BC32">
        <v>5</v>
      </c>
      <c r="BD32">
        <v>0</v>
      </c>
      <c r="BE32">
        <v>4</v>
      </c>
      <c r="BF32">
        <v>1</v>
      </c>
      <c r="BG32">
        <v>0</v>
      </c>
      <c r="BH32">
        <v>0</v>
      </c>
      <c r="BI32">
        <v>0</v>
      </c>
      <c r="BJ32">
        <v>3</v>
      </c>
      <c r="BK32">
        <v>2</v>
      </c>
      <c r="BL32">
        <v>0</v>
      </c>
      <c r="BM32">
        <v>16</v>
      </c>
      <c r="BN32">
        <v>226</v>
      </c>
      <c r="BO32">
        <v>278</v>
      </c>
      <c r="BP32">
        <v>45</v>
      </c>
      <c r="BQ32">
        <v>1</v>
      </c>
      <c r="BR32">
        <v>0</v>
      </c>
      <c r="BS32">
        <v>0</v>
      </c>
      <c r="BT32">
        <v>0</v>
      </c>
      <c r="BU32">
        <v>1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5</v>
      </c>
      <c r="CB32">
        <v>0</v>
      </c>
      <c r="CC32">
        <v>0</v>
      </c>
      <c r="CD32">
        <v>1576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4</v>
      </c>
      <c r="CL32">
        <v>0</v>
      </c>
      <c r="CM32">
        <v>3</v>
      </c>
      <c r="CN32">
        <v>0</v>
      </c>
      <c r="CO32">
        <v>0</v>
      </c>
      <c r="CP32">
        <v>15</v>
      </c>
      <c r="CQ32">
        <v>0</v>
      </c>
      <c r="CR32">
        <v>2248</v>
      </c>
      <c r="CS32">
        <v>0</v>
      </c>
      <c r="CT32">
        <v>1</v>
      </c>
      <c r="CU32">
        <v>9</v>
      </c>
      <c r="CV32">
        <v>1</v>
      </c>
      <c r="CW32">
        <v>108</v>
      </c>
      <c r="CX32">
        <v>119</v>
      </c>
      <c r="CY32">
        <v>2367</v>
      </c>
    </row>
    <row r="33" spans="1:103" ht="12.75">
      <c r="A33">
        <f t="shared" si="2"/>
        <v>30</v>
      </c>
      <c r="B33" t="s">
        <v>240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21</v>
      </c>
      <c r="T33">
        <v>4</v>
      </c>
      <c r="U33">
        <v>4</v>
      </c>
      <c r="V33">
        <v>5</v>
      </c>
      <c r="W33">
        <v>0</v>
      </c>
      <c r="X33">
        <v>0</v>
      </c>
      <c r="Y33">
        <v>0</v>
      </c>
      <c r="Z33">
        <v>0</v>
      </c>
      <c r="AA33">
        <v>0</v>
      </c>
      <c r="AB33">
        <v>95</v>
      </c>
      <c r="AC33">
        <v>0</v>
      </c>
      <c r="AD33">
        <v>10</v>
      </c>
      <c r="AE33">
        <v>0</v>
      </c>
      <c r="AF33">
        <v>7</v>
      </c>
      <c r="AG33">
        <v>0</v>
      </c>
      <c r="AH33">
        <v>5</v>
      </c>
      <c r="AI33">
        <v>1</v>
      </c>
      <c r="AJ33">
        <v>0</v>
      </c>
      <c r="AK33">
        <v>0</v>
      </c>
      <c r="AL33">
        <v>0</v>
      </c>
      <c r="AM33">
        <v>0</v>
      </c>
      <c r="AN33">
        <v>4</v>
      </c>
      <c r="AO33">
        <v>1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20</v>
      </c>
      <c r="AY33">
        <v>0</v>
      </c>
      <c r="AZ33">
        <v>0</v>
      </c>
      <c r="BA33">
        <v>1</v>
      </c>
      <c r="BB33">
        <v>0</v>
      </c>
      <c r="BC33">
        <v>1</v>
      </c>
      <c r="BD33">
        <v>2</v>
      </c>
      <c r="BE33">
        <v>20</v>
      </c>
      <c r="BF33">
        <v>272</v>
      </c>
      <c r="BG33">
        <v>7</v>
      </c>
      <c r="BH33">
        <v>0</v>
      </c>
      <c r="BI33">
        <v>0</v>
      </c>
      <c r="BJ33">
        <v>14</v>
      </c>
      <c r="BK33">
        <v>0</v>
      </c>
      <c r="BL33">
        <v>0</v>
      </c>
      <c r="BM33">
        <v>2</v>
      </c>
      <c r="BN33">
        <v>15</v>
      </c>
      <c r="BO33">
        <v>12</v>
      </c>
      <c r="BP33">
        <v>2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4</v>
      </c>
      <c r="CD33">
        <v>80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7</v>
      </c>
      <c r="CQ33">
        <v>0</v>
      </c>
      <c r="CR33">
        <v>617</v>
      </c>
      <c r="CS33">
        <v>10</v>
      </c>
      <c r="CT33">
        <v>0</v>
      </c>
      <c r="CU33">
        <v>17</v>
      </c>
      <c r="CV33">
        <v>1</v>
      </c>
      <c r="CW33">
        <v>505</v>
      </c>
      <c r="CX33">
        <v>533</v>
      </c>
      <c r="CY33">
        <v>1150</v>
      </c>
    </row>
    <row r="34" spans="1:103" ht="12.75">
      <c r="A34">
        <f t="shared" si="2"/>
        <v>31</v>
      </c>
      <c r="B34" t="s">
        <v>241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760</v>
      </c>
      <c r="AH34">
        <v>20</v>
      </c>
      <c r="AI34">
        <v>27</v>
      </c>
      <c r="AJ34">
        <v>0</v>
      </c>
      <c r="AK34">
        <v>1</v>
      </c>
      <c r="AL34">
        <v>0</v>
      </c>
      <c r="AM34">
        <v>0</v>
      </c>
      <c r="AN34">
        <v>36</v>
      </c>
      <c r="AO34">
        <v>79</v>
      </c>
      <c r="AP34">
        <v>1</v>
      </c>
      <c r="AQ34">
        <v>0</v>
      </c>
      <c r="AR34">
        <v>2</v>
      </c>
      <c r="AS34">
        <v>0</v>
      </c>
      <c r="AT34">
        <v>0</v>
      </c>
      <c r="AU34">
        <v>1</v>
      </c>
      <c r="AV34">
        <v>3</v>
      </c>
      <c r="AW34">
        <v>0</v>
      </c>
      <c r="AX34">
        <v>508</v>
      </c>
      <c r="AY34">
        <v>0</v>
      </c>
      <c r="AZ34">
        <v>1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2</v>
      </c>
      <c r="BG34">
        <v>0</v>
      </c>
      <c r="BH34">
        <v>14</v>
      </c>
      <c r="BI34">
        <v>334</v>
      </c>
      <c r="BJ34">
        <v>85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3</v>
      </c>
      <c r="CN34">
        <v>178</v>
      </c>
      <c r="CO34">
        <v>0</v>
      </c>
      <c r="CP34">
        <v>0</v>
      </c>
      <c r="CQ34">
        <v>0</v>
      </c>
      <c r="CR34">
        <v>2053</v>
      </c>
      <c r="CS34">
        <v>23645</v>
      </c>
      <c r="CT34">
        <v>1</v>
      </c>
      <c r="CU34">
        <v>0</v>
      </c>
      <c r="CV34">
        <v>728</v>
      </c>
      <c r="CW34">
        <v>50</v>
      </c>
      <c r="CX34">
        <v>24424</v>
      </c>
      <c r="CY34">
        <v>26477</v>
      </c>
    </row>
    <row r="35" spans="1:103" ht="12.75">
      <c r="A35">
        <f t="shared" si="2"/>
        <v>32</v>
      </c>
      <c r="B35" t="s">
        <v>242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9</v>
      </c>
      <c r="AH35">
        <v>77</v>
      </c>
      <c r="AI35">
        <v>37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38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1</v>
      </c>
      <c r="CN35">
        <v>21</v>
      </c>
      <c r="CO35">
        <v>0</v>
      </c>
      <c r="CP35">
        <v>0</v>
      </c>
      <c r="CQ35">
        <v>0</v>
      </c>
      <c r="CR35">
        <v>182</v>
      </c>
      <c r="CS35">
        <v>1596</v>
      </c>
      <c r="CT35">
        <v>2</v>
      </c>
      <c r="CU35">
        <v>3</v>
      </c>
      <c r="CV35">
        <v>165</v>
      </c>
      <c r="CW35">
        <v>629</v>
      </c>
      <c r="CX35">
        <v>2395</v>
      </c>
      <c r="CY35">
        <v>2577</v>
      </c>
    </row>
    <row r="36" spans="1:103" ht="12.75">
      <c r="A36">
        <f t="shared" si="2"/>
        <v>33</v>
      </c>
      <c r="B36" t="s">
        <v>243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331</v>
      </c>
      <c r="T36">
        <v>21</v>
      </c>
      <c r="U36">
        <v>8</v>
      </c>
      <c r="V36">
        <v>19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1</v>
      </c>
      <c r="AI36">
        <v>642</v>
      </c>
      <c r="AJ36">
        <v>0</v>
      </c>
      <c r="AK36">
        <v>0</v>
      </c>
      <c r="AL36">
        <v>0</v>
      </c>
      <c r="AM36">
        <v>0</v>
      </c>
      <c r="AN36">
        <v>14</v>
      </c>
      <c r="AO36">
        <v>14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1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1</v>
      </c>
      <c r="CN36">
        <v>41</v>
      </c>
      <c r="CO36">
        <v>0</v>
      </c>
      <c r="CP36">
        <v>0</v>
      </c>
      <c r="CQ36">
        <v>0</v>
      </c>
      <c r="CR36">
        <v>1094</v>
      </c>
      <c r="CS36">
        <v>5723</v>
      </c>
      <c r="CT36">
        <v>0</v>
      </c>
      <c r="CU36">
        <v>2</v>
      </c>
      <c r="CV36">
        <v>288</v>
      </c>
      <c r="CW36">
        <v>31</v>
      </c>
      <c r="CX36">
        <v>6044</v>
      </c>
      <c r="CY36">
        <v>7138</v>
      </c>
    </row>
    <row r="37" spans="1:103" ht="12.75">
      <c r="A37">
        <f t="shared" si="2"/>
        <v>34</v>
      </c>
      <c r="B37" t="s">
        <v>244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2450</v>
      </c>
      <c r="AK37">
        <v>0</v>
      </c>
      <c r="AL37">
        <v>0</v>
      </c>
      <c r="AM37">
        <v>0</v>
      </c>
      <c r="AN37">
        <v>0</v>
      </c>
      <c r="AO37">
        <v>1</v>
      </c>
      <c r="AP37">
        <v>0</v>
      </c>
      <c r="AQ37">
        <v>9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1</v>
      </c>
      <c r="CN37">
        <v>28</v>
      </c>
      <c r="CO37">
        <v>0</v>
      </c>
      <c r="CP37">
        <v>0</v>
      </c>
      <c r="CQ37">
        <v>0</v>
      </c>
      <c r="CR37">
        <v>2489</v>
      </c>
      <c r="CS37">
        <v>7783</v>
      </c>
      <c r="CT37">
        <v>0</v>
      </c>
      <c r="CU37">
        <v>36</v>
      </c>
      <c r="CV37">
        <v>174</v>
      </c>
      <c r="CW37">
        <v>0</v>
      </c>
      <c r="CX37">
        <v>7993</v>
      </c>
      <c r="CY37">
        <v>10482</v>
      </c>
    </row>
    <row r="38" spans="1:103" ht="12.75">
      <c r="A38">
        <f t="shared" si="2"/>
        <v>35</v>
      </c>
      <c r="B38" t="s">
        <v>245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576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1</v>
      </c>
      <c r="CN38">
        <v>42</v>
      </c>
      <c r="CO38">
        <v>0</v>
      </c>
      <c r="CP38">
        <v>0</v>
      </c>
      <c r="CQ38">
        <v>0</v>
      </c>
      <c r="CR38">
        <v>619</v>
      </c>
      <c r="CS38">
        <v>791</v>
      </c>
      <c r="CT38">
        <v>0</v>
      </c>
      <c r="CU38">
        <v>0</v>
      </c>
      <c r="CV38">
        <v>175</v>
      </c>
      <c r="CW38">
        <v>1825</v>
      </c>
      <c r="CX38">
        <v>2791</v>
      </c>
      <c r="CY38">
        <v>3410</v>
      </c>
    </row>
    <row r="39" spans="1:103" ht="12.75">
      <c r="A39">
        <f t="shared" si="2"/>
        <v>36</v>
      </c>
      <c r="B39" t="s">
        <v>246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5</v>
      </c>
      <c r="T39">
        <v>1</v>
      </c>
      <c r="U39">
        <v>2</v>
      </c>
      <c r="V39">
        <v>1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9</v>
      </c>
      <c r="AH39">
        <v>73</v>
      </c>
      <c r="AI39">
        <v>288</v>
      </c>
      <c r="AJ39">
        <v>0</v>
      </c>
      <c r="AK39">
        <v>28</v>
      </c>
      <c r="AL39">
        <v>130</v>
      </c>
      <c r="AM39">
        <v>0</v>
      </c>
      <c r="AN39">
        <v>12</v>
      </c>
      <c r="AO39">
        <v>246</v>
      </c>
      <c r="AP39">
        <v>178</v>
      </c>
      <c r="AQ39">
        <v>0</v>
      </c>
      <c r="AR39">
        <v>90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193</v>
      </c>
      <c r="BB39">
        <v>0</v>
      </c>
      <c r="BC39">
        <v>0</v>
      </c>
      <c r="BD39">
        <v>0</v>
      </c>
      <c r="BE39">
        <v>27</v>
      </c>
      <c r="BF39">
        <v>0</v>
      </c>
      <c r="BG39">
        <v>35</v>
      </c>
      <c r="BH39">
        <v>38</v>
      </c>
      <c r="BI39">
        <v>50</v>
      </c>
      <c r="BJ39">
        <v>7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21</v>
      </c>
      <c r="CO39">
        <v>0</v>
      </c>
      <c r="CP39">
        <v>0</v>
      </c>
      <c r="CQ39">
        <v>0</v>
      </c>
      <c r="CR39">
        <v>1436</v>
      </c>
      <c r="CS39">
        <v>2305</v>
      </c>
      <c r="CT39">
        <v>2</v>
      </c>
      <c r="CU39">
        <v>8</v>
      </c>
      <c r="CV39">
        <v>7</v>
      </c>
      <c r="CW39">
        <v>71</v>
      </c>
      <c r="CX39">
        <v>2393</v>
      </c>
      <c r="CY39">
        <v>3829</v>
      </c>
    </row>
    <row r="40" spans="1:103" ht="12.75">
      <c r="A40">
        <f t="shared" si="2"/>
        <v>37</v>
      </c>
      <c r="B40" t="s">
        <v>247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1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63</v>
      </c>
      <c r="AH40">
        <v>42</v>
      </c>
      <c r="AI40">
        <v>370</v>
      </c>
      <c r="AJ40">
        <v>0</v>
      </c>
      <c r="AK40">
        <v>1</v>
      </c>
      <c r="AL40">
        <v>0</v>
      </c>
      <c r="AM40">
        <v>160</v>
      </c>
      <c r="AN40">
        <v>129</v>
      </c>
      <c r="AO40">
        <v>72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1</v>
      </c>
      <c r="AZ40">
        <v>0</v>
      </c>
      <c r="BA40">
        <v>1</v>
      </c>
      <c r="BB40">
        <v>0</v>
      </c>
      <c r="BC40">
        <v>0</v>
      </c>
      <c r="BD40">
        <v>0</v>
      </c>
      <c r="BE40">
        <v>6</v>
      </c>
      <c r="BF40">
        <v>0</v>
      </c>
      <c r="BG40">
        <v>6</v>
      </c>
      <c r="BH40">
        <v>5</v>
      </c>
      <c r="BI40">
        <v>159</v>
      </c>
      <c r="BJ40">
        <v>94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17</v>
      </c>
      <c r="CO40">
        <v>0</v>
      </c>
      <c r="CP40">
        <v>0</v>
      </c>
      <c r="CQ40">
        <v>0</v>
      </c>
      <c r="CR40">
        <v>1127</v>
      </c>
      <c r="CS40">
        <v>2617</v>
      </c>
      <c r="CT40">
        <v>1</v>
      </c>
      <c r="CU40">
        <v>6</v>
      </c>
      <c r="CV40">
        <v>355</v>
      </c>
      <c r="CW40">
        <v>1</v>
      </c>
      <c r="CX40">
        <v>2980</v>
      </c>
      <c r="CY40">
        <v>4107</v>
      </c>
    </row>
    <row r="41" spans="1:103" ht="12.75">
      <c r="A41">
        <f t="shared" si="2"/>
        <v>38</v>
      </c>
      <c r="B41" t="s">
        <v>248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996</v>
      </c>
      <c r="T41">
        <v>149</v>
      </c>
      <c r="U41">
        <v>82</v>
      </c>
      <c r="V41">
        <v>358</v>
      </c>
      <c r="W41">
        <v>0</v>
      </c>
      <c r="X41">
        <v>1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4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1</v>
      </c>
      <c r="CN41">
        <v>1</v>
      </c>
      <c r="CO41">
        <v>1</v>
      </c>
      <c r="CP41">
        <v>0</v>
      </c>
      <c r="CQ41">
        <v>0</v>
      </c>
      <c r="CR41">
        <v>1592</v>
      </c>
      <c r="CS41">
        <v>12</v>
      </c>
      <c r="CT41">
        <v>31</v>
      </c>
      <c r="CU41">
        <v>1</v>
      </c>
      <c r="CV41">
        <v>57</v>
      </c>
      <c r="CW41">
        <v>0</v>
      </c>
      <c r="CX41">
        <v>101</v>
      </c>
      <c r="CY41">
        <v>1693</v>
      </c>
    </row>
    <row r="42" spans="1:103" ht="12.75">
      <c r="A42">
        <f t="shared" si="2"/>
        <v>39</v>
      </c>
      <c r="B42" t="s">
        <v>249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53</v>
      </c>
      <c r="T42">
        <v>7</v>
      </c>
      <c r="U42">
        <v>1</v>
      </c>
      <c r="V42">
        <v>11</v>
      </c>
      <c r="W42">
        <v>3</v>
      </c>
      <c r="X42">
        <v>0</v>
      </c>
      <c r="Y42">
        <v>0</v>
      </c>
      <c r="Z42">
        <v>101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55</v>
      </c>
      <c r="AH42">
        <v>10</v>
      </c>
      <c r="AI42">
        <v>152</v>
      </c>
      <c r="AJ42">
        <v>0</v>
      </c>
      <c r="AK42">
        <v>1</v>
      </c>
      <c r="AL42">
        <v>0</v>
      </c>
      <c r="AM42">
        <v>19</v>
      </c>
      <c r="AN42">
        <v>22</v>
      </c>
      <c r="AO42">
        <v>266</v>
      </c>
      <c r="AP42">
        <v>10</v>
      </c>
      <c r="AQ42">
        <v>18</v>
      </c>
      <c r="AR42">
        <v>466</v>
      </c>
      <c r="AS42">
        <v>0</v>
      </c>
      <c r="AT42">
        <v>4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5</v>
      </c>
      <c r="BB42">
        <v>0</v>
      </c>
      <c r="BC42">
        <v>0</v>
      </c>
      <c r="BD42">
        <v>1</v>
      </c>
      <c r="BE42">
        <v>2</v>
      </c>
      <c r="BF42">
        <v>0</v>
      </c>
      <c r="BG42">
        <v>0</v>
      </c>
      <c r="BH42">
        <v>13</v>
      </c>
      <c r="BI42">
        <v>0</v>
      </c>
      <c r="BJ42">
        <v>9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1</v>
      </c>
      <c r="CB42">
        <v>0</v>
      </c>
      <c r="CC42">
        <v>0</v>
      </c>
      <c r="CD42">
        <v>0</v>
      </c>
      <c r="CE42">
        <v>1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1</v>
      </c>
      <c r="CN42">
        <v>54</v>
      </c>
      <c r="CO42">
        <v>0</v>
      </c>
      <c r="CP42">
        <v>0</v>
      </c>
      <c r="CQ42">
        <v>0</v>
      </c>
      <c r="CR42">
        <v>1289</v>
      </c>
      <c r="CS42">
        <v>4859</v>
      </c>
      <c r="CT42">
        <v>1</v>
      </c>
      <c r="CU42">
        <v>11</v>
      </c>
      <c r="CV42">
        <v>545</v>
      </c>
      <c r="CW42">
        <v>1880</v>
      </c>
      <c r="CX42">
        <v>7296</v>
      </c>
      <c r="CY42">
        <v>8585</v>
      </c>
    </row>
    <row r="43" spans="1:103" ht="12.75">
      <c r="A43">
        <f t="shared" si="2"/>
        <v>40</v>
      </c>
      <c r="B43" t="s">
        <v>250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127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127</v>
      </c>
      <c r="CS43">
        <v>2155</v>
      </c>
      <c r="CT43">
        <v>0</v>
      </c>
      <c r="CU43">
        <v>4</v>
      </c>
      <c r="CV43">
        <v>159</v>
      </c>
      <c r="CW43">
        <v>215</v>
      </c>
      <c r="CX43">
        <v>2533</v>
      </c>
      <c r="CY43">
        <v>2660</v>
      </c>
    </row>
    <row r="44" spans="1:103" ht="12.75">
      <c r="A44">
        <f t="shared" si="2"/>
        <v>41</v>
      </c>
      <c r="B44" t="s">
        <v>251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29</v>
      </c>
      <c r="T44">
        <v>3</v>
      </c>
      <c r="U44">
        <v>3</v>
      </c>
      <c r="V44">
        <v>3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1</v>
      </c>
      <c r="AO44">
        <v>1</v>
      </c>
      <c r="AP44">
        <v>0</v>
      </c>
      <c r="AQ44">
        <v>115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156</v>
      </c>
      <c r="CS44">
        <v>4221</v>
      </c>
      <c r="CT44">
        <v>0</v>
      </c>
      <c r="CU44">
        <v>0</v>
      </c>
      <c r="CV44">
        <v>297</v>
      </c>
      <c r="CW44">
        <v>312</v>
      </c>
      <c r="CX44">
        <v>4830</v>
      </c>
      <c r="CY44">
        <v>4986</v>
      </c>
    </row>
    <row r="45" spans="1:103" ht="12.75">
      <c r="A45">
        <f t="shared" si="2"/>
        <v>42</v>
      </c>
      <c r="B45" t="s">
        <v>252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15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3</v>
      </c>
      <c r="CN45">
        <v>6</v>
      </c>
      <c r="CO45">
        <v>0</v>
      </c>
      <c r="CP45">
        <v>0</v>
      </c>
      <c r="CQ45">
        <v>0</v>
      </c>
      <c r="CR45">
        <v>25</v>
      </c>
      <c r="CS45">
        <v>6017</v>
      </c>
      <c r="CT45">
        <v>0</v>
      </c>
      <c r="CU45">
        <v>3</v>
      </c>
      <c r="CV45">
        <v>393</v>
      </c>
      <c r="CW45">
        <v>12</v>
      </c>
      <c r="CX45">
        <v>6425</v>
      </c>
      <c r="CY45">
        <v>6450</v>
      </c>
    </row>
    <row r="46" spans="1:103" ht="12.75">
      <c r="A46">
        <f t="shared" si="2"/>
        <v>43</v>
      </c>
      <c r="B46" t="s">
        <v>253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166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167</v>
      </c>
      <c r="CS46">
        <v>2120</v>
      </c>
      <c r="CT46">
        <v>0</v>
      </c>
      <c r="CU46">
        <v>5</v>
      </c>
      <c r="CV46">
        <v>158</v>
      </c>
      <c r="CW46">
        <v>119</v>
      </c>
      <c r="CX46">
        <v>2402</v>
      </c>
      <c r="CY46">
        <v>2569</v>
      </c>
    </row>
    <row r="47" spans="1:103" ht="12.75">
      <c r="A47">
        <f t="shared" si="2"/>
        <v>44</v>
      </c>
      <c r="B47" t="s">
        <v>254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29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17</v>
      </c>
      <c r="AJ47">
        <v>0</v>
      </c>
      <c r="AK47">
        <v>0</v>
      </c>
      <c r="AL47">
        <v>1</v>
      </c>
      <c r="AM47">
        <v>231</v>
      </c>
      <c r="AN47">
        <v>0</v>
      </c>
      <c r="AO47">
        <v>14</v>
      </c>
      <c r="AP47">
        <v>0</v>
      </c>
      <c r="AQ47">
        <v>0</v>
      </c>
      <c r="AR47">
        <v>0</v>
      </c>
      <c r="AS47">
        <v>0</v>
      </c>
      <c r="AT47">
        <v>677</v>
      </c>
      <c r="AU47">
        <v>1</v>
      </c>
      <c r="AV47">
        <v>264</v>
      </c>
      <c r="AW47">
        <v>1579</v>
      </c>
      <c r="AX47">
        <v>25</v>
      </c>
      <c r="AY47">
        <v>0</v>
      </c>
      <c r="AZ47">
        <v>87</v>
      </c>
      <c r="BA47">
        <v>15</v>
      </c>
      <c r="BB47">
        <v>5</v>
      </c>
      <c r="BC47">
        <v>0</v>
      </c>
      <c r="BD47">
        <v>0</v>
      </c>
      <c r="BE47">
        <v>0</v>
      </c>
      <c r="BF47">
        <v>0</v>
      </c>
      <c r="BG47">
        <v>21</v>
      </c>
      <c r="BH47">
        <v>0</v>
      </c>
      <c r="BI47">
        <v>33</v>
      </c>
      <c r="BJ47">
        <v>1</v>
      </c>
      <c r="BK47">
        <v>3</v>
      </c>
      <c r="BL47">
        <v>13</v>
      </c>
      <c r="BM47">
        <v>0</v>
      </c>
      <c r="BN47">
        <v>0</v>
      </c>
      <c r="BO47">
        <v>4</v>
      </c>
      <c r="BP47">
        <v>0</v>
      </c>
      <c r="BQ47">
        <v>0</v>
      </c>
      <c r="BR47">
        <v>1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1</v>
      </c>
      <c r="BZ47">
        <v>0</v>
      </c>
      <c r="CA47">
        <v>1</v>
      </c>
      <c r="CB47">
        <v>0</v>
      </c>
      <c r="CC47">
        <v>21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1</v>
      </c>
      <c r="CN47">
        <v>0</v>
      </c>
      <c r="CO47">
        <v>0</v>
      </c>
      <c r="CP47">
        <v>2</v>
      </c>
      <c r="CQ47">
        <v>0</v>
      </c>
      <c r="CR47">
        <v>3049</v>
      </c>
      <c r="CS47">
        <v>2853</v>
      </c>
      <c r="CT47">
        <v>0</v>
      </c>
      <c r="CU47">
        <v>4</v>
      </c>
      <c r="CV47">
        <v>653</v>
      </c>
      <c r="CW47">
        <v>875</v>
      </c>
      <c r="CX47">
        <v>4385</v>
      </c>
      <c r="CY47">
        <v>7434</v>
      </c>
    </row>
    <row r="48" spans="1:103" ht="12.75">
      <c r="A48">
        <f t="shared" si="2"/>
        <v>45</v>
      </c>
      <c r="B48" t="s">
        <v>255</v>
      </c>
      <c r="C48">
        <v>19</v>
      </c>
      <c r="D48">
        <v>1</v>
      </c>
      <c r="E48">
        <v>27</v>
      </c>
      <c r="F48">
        <v>2</v>
      </c>
      <c r="G48">
        <v>25</v>
      </c>
      <c r="H48">
        <v>6</v>
      </c>
      <c r="I48">
        <v>5</v>
      </c>
      <c r="J48">
        <v>2</v>
      </c>
      <c r="K48">
        <v>0</v>
      </c>
      <c r="L48">
        <v>0</v>
      </c>
      <c r="M48">
        <v>0</v>
      </c>
      <c r="N48">
        <v>11</v>
      </c>
      <c r="O48">
        <v>3</v>
      </c>
      <c r="P48">
        <v>0</v>
      </c>
      <c r="Q48">
        <v>0</v>
      </c>
      <c r="R48">
        <v>54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5</v>
      </c>
      <c r="AA48">
        <v>0</v>
      </c>
      <c r="AB48">
        <v>0</v>
      </c>
      <c r="AC48">
        <v>0</v>
      </c>
      <c r="AD48">
        <v>1</v>
      </c>
      <c r="AE48">
        <v>2</v>
      </c>
      <c r="AF48">
        <v>1</v>
      </c>
      <c r="AG48">
        <v>0</v>
      </c>
      <c r="AH48">
        <v>0</v>
      </c>
      <c r="AI48">
        <v>0</v>
      </c>
      <c r="AJ48">
        <v>0</v>
      </c>
      <c r="AK48">
        <v>3</v>
      </c>
      <c r="AL48">
        <v>1</v>
      </c>
      <c r="AM48">
        <v>0</v>
      </c>
      <c r="AN48">
        <v>0</v>
      </c>
      <c r="AO48">
        <v>4</v>
      </c>
      <c r="AP48">
        <v>0</v>
      </c>
      <c r="AQ48">
        <v>4</v>
      </c>
      <c r="AR48">
        <v>0</v>
      </c>
      <c r="AS48">
        <v>2</v>
      </c>
      <c r="AT48">
        <v>3</v>
      </c>
      <c r="AU48">
        <v>106</v>
      </c>
      <c r="AV48">
        <v>5</v>
      </c>
      <c r="AW48">
        <v>0</v>
      </c>
      <c r="AX48">
        <v>0</v>
      </c>
      <c r="AY48">
        <v>0</v>
      </c>
      <c r="AZ48">
        <v>8</v>
      </c>
      <c r="BA48">
        <v>2</v>
      </c>
      <c r="BB48">
        <v>1</v>
      </c>
      <c r="BC48">
        <v>0</v>
      </c>
      <c r="BD48">
        <v>0</v>
      </c>
      <c r="BE48">
        <v>0</v>
      </c>
      <c r="BF48">
        <v>12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1</v>
      </c>
      <c r="BQ48">
        <v>2</v>
      </c>
      <c r="BR48">
        <v>0</v>
      </c>
      <c r="BS48">
        <v>0</v>
      </c>
      <c r="BT48">
        <v>1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1</v>
      </c>
      <c r="CD48">
        <v>0</v>
      </c>
      <c r="CE48">
        <v>1</v>
      </c>
      <c r="CF48">
        <v>129</v>
      </c>
      <c r="CG48">
        <v>0</v>
      </c>
      <c r="CH48">
        <v>8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2</v>
      </c>
      <c r="CQ48">
        <v>0</v>
      </c>
      <c r="CR48">
        <v>461</v>
      </c>
      <c r="CS48">
        <v>138</v>
      </c>
      <c r="CT48">
        <v>0</v>
      </c>
      <c r="CU48">
        <v>0</v>
      </c>
      <c r="CV48">
        <v>49</v>
      </c>
      <c r="CW48">
        <v>136</v>
      </c>
      <c r="CX48">
        <v>323</v>
      </c>
      <c r="CY48">
        <v>784</v>
      </c>
    </row>
    <row r="49" spans="1:103" ht="12.75">
      <c r="A49">
        <f t="shared" si="2"/>
        <v>46</v>
      </c>
      <c r="B49" t="s">
        <v>256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39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4</v>
      </c>
      <c r="AU49">
        <v>0</v>
      </c>
      <c r="AV49">
        <v>84</v>
      </c>
      <c r="AW49">
        <v>118</v>
      </c>
      <c r="AX49">
        <v>21</v>
      </c>
      <c r="AY49">
        <v>0</v>
      </c>
      <c r="AZ49">
        <v>10</v>
      </c>
      <c r="BA49">
        <v>0</v>
      </c>
      <c r="BB49">
        <v>1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1</v>
      </c>
      <c r="BI49">
        <v>0</v>
      </c>
      <c r="BJ49">
        <v>0</v>
      </c>
      <c r="BK49">
        <v>18</v>
      </c>
      <c r="BL49">
        <v>16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4</v>
      </c>
      <c r="BS49">
        <v>0</v>
      </c>
      <c r="BT49">
        <v>1</v>
      </c>
      <c r="BU49">
        <v>6</v>
      </c>
      <c r="BV49">
        <v>1</v>
      </c>
      <c r="BW49">
        <v>0</v>
      </c>
      <c r="BX49">
        <v>0</v>
      </c>
      <c r="BY49">
        <v>0</v>
      </c>
      <c r="BZ49">
        <v>33</v>
      </c>
      <c r="CA49">
        <v>26</v>
      </c>
      <c r="CB49">
        <v>1</v>
      </c>
      <c r="CC49">
        <v>9</v>
      </c>
      <c r="CD49">
        <v>43</v>
      </c>
      <c r="CE49">
        <v>1</v>
      </c>
      <c r="CF49">
        <v>0</v>
      </c>
      <c r="CG49">
        <v>27</v>
      </c>
      <c r="CH49">
        <v>9</v>
      </c>
      <c r="CI49">
        <v>8</v>
      </c>
      <c r="CJ49">
        <v>0</v>
      </c>
      <c r="CK49">
        <v>1</v>
      </c>
      <c r="CL49">
        <v>0</v>
      </c>
      <c r="CM49">
        <v>5</v>
      </c>
      <c r="CN49">
        <v>122</v>
      </c>
      <c r="CO49">
        <v>0</v>
      </c>
      <c r="CP49">
        <v>28</v>
      </c>
      <c r="CQ49">
        <v>0</v>
      </c>
      <c r="CR49">
        <v>639</v>
      </c>
      <c r="CS49">
        <v>1859</v>
      </c>
      <c r="CT49">
        <v>10</v>
      </c>
      <c r="CU49">
        <v>38</v>
      </c>
      <c r="CV49">
        <v>273</v>
      </c>
      <c r="CW49">
        <v>160</v>
      </c>
      <c r="CX49">
        <v>2340</v>
      </c>
      <c r="CY49">
        <v>2979</v>
      </c>
    </row>
    <row r="50" spans="1:103" ht="12.75">
      <c r="A50">
        <f t="shared" si="2"/>
        <v>47</v>
      </c>
      <c r="B50" t="s">
        <v>257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1</v>
      </c>
      <c r="AA50">
        <v>0</v>
      </c>
      <c r="AB50">
        <v>1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1</v>
      </c>
      <c r="AN50">
        <v>0</v>
      </c>
      <c r="AO50">
        <v>0</v>
      </c>
      <c r="AP50">
        <v>0</v>
      </c>
      <c r="AQ50">
        <v>2</v>
      </c>
      <c r="AR50">
        <v>0</v>
      </c>
      <c r="AS50">
        <v>0</v>
      </c>
      <c r="AT50">
        <v>1</v>
      </c>
      <c r="AU50">
        <v>0</v>
      </c>
      <c r="AV50">
        <v>1</v>
      </c>
      <c r="AW50">
        <v>25</v>
      </c>
      <c r="AX50">
        <v>0</v>
      </c>
      <c r="AY50">
        <v>1</v>
      </c>
      <c r="AZ50">
        <v>0</v>
      </c>
      <c r="BA50">
        <v>1</v>
      </c>
      <c r="BB50">
        <v>1</v>
      </c>
      <c r="BC50">
        <v>10</v>
      </c>
      <c r="BD50">
        <v>0</v>
      </c>
      <c r="BE50">
        <v>0</v>
      </c>
      <c r="BF50">
        <v>0</v>
      </c>
      <c r="BG50">
        <v>1</v>
      </c>
      <c r="BH50">
        <v>0</v>
      </c>
      <c r="BI50">
        <v>0</v>
      </c>
      <c r="BJ50">
        <v>0</v>
      </c>
      <c r="BK50">
        <v>1</v>
      </c>
      <c r="BL50">
        <v>1</v>
      </c>
      <c r="BM50">
        <v>0</v>
      </c>
      <c r="BN50">
        <v>1</v>
      </c>
      <c r="BO50">
        <v>1</v>
      </c>
      <c r="BP50">
        <v>1</v>
      </c>
      <c r="BQ50">
        <v>1</v>
      </c>
      <c r="BR50">
        <v>0</v>
      </c>
      <c r="BS50">
        <v>0</v>
      </c>
      <c r="BT50">
        <v>1</v>
      </c>
      <c r="BU50">
        <v>1</v>
      </c>
      <c r="BV50">
        <v>1</v>
      </c>
      <c r="BW50">
        <v>0</v>
      </c>
      <c r="BX50">
        <v>1</v>
      </c>
      <c r="BY50">
        <v>0</v>
      </c>
      <c r="BZ50">
        <v>5</v>
      </c>
      <c r="CA50">
        <v>1</v>
      </c>
      <c r="CB50">
        <v>0</v>
      </c>
      <c r="CC50">
        <v>0</v>
      </c>
      <c r="CD50">
        <v>0</v>
      </c>
      <c r="CE50">
        <v>3</v>
      </c>
      <c r="CF50">
        <v>16</v>
      </c>
      <c r="CG50">
        <v>3</v>
      </c>
      <c r="CH50">
        <v>3</v>
      </c>
      <c r="CI50">
        <v>1</v>
      </c>
      <c r="CJ50">
        <v>2</v>
      </c>
      <c r="CK50">
        <v>0</v>
      </c>
      <c r="CL50">
        <v>1</v>
      </c>
      <c r="CM50">
        <v>2</v>
      </c>
      <c r="CN50">
        <v>11</v>
      </c>
      <c r="CO50">
        <v>0</v>
      </c>
      <c r="CP50">
        <v>1</v>
      </c>
      <c r="CQ50">
        <v>0</v>
      </c>
      <c r="CR50">
        <v>111</v>
      </c>
      <c r="CS50">
        <v>7013</v>
      </c>
      <c r="CT50">
        <v>79</v>
      </c>
      <c r="CU50">
        <v>4</v>
      </c>
      <c r="CV50">
        <v>928</v>
      </c>
      <c r="CW50">
        <v>588</v>
      </c>
      <c r="CX50">
        <v>8612</v>
      </c>
      <c r="CY50">
        <v>8723</v>
      </c>
    </row>
    <row r="51" spans="1:103" ht="12.75">
      <c r="A51">
        <f t="shared" si="2"/>
        <v>48</v>
      </c>
      <c r="B51" t="s">
        <v>258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5</v>
      </c>
      <c r="Z51">
        <v>0</v>
      </c>
      <c r="AA51">
        <v>0</v>
      </c>
      <c r="AB51">
        <v>1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39</v>
      </c>
      <c r="AX51">
        <v>700</v>
      </c>
      <c r="AY51">
        <v>0</v>
      </c>
      <c r="AZ51">
        <v>1</v>
      </c>
      <c r="BA51">
        <v>0</v>
      </c>
      <c r="BB51">
        <v>1</v>
      </c>
      <c r="BC51">
        <v>2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1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1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2</v>
      </c>
      <c r="CD51">
        <v>0</v>
      </c>
      <c r="CE51">
        <v>3</v>
      </c>
      <c r="CF51">
        <v>0</v>
      </c>
      <c r="CG51">
        <v>0</v>
      </c>
      <c r="CH51">
        <v>1</v>
      </c>
      <c r="CI51">
        <v>3</v>
      </c>
      <c r="CJ51">
        <v>0</v>
      </c>
      <c r="CK51">
        <v>0</v>
      </c>
      <c r="CL51">
        <v>0</v>
      </c>
      <c r="CM51">
        <v>3</v>
      </c>
      <c r="CN51">
        <v>2</v>
      </c>
      <c r="CO51">
        <v>0</v>
      </c>
      <c r="CP51">
        <v>257</v>
      </c>
      <c r="CQ51">
        <v>0</v>
      </c>
      <c r="CR51">
        <v>1026</v>
      </c>
      <c r="CS51">
        <v>3834</v>
      </c>
      <c r="CT51">
        <v>7</v>
      </c>
      <c r="CU51">
        <v>1</v>
      </c>
      <c r="CV51">
        <v>657</v>
      </c>
      <c r="CW51">
        <v>227</v>
      </c>
      <c r="CX51">
        <v>4726</v>
      </c>
      <c r="CY51">
        <v>5752</v>
      </c>
    </row>
    <row r="52" spans="1:103" ht="12.75">
      <c r="A52">
        <f t="shared" si="2"/>
        <v>49</v>
      </c>
      <c r="B52" t="s">
        <v>259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4</v>
      </c>
      <c r="P52">
        <v>0</v>
      </c>
      <c r="Q52">
        <v>0</v>
      </c>
      <c r="R52">
        <v>9</v>
      </c>
      <c r="S52">
        <v>0</v>
      </c>
      <c r="T52">
        <v>1</v>
      </c>
      <c r="U52">
        <v>0</v>
      </c>
      <c r="V52">
        <v>0</v>
      </c>
      <c r="W52">
        <v>0</v>
      </c>
      <c r="X52">
        <v>11</v>
      </c>
      <c r="Y52">
        <v>0</v>
      </c>
      <c r="Z52">
        <v>16</v>
      </c>
      <c r="AA52">
        <v>0</v>
      </c>
      <c r="AB52">
        <v>0</v>
      </c>
      <c r="AC52">
        <v>0</v>
      </c>
      <c r="AD52">
        <v>11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5</v>
      </c>
      <c r="AW52">
        <v>0</v>
      </c>
      <c r="AX52">
        <v>7</v>
      </c>
      <c r="AY52">
        <v>191</v>
      </c>
      <c r="AZ52">
        <v>820</v>
      </c>
      <c r="BA52">
        <v>232</v>
      </c>
      <c r="BB52">
        <v>2</v>
      </c>
      <c r="BC52">
        <v>0</v>
      </c>
      <c r="BD52">
        <v>0</v>
      </c>
      <c r="BE52">
        <v>0</v>
      </c>
      <c r="BF52">
        <v>0</v>
      </c>
      <c r="BG52">
        <v>1</v>
      </c>
      <c r="BH52">
        <v>0</v>
      </c>
      <c r="BI52">
        <v>0</v>
      </c>
      <c r="BJ52">
        <v>50</v>
      </c>
      <c r="BK52">
        <v>0</v>
      </c>
      <c r="BL52">
        <v>5</v>
      </c>
      <c r="BM52">
        <v>1</v>
      </c>
      <c r="BN52">
        <v>0</v>
      </c>
      <c r="BO52">
        <v>3</v>
      </c>
      <c r="BP52">
        <v>0</v>
      </c>
      <c r="BQ52">
        <v>0</v>
      </c>
      <c r="BR52">
        <v>40</v>
      </c>
      <c r="BS52">
        <v>0</v>
      </c>
      <c r="BT52">
        <v>7</v>
      </c>
      <c r="BU52">
        <v>7</v>
      </c>
      <c r="BV52">
        <v>13</v>
      </c>
      <c r="BW52">
        <v>0</v>
      </c>
      <c r="BX52">
        <v>13</v>
      </c>
      <c r="BY52">
        <v>1</v>
      </c>
      <c r="BZ52">
        <v>0</v>
      </c>
      <c r="CA52">
        <v>49</v>
      </c>
      <c r="CB52">
        <v>2</v>
      </c>
      <c r="CC52">
        <v>38</v>
      </c>
      <c r="CD52">
        <v>1229</v>
      </c>
      <c r="CE52">
        <v>5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8</v>
      </c>
      <c r="CL52">
        <v>0</v>
      </c>
      <c r="CM52">
        <v>2</v>
      </c>
      <c r="CN52">
        <v>0</v>
      </c>
      <c r="CO52">
        <v>0</v>
      </c>
      <c r="CP52">
        <v>27</v>
      </c>
      <c r="CQ52">
        <v>0</v>
      </c>
      <c r="CR52">
        <v>2812</v>
      </c>
      <c r="CS52">
        <v>50</v>
      </c>
      <c r="CT52">
        <v>3</v>
      </c>
      <c r="CU52">
        <v>71</v>
      </c>
      <c r="CV52">
        <v>399</v>
      </c>
      <c r="CW52">
        <v>23</v>
      </c>
      <c r="CX52">
        <v>546</v>
      </c>
      <c r="CY52">
        <v>3358</v>
      </c>
    </row>
    <row r="53" spans="1:103" ht="12.75">
      <c r="A53">
        <f t="shared" si="2"/>
        <v>50</v>
      </c>
      <c r="B53" t="s">
        <v>260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8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5</v>
      </c>
      <c r="AW53">
        <v>0</v>
      </c>
      <c r="AX53">
        <v>2</v>
      </c>
      <c r="AY53">
        <v>0</v>
      </c>
      <c r="AZ53">
        <v>43</v>
      </c>
      <c r="BA53">
        <v>7</v>
      </c>
      <c r="BB53">
        <v>1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1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2</v>
      </c>
      <c r="BS53">
        <v>4</v>
      </c>
      <c r="BT53">
        <v>7</v>
      </c>
      <c r="BU53">
        <v>9</v>
      </c>
      <c r="BV53">
        <v>0</v>
      </c>
      <c r="BW53">
        <v>0</v>
      </c>
      <c r="BX53">
        <v>121</v>
      </c>
      <c r="BY53">
        <v>0</v>
      </c>
      <c r="BZ53">
        <v>0</v>
      </c>
      <c r="CA53">
        <v>2</v>
      </c>
      <c r="CB53">
        <v>0</v>
      </c>
      <c r="CC53">
        <v>5</v>
      </c>
      <c r="CD53">
        <v>230</v>
      </c>
      <c r="CE53">
        <v>6</v>
      </c>
      <c r="CF53">
        <v>4</v>
      </c>
      <c r="CG53">
        <v>0</v>
      </c>
      <c r="CH53">
        <v>1</v>
      </c>
      <c r="CI53">
        <v>0</v>
      </c>
      <c r="CJ53">
        <v>0</v>
      </c>
      <c r="CK53">
        <v>0</v>
      </c>
      <c r="CL53">
        <v>0</v>
      </c>
      <c r="CM53">
        <v>1</v>
      </c>
      <c r="CN53">
        <v>8</v>
      </c>
      <c r="CO53">
        <v>1</v>
      </c>
      <c r="CP53">
        <v>2</v>
      </c>
      <c r="CQ53">
        <v>0</v>
      </c>
      <c r="CR53">
        <v>470</v>
      </c>
      <c r="CS53">
        <v>3435</v>
      </c>
      <c r="CT53">
        <v>1</v>
      </c>
      <c r="CU53">
        <v>246</v>
      </c>
      <c r="CV53">
        <v>425</v>
      </c>
      <c r="CW53">
        <v>500</v>
      </c>
      <c r="CX53">
        <v>4607</v>
      </c>
      <c r="CY53">
        <v>5077</v>
      </c>
    </row>
    <row r="54" spans="1:103" ht="12.75">
      <c r="A54">
        <f t="shared" si="2"/>
        <v>51</v>
      </c>
      <c r="B54" t="s">
        <v>261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4</v>
      </c>
      <c r="S54">
        <v>0</v>
      </c>
      <c r="T54">
        <v>0</v>
      </c>
      <c r="U54">
        <v>0</v>
      </c>
      <c r="V54">
        <v>270</v>
      </c>
      <c r="W54">
        <v>1</v>
      </c>
      <c r="X54">
        <v>0</v>
      </c>
      <c r="Y54">
        <v>1</v>
      </c>
      <c r="Z54">
        <v>7</v>
      </c>
      <c r="AA54">
        <v>0</v>
      </c>
      <c r="AB54">
        <v>2</v>
      </c>
      <c r="AC54">
        <v>0</v>
      </c>
      <c r="AD54">
        <v>0</v>
      </c>
      <c r="AE54">
        <v>4</v>
      </c>
      <c r="AF54">
        <v>1</v>
      </c>
      <c r="AG54">
        <v>20</v>
      </c>
      <c r="AH54">
        <v>17</v>
      </c>
      <c r="AI54">
        <v>68</v>
      </c>
      <c r="AJ54">
        <v>10</v>
      </c>
      <c r="AK54">
        <v>14</v>
      </c>
      <c r="AL54">
        <v>6</v>
      </c>
      <c r="AM54">
        <v>21</v>
      </c>
      <c r="AN54">
        <v>16</v>
      </c>
      <c r="AO54">
        <v>76</v>
      </c>
      <c r="AP54">
        <v>7</v>
      </c>
      <c r="AQ54">
        <v>196</v>
      </c>
      <c r="AR54">
        <v>5</v>
      </c>
      <c r="AS54">
        <v>30</v>
      </c>
      <c r="AT54">
        <v>22</v>
      </c>
      <c r="AU54">
        <v>2</v>
      </c>
      <c r="AV54">
        <v>29</v>
      </c>
      <c r="AW54">
        <v>50</v>
      </c>
      <c r="AX54">
        <v>22</v>
      </c>
      <c r="AY54">
        <v>5</v>
      </c>
      <c r="AZ54">
        <v>7</v>
      </c>
      <c r="BA54">
        <v>1812</v>
      </c>
      <c r="BB54">
        <v>678</v>
      </c>
      <c r="BC54">
        <v>21</v>
      </c>
      <c r="BD54">
        <v>1</v>
      </c>
      <c r="BE54">
        <v>12</v>
      </c>
      <c r="BF54">
        <v>3</v>
      </c>
      <c r="BG54">
        <v>114</v>
      </c>
      <c r="BH54">
        <v>10</v>
      </c>
      <c r="BI54">
        <v>66</v>
      </c>
      <c r="BJ54">
        <v>29</v>
      </c>
      <c r="BK54">
        <v>12</v>
      </c>
      <c r="BL54">
        <v>38</v>
      </c>
      <c r="BM54">
        <v>32</v>
      </c>
      <c r="BN54">
        <v>165</v>
      </c>
      <c r="BO54">
        <v>33</v>
      </c>
      <c r="BP54">
        <v>15</v>
      </c>
      <c r="BQ54">
        <v>21</v>
      </c>
      <c r="BR54">
        <v>5</v>
      </c>
      <c r="BS54">
        <v>2</v>
      </c>
      <c r="BT54">
        <v>47</v>
      </c>
      <c r="BU54">
        <v>22</v>
      </c>
      <c r="BV54">
        <v>19</v>
      </c>
      <c r="BW54">
        <v>2</v>
      </c>
      <c r="BX54">
        <v>28</v>
      </c>
      <c r="BY54">
        <v>5</v>
      </c>
      <c r="BZ54">
        <v>53</v>
      </c>
      <c r="CA54">
        <v>30</v>
      </c>
      <c r="CB54">
        <v>2</v>
      </c>
      <c r="CC54">
        <v>22</v>
      </c>
      <c r="CD54">
        <v>209</v>
      </c>
      <c r="CE54">
        <v>48</v>
      </c>
      <c r="CF54">
        <v>1211</v>
      </c>
      <c r="CG54">
        <v>136</v>
      </c>
      <c r="CH54">
        <v>59</v>
      </c>
      <c r="CI54">
        <v>43</v>
      </c>
      <c r="CJ54">
        <v>151</v>
      </c>
      <c r="CK54">
        <v>48</v>
      </c>
      <c r="CL54">
        <v>104</v>
      </c>
      <c r="CM54">
        <v>224</v>
      </c>
      <c r="CN54">
        <v>97</v>
      </c>
      <c r="CO54">
        <v>13</v>
      </c>
      <c r="CP54">
        <v>117</v>
      </c>
      <c r="CQ54">
        <v>0</v>
      </c>
      <c r="CR54">
        <v>6675</v>
      </c>
      <c r="CS54">
        <v>999</v>
      </c>
      <c r="CT54">
        <v>581</v>
      </c>
      <c r="CU54">
        <v>14</v>
      </c>
      <c r="CV54">
        <v>476</v>
      </c>
      <c r="CW54">
        <v>410</v>
      </c>
      <c r="CX54">
        <v>2480</v>
      </c>
      <c r="CY54">
        <v>9155</v>
      </c>
    </row>
    <row r="55" spans="1:103" ht="12.75">
      <c r="A55">
        <f t="shared" si="2"/>
        <v>52</v>
      </c>
      <c r="B55" t="s">
        <v>262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3</v>
      </c>
      <c r="AA55">
        <v>0</v>
      </c>
      <c r="AB55">
        <v>6</v>
      </c>
      <c r="AC55">
        <v>0</v>
      </c>
      <c r="AD55">
        <v>0</v>
      </c>
      <c r="AE55">
        <v>4</v>
      </c>
      <c r="AF55">
        <v>1</v>
      </c>
      <c r="AG55">
        <v>7</v>
      </c>
      <c r="AH55">
        <v>1</v>
      </c>
      <c r="AI55">
        <v>2</v>
      </c>
      <c r="AJ55">
        <v>1</v>
      </c>
      <c r="AK55">
        <v>5</v>
      </c>
      <c r="AL55">
        <v>6</v>
      </c>
      <c r="AM55">
        <v>12</v>
      </c>
      <c r="AN55">
        <v>3</v>
      </c>
      <c r="AO55">
        <v>10</v>
      </c>
      <c r="AP55">
        <v>41</v>
      </c>
      <c r="AQ55">
        <v>87</v>
      </c>
      <c r="AR55">
        <v>110</v>
      </c>
      <c r="AS55">
        <v>29</v>
      </c>
      <c r="AT55">
        <v>21</v>
      </c>
      <c r="AU55">
        <v>9</v>
      </c>
      <c r="AV55">
        <v>18</v>
      </c>
      <c r="AW55">
        <v>117</v>
      </c>
      <c r="AX55">
        <v>3</v>
      </c>
      <c r="AY55">
        <v>4</v>
      </c>
      <c r="AZ55">
        <v>7</v>
      </c>
      <c r="BA55">
        <v>21</v>
      </c>
      <c r="BB55">
        <v>362</v>
      </c>
      <c r="BC55">
        <v>6</v>
      </c>
      <c r="BD55">
        <v>0</v>
      </c>
      <c r="BE55">
        <v>3</v>
      </c>
      <c r="BF55">
        <v>1</v>
      </c>
      <c r="BG55">
        <v>61</v>
      </c>
      <c r="BH55">
        <v>185</v>
      </c>
      <c r="BI55">
        <v>616</v>
      </c>
      <c r="BJ55">
        <v>33</v>
      </c>
      <c r="BK55">
        <v>16</v>
      </c>
      <c r="BL55">
        <v>16</v>
      </c>
      <c r="BM55">
        <v>10</v>
      </c>
      <c r="BN55">
        <v>15</v>
      </c>
      <c r="BO55">
        <v>67</v>
      </c>
      <c r="BP55">
        <v>25</v>
      </c>
      <c r="BQ55">
        <v>7</v>
      </c>
      <c r="BR55">
        <v>5</v>
      </c>
      <c r="BS55">
        <v>4</v>
      </c>
      <c r="BT55">
        <v>14</v>
      </c>
      <c r="BU55">
        <v>6</v>
      </c>
      <c r="BV55">
        <v>14</v>
      </c>
      <c r="BW55">
        <v>9</v>
      </c>
      <c r="BX55">
        <v>10</v>
      </c>
      <c r="BY55">
        <v>4</v>
      </c>
      <c r="BZ55">
        <v>327</v>
      </c>
      <c r="CA55">
        <v>18</v>
      </c>
      <c r="CB55">
        <v>1</v>
      </c>
      <c r="CC55">
        <v>71</v>
      </c>
      <c r="CD55">
        <v>0</v>
      </c>
      <c r="CE55">
        <v>41</v>
      </c>
      <c r="CF55">
        <v>1129</v>
      </c>
      <c r="CG55">
        <v>61</v>
      </c>
      <c r="CH55">
        <v>44</v>
      </c>
      <c r="CI55">
        <v>15</v>
      </c>
      <c r="CJ55">
        <v>271</v>
      </c>
      <c r="CK55">
        <v>35</v>
      </c>
      <c r="CL55">
        <v>50</v>
      </c>
      <c r="CM55">
        <v>151</v>
      </c>
      <c r="CN55">
        <v>116</v>
      </c>
      <c r="CO55">
        <v>18</v>
      </c>
      <c r="CP55">
        <v>13</v>
      </c>
      <c r="CQ55">
        <v>0</v>
      </c>
      <c r="CR55">
        <v>4377</v>
      </c>
      <c r="CS55">
        <v>1661</v>
      </c>
      <c r="CT55">
        <v>254</v>
      </c>
      <c r="CU55">
        <v>9</v>
      </c>
      <c r="CV55">
        <v>781</v>
      </c>
      <c r="CW55">
        <v>178</v>
      </c>
      <c r="CX55">
        <v>2883</v>
      </c>
      <c r="CY55">
        <v>7260</v>
      </c>
    </row>
    <row r="56" spans="1:103" ht="12.75">
      <c r="A56">
        <f t="shared" si="2"/>
        <v>53</v>
      </c>
      <c r="B56" t="s">
        <v>263</v>
      </c>
      <c r="C56">
        <v>8</v>
      </c>
      <c r="D56">
        <v>1</v>
      </c>
      <c r="E56">
        <v>5</v>
      </c>
      <c r="F56">
        <v>1</v>
      </c>
      <c r="G56">
        <v>8</v>
      </c>
      <c r="H56">
        <v>1</v>
      </c>
      <c r="I56">
        <v>1</v>
      </c>
      <c r="J56">
        <v>1</v>
      </c>
      <c r="K56">
        <v>0</v>
      </c>
      <c r="L56">
        <v>1</v>
      </c>
      <c r="M56">
        <v>5</v>
      </c>
      <c r="N56">
        <v>0</v>
      </c>
      <c r="O56">
        <v>1</v>
      </c>
      <c r="P56">
        <v>0</v>
      </c>
      <c r="Q56">
        <v>0</v>
      </c>
      <c r="R56">
        <v>118</v>
      </c>
      <c r="S56">
        <v>33</v>
      </c>
      <c r="T56">
        <v>5</v>
      </c>
      <c r="U56">
        <v>1</v>
      </c>
      <c r="V56">
        <v>11</v>
      </c>
      <c r="W56">
        <v>0</v>
      </c>
      <c r="X56">
        <v>0</v>
      </c>
      <c r="Y56">
        <v>11</v>
      </c>
      <c r="Z56">
        <v>62</v>
      </c>
      <c r="AA56">
        <v>2</v>
      </c>
      <c r="AB56">
        <v>19</v>
      </c>
      <c r="AC56">
        <v>1</v>
      </c>
      <c r="AD56">
        <v>12</v>
      </c>
      <c r="AE56">
        <v>5</v>
      </c>
      <c r="AF56">
        <v>1</v>
      </c>
      <c r="AG56">
        <v>18</v>
      </c>
      <c r="AH56">
        <v>2</v>
      </c>
      <c r="AI56">
        <v>9</v>
      </c>
      <c r="AJ56">
        <v>35</v>
      </c>
      <c r="AK56">
        <v>1</v>
      </c>
      <c r="AL56">
        <v>18</v>
      </c>
      <c r="AM56">
        <v>2</v>
      </c>
      <c r="AN56">
        <v>1</v>
      </c>
      <c r="AO56">
        <v>7</v>
      </c>
      <c r="AP56">
        <v>0</v>
      </c>
      <c r="AQ56">
        <v>9</v>
      </c>
      <c r="AR56">
        <v>16</v>
      </c>
      <c r="AS56">
        <v>6</v>
      </c>
      <c r="AT56">
        <v>5</v>
      </c>
      <c r="AU56">
        <v>1</v>
      </c>
      <c r="AV56">
        <v>2</v>
      </c>
      <c r="AW56">
        <v>2</v>
      </c>
      <c r="AX56">
        <v>2</v>
      </c>
      <c r="AY56">
        <v>4</v>
      </c>
      <c r="AZ56">
        <v>3</v>
      </c>
      <c r="BA56">
        <v>9</v>
      </c>
      <c r="BB56">
        <v>2</v>
      </c>
      <c r="BC56">
        <v>350</v>
      </c>
      <c r="BD56">
        <v>13</v>
      </c>
      <c r="BE56">
        <v>2</v>
      </c>
      <c r="BF56">
        <v>6</v>
      </c>
      <c r="BG56">
        <v>9</v>
      </c>
      <c r="BH56">
        <v>1</v>
      </c>
      <c r="BI56">
        <v>4</v>
      </c>
      <c r="BJ56">
        <v>16</v>
      </c>
      <c r="BK56">
        <v>2</v>
      </c>
      <c r="BL56">
        <v>3</v>
      </c>
      <c r="BM56">
        <v>8</v>
      </c>
      <c r="BN56">
        <v>11</v>
      </c>
      <c r="BO56">
        <v>14</v>
      </c>
      <c r="BP56">
        <v>10</v>
      </c>
      <c r="BQ56">
        <v>3</v>
      </c>
      <c r="BR56">
        <v>1</v>
      </c>
      <c r="BS56">
        <v>1</v>
      </c>
      <c r="BT56">
        <v>6</v>
      </c>
      <c r="BU56">
        <v>4</v>
      </c>
      <c r="BV56">
        <v>2</v>
      </c>
      <c r="BW56">
        <v>1</v>
      </c>
      <c r="BX56">
        <v>1</v>
      </c>
      <c r="BY56">
        <v>1</v>
      </c>
      <c r="BZ56">
        <v>6</v>
      </c>
      <c r="CA56">
        <v>7</v>
      </c>
      <c r="CB56">
        <v>0</v>
      </c>
      <c r="CC56">
        <v>14</v>
      </c>
      <c r="CD56">
        <v>210</v>
      </c>
      <c r="CE56">
        <v>34</v>
      </c>
      <c r="CF56">
        <v>81</v>
      </c>
      <c r="CG56">
        <v>24</v>
      </c>
      <c r="CH56">
        <v>963</v>
      </c>
      <c r="CI56">
        <v>5</v>
      </c>
      <c r="CJ56">
        <v>11</v>
      </c>
      <c r="CK56">
        <v>9</v>
      </c>
      <c r="CL56">
        <v>4</v>
      </c>
      <c r="CM56">
        <v>20</v>
      </c>
      <c r="CN56">
        <v>27</v>
      </c>
      <c r="CO56">
        <v>1</v>
      </c>
      <c r="CP56">
        <v>52</v>
      </c>
      <c r="CQ56">
        <v>0</v>
      </c>
      <c r="CR56">
        <v>2406</v>
      </c>
      <c r="CS56">
        <v>339</v>
      </c>
      <c r="CT56">
        <v>258</v>
      </c>
      <c r="CU56">
        <v>0</v>
      </c>
      <c r="CV56">
        <v>327</v>
      </c>
      <c r="CW56">
        <v>4177</v>
      </c>
      <c r="CX56">
        <v>5101</v>
      </c>
      <c r="CY56">
        <v>7507</v>
      </c>
    </row>
    <row r="57" spans="1:103" ht="12.75">
      <c r="A57">
        <f t="shared" si="2"/>
        <v>54</v>
      </c>
      <c r="B57" t="s">
        <v>264</v>
      </c>
      <c r="C57">
        <v>9</v>
      </c>
      <c r="D57">
        <v>0</v>
      </c>
      <c r="E57">
        <v>29</v>
      </c>
      <c r="F57">
        <v>0</v>
      </c>
      <c r="G57">
        <v>27</v>
      </c>
      <c r="H57">
        <v>0</v>
      </c>
      <c r="I57">
        <v>2</v>
      </c>
      <c r="J57">
        <v>0</v>
      </c>
      <c r="K57">
        <v>0</v>
      </c>
      <c r="L57">
        <v>1</v>
      </c>
      <c r="M57">
        <v>0</v>
      </c>
      <c r="N57">
        <v>0</v>
      </c>
      <c r="O57">
        <v>0</v>
      </c>
      <c r="P57">
        <v>0</v>
      </c>
      <c r="Q57">
        <v>0</v>
      </c>
      <c r="R57">
        <v>18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22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24</v>
      </c>
      <c r="AY57">
        <v>0</v>
      </c>
      <c r="AZ57">
        <v>0</v>
      </c>
      <c r="BA57">
        <v>24</v>
      </c>
      <c r="BB57">
        <v>3</v>
      </c>
      <c r="BC57">
        <v>156</v>
      </c>
      <c r="BD57">
        <v>54</v>
      </c>
      <c r="BE57">
        <v>89</v>
      </c>
      <c r="BF57">
        <v>357</v>
      </c>
      <c r="BG57">
        <v>1253</v>
      </c>
      <c r="BH57">
        <v>13</v>
      </c>
      <c r="BI57">
        <v>329</v>
      </c>
      <c r="BJ57">
        <v>495</v>
      </c>
      <c r="BK57">
        <v>0</v>
      </c>
      <c r="BL57">
        <v>40</v>
      </c>
      <c r="BM57">
        <v>2</v>
      </c>
      <c r="BN57">
        <v>0</v>
      </c>
      <c r="BO57">
        <v>0</v>
      </c>
      <c r="BP57">
        <v>0</v>
      </c>
      <c r="BQ57">
        <v>1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58</v>
      </c>
      <c r="CD57">
        <v>0</v>
      </c>
      <c r="CE57">
        <v>134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1</v>
      </c>
      <c r="CO57">
        <v>0</v>
      </c>
      <c r="CP57">
        <v>0</v>
      </c>
      <c r="CQ57">
        <v>0</v>
      </c>
      <c r="CR57">
        <v>3141</v>
      </c>
      <c r="CS57">
        <v>0</v>
      </c>
      <c r="CT57">
        <v>4</v>
      </c>
      <c r="CU57">
        <v>0</v>
      </c>
      <c r="CV57">
        <v>19</v>
      </c>
      <c r="CW57">
        <v>669</v>
      </c>
      <c r="CX57">
        <v>692</v>
      </c>
      <c r="CY57">
        <v>3833</v>
      </c>
    </row>
    <row r="58" spans="1:103" ht="12.75">
      <c r="A58">
        <f t="shared" si="2"/>
        <v>55</v>
      </c>
      <c r="B58" t="s">
        <v>265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2</v>
      </c>
      <c r="AC58">
        <v>0</v>
      </c>
      <c r="AD58">
        <v>67</v>
      </c>
      <c r="AE58">
        <v>0</v>
      </c>
      <c r="AF58">
        <v>1</v>
      </c>
      <c r="AG58">
        <v>1</v>
      </c>
      <c r="AH58">
        <v>8</v>
      </c>
      <c r="AI58">
        <v>3</v>
      </c>
      <c r="AJ58">
        <v>0</v>
      </c>
      <c r="AK58">
        <v>0</v>
      </c>
      <c r="AL58">
        <v>9</v>
      </c>
      <c r="AM58">
        <v>3</v>
      </c>
      <c r="AN58">
        <v>7</v>
      </c>
      <c r="AO58">
        <v>55</v>
      </c>
      <c r="AP58">
        <v>0</v>
      </c>
      <c r="AQ58">
        <v>30</v>
      </c>
      <c r="AR58">
        <v>28</v>
      </c>
      <c r="AS58">
        <v>0</v>
      </c>
      <c r="AT58">
        <v>182</v>
      </c>
      <c r="AU58">
        <v>18</v>
      </c>
      <c r="AV58">
        <v>14</v>
      </c>
      <c r="AW58">
        <v>15</v>
      </c>
      <c r="AX58">
        <v>52</v>
      </c>
      <c r="AY58">
        <v>10</v>
      </c>
      <c r="AZ58">
        <v>11</v>
      </c>
      <c r="BA58">
        <v>191</v>
      </c>
      <c r="BB58">
        <v>1</v>
      </c>
      <c r="BC58">
        <v>42</v>
      </c>
      <c r="BD58">
        <v>32</v>
      </c>
      <c r="BE58">
        <v>102</v>
      </c>
      <c r="BF58">
        <v>93</v>
      </c>
      <c r="BG58">
        <v>478</v>
      </c>
      <c r="BH58">
        <v>10</v>
      </c>
      <c r="BI58">
        <v>440</v>
      </c>
      <c r="BJ58">
        <v>183</v>
      </c>
      <c r="BK58">
        <v>13</v>
      </c>
      <c r="BL58">
        <v>20</v>
      </c>
      <c r="BM58">
        <v>224</v>
      </c>
      <c r="BN58">
        <v>2</v>
      </c>
      <c r="BO58">
        <v>68</v>
      </c>
      <c r="BP58">
        <v>22</v>
      </c>
      <c r="BQ58">
        <v>119</v>
      </c>
      <c r="BR58">
        <v>0</v>
      </c>
      <c r="BS58">
        <v>3</v>
      </c>
      <c r="BT58">
        <v>20</v>
      </c>
      <c r="BU58">
        <v>12</v>
      </c>
      <c r="BV58">
        <v>3</v>
      </c>
      <c r="BW58">
        <v>5</v>
      </c>
      <c r="BX58">
        <v>2</v>
      </c>
      <c r="BY58">
        <v>13</v>
      </c>
      <c r="BZ58">
        <v>0</v>
      </c>
      <c r="CA58">
        <v>3</v>
      </c>
      <c r="CB58">
        <v>1</v>
      </c>
      <c r="CC58">
        <v>31</v>
      </c>
      <c r="CD58">
        <v>70</v>
      </c>
      <c r="CE58">
        <v>63</v>
      </c>
      <c r="CF58">
        <v>0</v>
      </c>
      <c r="CG58">
        <v>0</v>
      </c>
      <c r="CH58">
        <v>3</v>
      </c>
      <c r="CI58">
        <v>0</v>
      </c>
      <c r="CJ58">
        <v>0</v>
      </c>
      <c r="CK58">
        <v>0</v>
      </c>
      <c r="CL58">
        <v>0</v>
      </c>
      <c r="CM58">
        <v>21</v>
      </c>
      <c r="CN58">
        <v>68</v>
      </c>
      <c r="CO58">
        <v>2</v>
      </c>
      <c r="CP58">
        <v>598</v>
      </c>
      <c r="CQ58">
        <v>0</v>
      </c>
      <c r="CR58">
        <v>3476</v>
      </c>
      <c r="CS58">
        <v>5</v>
      </c>
      <c r="CT58">
        <v>2</v>
      </c>
      <c r="CU58">
        <v>14</v>
      </c>
      <c r="CV58">
        <v>718</v>
      </c>
      <c r="CW58">
        <v>962</v>
      </c>
      <c r="CX58">
        <v>1701</v>
      </c>
      <c r="CY58">
        <v>5177</v>
      </c>
    </row>
    <row r="59" spans="1:103" ht="12.75">
      <c r="A59">
        <f t="shared" si="2"/>
        <v>56</v>
      </c>
      <c r="B59" t="s">
        <v>266</v>
      </c>
      <c r="C59">
        <v>255</v>
      </c>
      <c r="D59">
        <v>23</v>
      </c>
      <c r="E59">
        <v>124</v>
      </c>
      <c r="F59">
        <v>31</v>
      </c>
      <c r="G59">
        <v>146</v>
      </c>
      <c r="H59">
        <v>10</v>
      </c>
      <c r="I59">
        <v>11</v>
      </c>
      <c r="J59">
        <v>1</v>
      </c>
      <c r="K59">
        <v>1</v>
      </c>
      <c r="L59">
        <v>9</v>
      </c>
      <c r="M59">
        <v>101</v>
      </c>
      <c r="N59">
        <v>14</v>
      </c>
      <c r="O59">
        <v>3</v>
      </c>
      <c r="P59">
        <v>9</v>
      </c>
      <c r="Q59">
        <v>0</v>
      </c>
      <c r="R59">
        <v>462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3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35</v>
      </c>
      <c r="BF59">
        <v>32</v>
      </c>
      <c r="BG59">
        <v>34</v>
      </c>
      <c r="BH59">
        <v>0</v>
      </c>
      <c r="BI59">
        <v>0</v>
      </c>
      <c r="BJ59">
        <v>9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4</v>
      </c>
      <c r="CN59">
        <v>1</v>
      </c>
      <c r="CO59">
        <v>0</v>
      </c>
      <c r="CP59">
        <v>7</v>
      </c>
      <c r="CQ59">
        <v>0</v>
      </c>
      <c r="CR59">
        <v>1325</v>
      </c>
      <c r="CS59">
        <v>0</v>
      </c>
      <c r="CT59">
        <v>2</v>
      </c>
      <c r="CU59">
        <v>3</v>
      </c>
      <c r="CV59">
        <v>264</v>
      </c>
      <c r="CW59">
        <v>43</v>
      </c>
      <c r="CX59">
        <v>312</v>
      </c>
      <c r="CY59">
        <v>1637</v>
      </c>
    </row>
    <row r="60" spans="1:103" ht="12.75">
      <c r="A60">
        <f t="shared" si="2"/>
        <v>57</v>
      </c>
      <c r="B60" t="s">
        <v>267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18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3</v>
      </c>
      <c r="AI60">
        <v>0</v>
      </c>
      <c r="AJ60">
        <v>0</v>
      </c>
      <c r="AK60">
        <v>15</v>
      </c>
      <c r="AL60">
        <v>0</v>
      </c>
      <c r="AM60">
        <v>0</v>
      </c>
      <c r="AN60">
        <v>0</v>
      </c>
      <c r="AO60">
        <v>136</v>
      </c>
      <c r="AP60">
        <v>0</v>
      </c>
      <c r="AQ60">
        <v>9</v>
      </c>
      <c r="AR60">
        <v>0</v>
      </c>
      <c r="AS60">
        <v>58</v>
      </c>
      <c r="AT60">
        <v>1215</v>
      </c>
      <c r="AU60">
        <v>0</v>
      </c>
      <c r="AV60">
        <v>311</v>
      </c>
      <c r="AW60">
        <v>582</v>
      </c>
      <c r="AX60">
        <v>69</v>
      </c>
      <c r="AY60">
        <v>14</v>
      </c>
      <c r="AZ60">
        <v>69</v>
      </c>
      <c r="BA60">
        <v>54</v>
      </c>
      <c r="BB60">
        <v>62</v>
      </c>
      <c r="BC60">
        <v>7</v>
      </c>
      <c r="BD60">
        <v>0</v>
      </c>
      <c r="BE60">
        <v>21</v>
      </c>
      <c r="BF60">
        <v>0</v>
      </c>
      <c r="BG60">
        <v>232</v>
      </c>
      <c r="BH60">
        <v>6</v>
      </c>
      <c r="BI60">
        <v>2</v>
      </c>
      <c r="BJ60">
        <v>184</v>
      </c>
      <c r="BK60">
        <v>557</v>
      </c>
      <c r="BL60">
        <v>276</v>
      </c>
      <c r="BM60">
        <v>19</v>
      </c>
      <c r="BN60">
        <v>0</v>
      </c>
      <c r="BO60">
        <v>27</v>
      </c>
      <c r="BP60">
        <v>0</v>
      </c>
      <c r="BQ60">
        <v>21</v>
      </c>
      <c r="BR60">
        <v>6</v>
      </c>
      <c r="BS60">
        <v>1</v>
      </c>
      <c r="BT60">
        <v>16</v>
      </c>
      <c r="BU60">
        <v>11</v>
      </c>
      <c r="BV60">
        <v>4</v>
      </c>
      <c r="BW60">
        <v>0</v>
      </c>
      <c r="BX60">
        <v>40</v>
      </c>
      <c r="BY60">
        <v>18</v>
      </c>
      <c r="BZ60">
        <v>0</v>
      </c>
      <c r="CA60">
        <v>52</v>
      </c>
      <c r="CB60">
        <v>4</v>
      </c>
      <c r="CC60">
        <v>67</v>
      </c>
      <c r="CD60">
        <v>0</v>
      </c>
      <c r="CE60">
        <v>3</v>
      </c>
      <c r="CF60">
        <v>288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16</v>
      </c>
      <c r="CO60">
        <v>0</v>
      </c>
      <c r="CP60">
        <v>24</v>
      </c>
      <c r="CQ60">
        <v>0</v>
      </c>
      <c r="CR60">
        <v>4518</v>
      </c>
      <c r="CS60">
        <v>271</v>
      </c>
      <c r="CT60">
        <v>0</v>
      </c>
      <c r="CU60">
        <v>5</v>
      </c>
      <c r="CV60">
        <v>797</v>
      </c>
      <c r="CW60">
        <v>1283</v>
      </c>
      <c r="CX60">
        <v>2356</v>
      </c>
      <c r="CY60">
        <v>6874</v>
      </c>
    </row>
    <row r="61" spans="1:103" ht="12.75">
      <c r="A61">
        <f t="shared" si="2"/>
        <v>58</v>
      </c>
      <c r="B61" t="s">
        <v>268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384</v>
      </c>
      <c r="T61">
        <v>128</v>
      </c>
      <c r="U61">
        <v>23</v>
      </c>
      <c r="V61">
        <v>283</v>
      </c>
      <c r="W61">
        <v>2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1</v>
      </c>
      <c r="AH61">
        <v>2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13</v>
      </c>
      <c r="AO61">
        <v>12</v>
      </c>
      <c r="AP61">
        <v>2</v>
      </c>
      <c r="AQ61">
        <v>0</v>
      </c>
      <c r="AR61">
        <v>7</v>
      </c>
      <c r="AS61">
        <v>0</v>
      </c>
      <c r="AT61">
        <v>0</v>
      </c>
      <c r="AU61">
        <v>0</v>
      </c>
      <c r="AV61">
        <v>1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44</v>
      </c>
      <c r="BI61">
        <v>12</v>
      </c>
      <c r="BJ61">
        <v>3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2</v>
      </c>
      <c r="CD61">
        <v>0</v>
      </c>
      <c r="CE61">
        <v>2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2</v>
      </c>
      <c r="CM61">
        <v>9</v>
      </c>
      <c r="CN61">
        <v>1214</v>
      </c>
      <c r="CO61">
        <v>0</v>
      </c>
      <c r="CP61">
        <v>0</v>
      </c>
      <c r="CQ61">
        <v>0</v>
      </c>
      <c r="CR61">
        <v>2146</v>
      </c>
      <c r="CS61">
        <v>1967</v>
      </c>
      <c r="CT61">
        <v>0</v>
      </c>
      <c r="CU61">
        <v>2</v>
      </c>
      <c r="CV61">
        <v>549</v>
      </c>
      <c r="CW61">
        <v>252</v>
      </c>
      <c r="CX61">
        <v>2770</v>
      </c>
      <c r="CY61">
        <v>4916</v>
      </c>
    </row>
    <row r="62" spans="1:103" ht="12.75">
      <c r="A62">
        <f t="shared" si="2"/>
        <v>59</v>
      </c>
      <c r="B62" t="s">
        <v>269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2</v>
      </c>
      <c r="AM62">
        <v>4</v>
      </c>
      <c r="AN62">
        <v>1</v>
      </c>
      <c r="AO62">
        <v>0</v>
      </c>
      <c r="AP62">
        <v>0</v>
      </c>
      <c r="AQ62">
        <v>6</v>
      </c>
      <c r="AR62">
        <v>1</v>
      </c>
      <c r="AS62">
        <v>1</v>
      </c>
      <c r="AT62">
        <v>3</v>
      </c>
      <c r="AU62">
        <v>1</v>
      </c>
      <c r="AV62">
        <v>1</v>
      </c>
      <c r="AW62">
        <v>3</v>
      </c>
      <c r="AX62">
        <v>0</v>
      </c>
      <c r="AY62">
        <v>1</v>
      </c>
      <c r="AZ62">
        <v>1</v>
      </c>
      <c r="BA62">
        <v>3</v>
      </c>
      <c r="BB62">
        <v>5</v>
      </c>
      <c r="BC62">
        <v>19</v>
      </c>
      <c r="BD62">
        <v>0</v>
      </c>
      <c r="BE62">
        <v>1</v>
      </c>
      <c r="BF62">
        <v>0</v>
      </c>
      <c r="BG62">
        <v>4</v>
      </c>
      <c r="BH62">
        <v>0</v>
      </c>
      <c r="BI62">
        <v>69</v>
      </c>
      <c r="BJ62">
        <v>7</v>
      </c>
      <c r="BK62">
        <v>2</v>
      </c>
      <c r="BL62">
        <v>2</v>
      </c>
      <c r="BM62">
        <v>1</v>
      </c>
      <c r="BN62">
        <v>3</v>
      </c>
      <c r="BO62">
        <v>2</v>
      </c>
      <c r="BP62">
        <v>3</v>
      </c>
      <c r="BQ62">
        <v>2</v>
      </c>
      <c r="BR62">
        <v>0</v>
      </c>
      <c r="BS62">
        <v>1</v>
      </c>
      <c r="BT62">
        <v>4</v>
      </c>
      <c r="BU62">
        <v>2</v>
      </c>
      <c r="BV62">
        <v>2</v>
      </c>
      <c r="BW62">
        <v>0</v>
      </c>
      <c r="BX62">
        <v>2</v>
      </c>
      <c r="BY62">
        <v>0</v>
      </c>
      <c r="BZ62">
        <v>17</v>
      </c>
      <c r="CA62">
        <v>5</v>
      </c>
      <c r="CB62">
        <v>0</v>
      </c>
      <c r="CC62">
        <v>1</v>
      </c>
      <c r="CD62">
        <v>4</v>
      </c>
      <c r="CE62">
        <v>13</v>
      </c>
      <c r="CF62">
        <v>124</v>
      </c>
      <c r="CG62">
        <v>65</v>
      </c>
      <c r="CH62">
        <v>17</v>
      </c>
      <c r="CI62">
        <v>15</v>
      </c>
      <c r="CJ62">
        <v>39</v>
      </c>
      <c r="CK62">
        <v>33</v>
      </c>
      <c r="CL62">
        <v>10</v>
      </c>
      <c r="CM62">
        <v>30</v>
      </c>
      <c r="CN62">
        <v>81</v>
      </c>
      <c r="CO62">
        <v>4</v>
      </c>
      <c r="CP62">
        <v>81</v>
      </c>
      <c r="CQ62">
        <v>0</v>
      </c>
      <c r="CR62">
        <v>699</v>
      </c>
      <c r="CS62">
        <v>6059</v>
      </c>
      <c r="CT62">
        <v>3</v>
      </c>
      <c r="CU62">
        <v>3</v>
      </c>
      <c r="CV62">
        <v>628</v>
      </c>
      <c r="CW62">
        <v>74</v>
      </c>
      <c r="CX62">
        <v>6767</v>
      </c>
      <c r="CY62">
        <v>7466</v>
      </c>
    </row>
    <row r="63" spans="1:103" ht="12.75">
      <c r="A63">
        <f t="shared" si="2"/>
        <v>60</v>
      </c>
      <c r="B63" t="s">
        <v>270</v>
      </c>
      <c r="C63">
        <v>51</v>
      </c>
      <c r="D63">
        <v>15</v>
      </c>
      <c r="E63">
        <v>25</v>
      </c>
      <c r="F63">
        <v>5</v>
      </c>
      <c r="G63">
        <v>72</v>
      </c>
      <c r="H63">
        <v>5</v>
      </c>
      <c r="I63">
        <v>18</v>
      </c>
      <c r="J63">
        <v>0</v>
      </c>
      <c r="K63">
        <v>0</v>
      </c>
      <c r="L63">
        <v>30</v>
      </c>
      <c r="M63">
        <v>36</v>
      </c>
      <c r="N63">
        <v>3</v>
      </c>
      <c r="O63">
        <v>5</v>
      </c>
      <c r="P63">
        <v>9</v>
      </c>
      <c r="Q63">
        <v>0</v>
      </c>
      <c r="R63">
        <v>364</v>
      </c>
      <c r="S63">
        <v>6</v>
      </c>
      <c r="T63">
        <v>6</v>
      </c>
      <c r="U63">
        <v>1</v>
      </c>
      <c r="V63">
        <v>7</v>
      </c>
      <c r="W63">
        <v>0</v>
      </c>
      <c r="X63">
        <v>10</v>
      </c>
      <c r="Y63">
        <v>12</v>
      </c>
      <c r="Z63">
        <v>7</v>
      </c>
      <c r="AA63">
        <v>3</v>
      </c>
      <c r="AB63">
        <v>55</v>
      </c>
      <c r="AC63">
        <v>7</v>
      </c>
      <c r="AD63">
        <v>67</v>
      </c>
      <c r="AE63">
        <v>39</v>
      </c>
      <c r="AF63">
        <v>1</v>
      </c>
      <c r="AG63">
        <v>9</v>
      </c>
      <c r="AH63">
        <v>2</v>
      </c>
      <c r="AI63">
        <v>6</v>
      </c>
      <c r="AJ63">
        <v>1</v>
      </c>
      <c r="AK63">
        <v>5</v>
      </c>
      <c r="AL63">
        <v>21</v>
      </c>
      <c r="AM63">
        <v>34</v>
      </c>
      <c r="AN63">
        <v>17</v>
      </c>
      <c r="AO63">
        <v>115</v>
      </c>
      <c r="AP63">
        <v>1</v>
      </c>
      <c r="AQ63">
        <v>8</v>
      </c>
      <c r="AR63">
        <v>3</v>
      </c>
      <c r="AS63">
        <v>22</v>
      </c>
      <c r="AT63">
        <v>51</v>
      </c>
      <c r="AU63">
        <v>3</v>
      </c>
      <c r="AV63">
        <v>34</v>
      </c>
      <c r="AW63">
        <v>32</v>
      </c>
      <c r="AX63">
        <v>90</v>
      </c>
      <c r="AY63">
        <v>32</v>
      </c>
      <c r="AZ63">
        <v>81</v>
      </c>
      <c r="BA63">
        <v>109</v>
      </c>
      <c r="BB63">
        <v>281</v>
      </c>
      <c r="BC63">
        <v>120</v>
      </c>
      <c r="BD63">
        <v>24</v>
      </c>
      <c r="BE63">
        <v>65</v>
      </c>
      <c r="BF63">
        <v>6</v>
      </c>
      <c r="BG63">
        <v>198</v>
      </c>
      <c r="BH63">
        <v>20</v>
      </c>
      <c r="BI63">
        <v>167</v>
      </c>
      <c r="BJ63">
        <v>869</v>
      </c>
      <c r="BK63">
        <v>217</v>
      </c>
      <c r="BL63">
        <v>125</v>
      </c>
      <c r="BM63">
        <v>29</v>
      </c>
      <c r="BN63">
        <v>25</v>
      </c>
      <c r="BO63">
        <v>105</v>
      </c>
      <c r="BP63">
        <v>19</v>
      </c>
      <c r="BQ63">
        <v>45</v>
      </c>
      <c r="BR63">
        <v>33</v>
      </c>
      <c r="BS63">
        <v>10</v>
      </c>
      <c r="BT63">
        <v>165</v>
      </c>
      <c r="BU63">
        <v>19</v>
      </c>
      <c r="BV63">
        <v>24</v>
      </c>
      <c r="BW63">
        <v>28</v>
      </c>
      <c r="BX63">
        <v>37</v>
      </c>
      <c r="BY63">
        <v>9</v>
      </c>
      <c r="BZ63">
        <v>90</v>
      </c>
      <c r="CA63">
        <v>67</v>
      </c>
      <c r="CB63">
        <v>10</v>
      </c>
      <c r="CC63">
        <v>50</v>
      </c>
      <c r="CD63">
        <v>623</v>
      </c>
      <c r="CE63">
        <v>61</v>
      </c>
      <c r="CF63">
        <v>119</v>
      </c>
      <c r="CG63">
        <v>23</v>
      </c>
      <c r="CH63">
        <v>18</v>
      </c>
      <c r="CI63">
        <v>4</v>
      </c>
      <c r="CJ63">
        <v>53</v>
      </c>
      <c r="CK63">
        <v>138</v>
      </c>
      <c r="CL63">
        <v>2</v>
      </c>
      <c r="CM63">
        <v>43</v>
      </c>
      <c r="CN63">
        <v>89</v>
      </c>
      <c r="CO63">
        <v>2</v>
      </c>
      <c r="CP63">
        <v>608</v>
      </c>
      <c r="CQ63">
        <v>0</v>
      </c>
      <c r="CR63">
        <v>6168</v>
      </c>
      <c r="CS63">
        <v>863</v>
      </c>
      <c r="CT63">
        <v>316</v>
      </c>
      <c r="CU63">
        <v>7</v>
      </c>
      <c r="CV63">
        <v>800</v>
      </c>
      <c r="CW63">
        <v>831</v>
      </c>
      <c r="CX63">
        <v>2817</v>
      </c>
      <c r="CY63">
        <v>8985</v>
      </c>
    </row>
    <row r="64" spans="1:103" ht="12.75">
      <c r="A64">
        <f t="shared" si="2"/>
        <v>61</v>
      </c>
      <c r="B64" t="s">
        <v>271</v>
      </c>
      <c r="C64">
        <v>27</v>
      </c>
      <c r="D64">
        <v>2</v>
      </c>
      <c r="E64">
        <v>12</v>
      </c>
      <c r="F64">
        <v>4</v>
      </c>
      <c r="G64">
        <v>14</v>
      </c>
      <c r="H64">
        <v>3</v>
      </c>
      <c r="I64">
        <v>4</v>
      </c>
      <c r="J64">
        <v>2</v>
      </c>
      <c r="K64">
        <v>0</v>
      </c>
      <c r="L64">
        <v>2</v>
      </c>
      <c r="M64">
        <v>14</v>
      </c>
      <c r="N64">
        <v>0</v>
      </c>
      <c r="O64">
        <v>1</v>
      </c>
      <c r="P64">
        <v>0</v>
      </c>
      <c r="Q64">
        <v>0</v>
      </c>
      <c r="R64">
        <v>29</v>
      </c>
      <c r="S64">
        <v>3</v>
      </c>
      <c r="T64">
        <v>3</v>
      </c>
      <c r="U64">
        <v>1</v>
      </c>
      <c r="V64">
        <v>3</v>
      </c>
      <c r="W64">
        <v>0</v>
      </c>
      <c r="X64">
        <v>0</v>
      </c>
      <c r="Y64">
        <v>15</v>
      </c>
      <c r="Z64">
        <v>5</v>
      </c>
      <c r="AA64">
        <v>0</v>
      </c>
      <c r="AB64">
        <v>6</v>
      </c>
      <c r="AC64">
        <v>0</v>
      </c>
      <c r="AD64">
        <v>0</v>
      </c>
      <c r="AE64">
        <v>1</v>
      </c>
      <c r="AF64">
        <v>0</v>
      </c>
      <c r="AG64">
        <v>0</v>
      </c>
      <c r="AH64">
        <v>0</v>
      </c>
      <c r="AI64">
        <v>1</v>
      </c>
      <c r="AJ64">
        <v>0</v>
      </c>
      <c r="AK64">
        <v>0</v>
      </c>
      <c r="AL64">
        <v>4</v>
      </c>
      <c r="AM64">
        <v>1</v>
      </c>
      <c r="AN64">
        <v>0</v>
      </c>
      <c r="AO64">
        <v>1</v>
      </c>
      <c r="AP64">
        <v>0</v>
      </c>
      <c r="AQ64">
        <v>1</v>
      </c>
      <c r="AR64">
        <v>1</v>
      </c>
      <c r="AS64">
        <v>0</v>
      </c>
      <c r="AT64">
        <v>2</v>
      </c>
      <c r="AU64">
        <v>0</v>
      </c>
      <c r="AV64">
        <v>8</v>
      </c>
      <c r="AW64">
        <v>3</v>
      </c>
      <c r="AX64">
        <v>38</v>
      </c>
      <c r="AY64">
        <v>1</v>
      </c>
      <c r="AZ64">
        <v>1</v>
      </c>
      <c r="BA64">
        <v>6</v>
      </c>
      <c r="BB64">
        <v>2</v>
      </c>
      <c r="BC64">
        <v>1</v>
      </c>
      <c r="BD64">
        <v>0</v>
      </c>
      <c r="BE64">
        <v>1</v>
      </c>
      <c r="BF64">
        <v>0</v>
      </c>
      <c r="BG64">
        <v>3</v>
      </c>
      <c r="BH64">
        <v>0</v>
      </c>
      <c r="BI64">
        <v>1</v>
      </c>
      <c r="BJ64">
        <v>1</v>
      </c>
      <c r="BK64">
        <v>152</v>
      </c>
      <c r="BL64">
        <v>0</v>
      </c>
      <c r="BM64">
        <v>2</v>
      </c>
      <c r="BN64">
        <v>3</v>
      </c>
      <c r="BO64">
        <v>7</v>
      </c>
      <c r="BP64">
        <v>4</v>
      </c>
      <c r="BQ64">
        <v>1</v>
      </c>
      <c r="BR64">
        <v>0</v>
      </c>
      <c r="BS64">
        <v>0</v>
      </c>
      <c r="BT64">
        <v>15</v>
      </c>
      <c r="BU64">
        <v>38</v>
      </c>
      <c r="BV64">
        <v>1</v>
      </c>
      <c r="BW64">
        <v>4</v>
      </c>
      <c r="BX64">
        <v>0</v>
      </c>
      <c r="BY64">
        <v>0</v>
      </c>
      <c r="BZ64">
        <v>563</v>
      </c>
      <c r="CA64">
        <v>16</v>
      </c>
      <c r="CB64">
        <v>13</v>
      </c>
      <c r="CC64">
        <v>7</v>
      </c>
      <c r="CD64">
        <v>298</v>
      </c>
      <c r="CE64">
        <v>2</v>
      </c>
      <c r="CF64">
        <v>27</v>
      </c>
      <c r="CG64">
        <v>10</v>
      </c>
      <c r="CH64">
        <v>1398</v>
      </c>
      <c r="CI64">
        <v>4</v>
      </c>
      <c r="CJ64">
        <v>3</v>
      </c>
      <c r="CK64">
        <v>10</v>
      </c>
      <c r="CL64">
        <v>1</v>
      </c>
      <c r="CM64">
        <v>17</v>
      </c>
      <c r="CN64">
        <v>15</v>
      </c>
      <c r="CO64">
        <v>1</v>
      </c>
      <c r="CP64">
        <v>236</v>
      </c>
      <c r="CQ64">
        <v>0</v>
      </c>
      <c r="CR64">
        <v>3078</v>
      </c>
      <c r="CS64">
        <v>860</v>
      </c>
      <c r="CT64">
        <v>7</v>
      </c>
      <c r="CU64">
        <v>4</v>
      </c>
      <c r="CV64">
        <v>385</v>
      </c>
      <c r="CW64">
        <v>164</v>
      </c>
      <c r="CX64">
        <v>1420</v>
      </c>
      <c r="CY64">
        <v>4498</v>
      </c>
    </row>
    <row r="65" spans="1:103" ht="12.75">
      <c r="A65">
        <f t="shared" si="2"/>
        <v>62</v>
      </c>
      <c r="B65" t="s">
        <v>272</v>
      </c>
      <c r="C65">
        <v>8</v>
      </c>
      <c r="D65">
        <v>0</v>
      </c>
      <c r="E65">
        <v>16</v>
      </c>
      <c r="F65">
        <v>1</v>
      </c>
      <c r="G65">
        <v>11</v>
      </c>
      <c r="H65">
        <v>3</v>
      </c>
      <c r="I65">
        <v>2</v>
      </c>
      <c r="J65">
        <v>1</v>
      </c>
      <c r="K65">
        <v>0</v>
      </c>
      <c r="L65">
        <v>1</v>
      </c>
      <c r="M65">
        <v>0</v>
      </c>
      <c r="N65">
        <v>5</v>
      </c>
      <c r="O65">
        <v>0</v>
      </c>
      <c r="P65">
        <v>0</v>
      </c>
      <c r="Q65">
        <v>0</v>
      </c>
      <c r="R65">
        <v>443</v>
      </c>
      <c r="S65">
        <v>109</v>
      </c>
      <c r="T65">
        <v>30</v>
      </c>
      <c r="U65">
        <v>6</v>
      </c>
      <c r="V65">
        <v>34</v>
      </c>
      <c r="W65">
        <v>1</v>
      </c>
      <c r="X65">
        <v>0</v>
      </c>
      <c r="Y65">
        <v>0</v>
      </c>
      <c r="Z65">
        <v>74</v>
      </c>
      <c r="AA65">
        <v>0</v>
      </c>
      <c r="AB65">
        <v>0</v>
      </c>
      <c r="AC65">
        <v>1</v>
      </c>
      <c r="AD65">
        <v>0</v>
      </c>
      <c r="AE65">
        <v>0</v>
      </c>
      <c r="AF65">
        <v>0</v>
      </c>
      <c r="AG65">
        <v>6</v>
      </c>
      <c r="AH65">
        <v>24</v>
      </c>
      <c r="AI65">
        <v>12</v>
      </c>
      <c r="AJ65">
        <v>3</v>
      </c>
      <c r="AK65">
        <v>0</v>
      </c>
      <c r="AL65">
        <v>0</v>
      </c>
      <c r="AM65">
        <v>28</v>
      </c>
      <c r="AN65">
        <v>20</v>
      </c>
      <c r="AO65">
        <v>22</v>
      </c>
      <c r="AP65">
        <v>0</v>
      </c>
      <c r="AQ65">
        <v>0</v>
      </c>
      <c r="AR65">
        <v>18</v>
      </c>
      <c r="AS65">
        <v>0</v>
      </c>
      <c r="AT65">
        <v>6</v>
      </c>
      <c r="AU65">
        <v>0</v>
      </c>
      <c r="AV65">
        <v>57</v>
      </c>
      <c r="AW65">
        <v>164</v>
      </c>
      <c r="AX65">
        <v>90</v>
      </c>
      <c r="AY65">
        <v>0</v>
      </c>
      <c r="AZ65">
        <v>27</v>
      </c>
      <c r="BA65">
        <v>9</v>
      </c>
      <c r="BB65">
        <v>19</v>
      </c>
      <c r="BC65">
        <v>8</v>
      </c>
      <c r="BD65">
        <v>0</v>
      </c>
      <c r="BE65">
        <v>8</v>
      </c>
      <c r="BF65">
        <v>0</v>
      </c>
      <c r="BG65">
        <v>50</v>
      </c>
      <c r="BH65">
        <v>166</v>
      </c>
      <c r="BI65">
        <v>2</v>
      </c>
      <c r="BJ65">
        <v>32</v>
      </c>
      <c r="BK65">
        <v>0</v>
      </c>
      <c r="BL65">
        <v>96</v>
      </c>
      <c r="BM65">
        <v>16</v>
      </c>
      <c r="BN65">
        <v>0</v>
      </c>
      <c r="BO65">
        <v>1</v>
      </c>
      <c r="BP65">
        <v>0</v>
      </c>
      <c r="BQ65">
        <v>26</v>
      </c>
      <c r="BR65">
        <v>33</v>
      </c>
      <c r="BS65">
        <v>4</v>
      </c>
      <c r="BT65">
        <v>22</v>
      </c>
      <c r="BU65">
        <v>10</v>
      </c>
      <c r="BV65">
        <v>47</v>
      </c>
      <c r="BW65">
        <v>43</v>
      </c>
      <c r="BX65">
        <v>41</v>
      </c>
      <c r="BY65">
        <v>52</v>
      </c>
      <c r="BZ65">
        <v>0</v>
      </c>
      <c r="CA65">
        <v>48</v>
      </c>
      <c r="CB65">
        <v>2</v>
      </c>
      <c r="CC65">
        <v>33</v>
      </c>
      <c r="CD65">
        <v>110</v>
      </c>
      <c r="CE65">
        <v>1</v>
      </c>
      <c r="CF65">
        <v>721</v>
      </c>
      <c r="CG65">
        <v>0</v>
      </c>
      <c r="CH65">
        <v>0</v>
      </c>
      <c r="CI65">
        <v>4</v>
      </c>
      <c r="CJ65">
        <v>10</v>
      </c>
      <c r="CK65">
        <v>4</v>
      </c>
      <c r="CL65">
        <v>0</v>
      </c>
      <c r="CM65">
        <v>10</v>
      </c>
      <c r="CN65">
        <v>4</v>
      </c>
      <c r="CO65">
        <v>0</v>
      </c>
      <c r="CP65">
        <v>12</v>
      </c>
      <c r="CQ65">
        <v>0</v>
      </c>
      <c r="CR65">
        <v>2869</v>
      </c>
      <c r="CS65">
        <v>2039</v>
      </c>
      <c r="CT65">
        <v>5</v>
      </c>
      <c r="CU65">
        <v>19</v>
      </c>
      <c r="CV65">
        <v>509</v>
      </c>
      <c r="CW65">
        <v>85</v>
      </c>
      <c r="CX65">
        <v>2657</v>
      </c>
      <c r="CY65">
        <v>5526</v>
      </c>
    </row>
    <row r="66" spans="1:103" ht="12.75">
      <c r="A66">
        <f t="shared" si="2"/>
        <v>63</v>
      </c>
      <c r="B66" t="s">
        <v>273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3</v>
      </c>
      <c r="AA66">
        <v>0</v>
      </c>
      <c r="AB66">
        <v>1</v>
      </c>
      <c r="AC66">
        <v>0</v>
      </c>
      <c r="AD66">
        <v>0</v>
      </c>
      <c r="AE66">
        <v>0</v>
      </c>
      <c r="AF66">
        <v>0</v>
      </c>
      <c r="AG66">
        <v>27</v>
      </c>
      <c r="AH66">
        <v>74</v>
      </c>
      <c r="AI66">
        <v>0</v>
      </c>
      <c r="AJ66">
        <v>0</v>
      </c>
      <c r="AK66">
        <v>0</v>
      </c>
      <c r="AL66">
        <v>0</v>
      </c>
      <c r="AM66">
        <v>110</v>
      </c>
      <c r="AN66">
        <v>0</v>
      </c>
      <c r="AO66">
        <v>9</v>
      </c>
      <c r="AP66">
        <v>90</v>
      </c>
      <c r="AQ66">
        <v>110</v>
      </c>
      <c r="AR66">
        <v>46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1</v>
      </c>
      <c r="AY66">
        <v>0</v>
      </c>
      <c r="AZ66">
        <v>7</v>
      </c>
      <c r="BA66">
        <v>0</v>
      </c>
      <c r="BB66">
        <v>0</v>
      </c>
      <c r="BC66">
        <v>7</v>
      </c>
      <c r="BD66">
        <v>0</v>
      </c>
      <c r="BE66">
        <v>0</v>
      </c>
      <c r="BF66">
        <v>0</v>
      </c>
      <c r="BG66">
        <v>0</v>
      </c>
      <c r="BH66">
        <v>57</v>
      </c>
      <c r="BI66">
        <v>58</v>
      </c>
      <c r="BJ66">
        <v>29</v>
      </c>
      <c r="BK66">
        <v>0</v>
      </c>
      <c r="BL66">
        <v>8</v>
      </c>
      <c r="BM66">
        <v>129</v>
      </c>
      <c r="BN66">
        <v>0</v>
      </c>
      <c r="BO66">
        <v>3</v>
      </c>
      <c r="BP66">
        <v>0</v>
      </c>
      <c r="BQ66">
        <v>2</v>
      </c>
      <c r="BR66">
        <v>0</v>
      </c>
      <c r="BS66">
        <v>7</v>
      </c>
      <c r="BT66">
        <v>1</v>
      </c>
      <c r="BU66">
        <v>1</v>
      </c>
      <c r="BV66">
        <v>2</v>
      </c>
      <c r="BW66">
        <v>10</v>
      </c>
      <c r="BX66">
        <v>66</v>
      </c>
      <c r="BY66">
        <v>1</v>
      </c>
      <c r="BZ66">
        <v>113</v>
      </c>
      <c r="CA66">
        <v>18</v>
      </c>
      <c r="CB66">
        <v>2</v>
      </c>
      <c r="CC66">
        <v>26</v>
      </c>
      <c r="CD66">
        <v>144</v>
      </c>
      <c r="CE66">
        <v>2</v>
      </c>
      <c r="CF66">
        <v>5</v>
      </c>
      <c r="CG66">
        <v>25</v>
      </c>
      <c r="CH66">
        <v>1</v>
      </c>
      <c r="CI66">
        <v>1</v>
      </c>
      <c r="CJ66">
        <v>0</v>
      </c>
      <c r="CK66">
        <v>2</v>
      </c>
      <c r="CL66">
        <v>0</v>
      </c>
      <c r="CM66">
        <v>10</v>
      </c>
      <c r="CN66">
        <v>38</v>
      </c>
      <c r="CO66">
        <v>2</v>
      </c>
      <c r="CP66">
        <v>6</v>
      </c>
      <c r="CQ66">
        <v>0</v>
      </c>
      <c r="CR66">
        <v>1255</v>
      </c>
      <c r="CS66">
        <v>543</v>
      </c>
      <c r="CT66">
        <v>0</v>
      </c>
      <c r="CU66">
        <v>2</v>
      </c>
      <c r="CV66">
        <v>154</v>
      </c>
      <c r="CW66">
        <v>844</v>
      </c>
      <c r="CX66">
        <v>1543</v>
      </c>
      <c r="CY66">
        <v>2798</v>
      </c>
    </row>
    <row r="67" spans="1:103" ht="12.75">
      <c r="A67">
        <f t="shared" si="2"/>
        <v>64</v>
      </c>
      <c r="B67" t="s">
        <v>274</v>
      </c>
      <c r="C67">
        <v>1</v>
      </c>
      <c r="D67">
        <v>0</v>
      </c>
      <c r="E67">
        <v>3</v>
      </c>
      <c r="F67">
        <v>0</v>
      </c>
      <c r="G67">
        <v>2</v>
      </c>
      <c r="H67">
        <v>0</v>
      </c>
      <c r="I67">
        <v>0</v>
      </c>
      <c r="J67">
        <v>0</v>
      </c>
      <c r="K67">
        <v>0</v>
      </c>
      <c r="L67">
        <v>0</v>
      </c>
      <c r="M67">
        <v>2</v>
      </c>
      <c r="N67">
        <v>1</v>
      </c>
      <c r="O67">
        <v>0</v>
      </c>
      <c r="P67">
        <v>0</v>
      </c>
      <c r="Q67">
        <v>0</v>
      </c>
      <c r="R67">
        <v>38</v>
      </c>
      <c r="S67">
        <v>1</v>
      </c>
      <c r="T67">
        <v>1</v>
      </c>
      <c r="U67">
        <v>0</v>
      </c>
      <c r="V67">
        <v>1</v>
      </c>
      <c r="W67">
        <v>0</v>
      </c>
      <c r="X67">
        <v>14</v>
      </c>
      <c r="Y67">
        <v>0</v>
      </c>
      <c r="Z67">
        <v>0</v>
      </c>
      <c r="AA67">
        <v>0</v>
      </c>
      <c r="AB67">
        <v>4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2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18</v>
      </c>
      <c r="BO67">
        <v>41</v>
      </c>
      <c r="BP67">
        <v>3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1782</v>
      </c>
      <c r="CE67">
        <v>6</v>
      </c>
      <c r="CF67">
        <v>0</v>
      </c>
      <c r="CG67">
        <v>0</v>
      </c>
      <c r="CH67">
        <v>1</v>
      </c>
      <c r="CI67">
        <v>5</v>
      </c>
      <c r="CJ67">
        <v>0</v>
      </c>
      <c r="CK67">
        <v>2</v>
      </c>
      <c r="CL67">
        <v>0</v>
      </c>
      <c r="CM67">
        <v>18</v>
      </c>
      <c r="CN67">
        <v>36</v>
      </c>
      <c r="CO67">
        <v>0</v>
      </c>
      <c r="CP67">
        <v>9</v>
      </c>
      <c r="CQ67">
        <v>0</v>
      </c>
      <c r="CR67">
        <v>1992</v>
      </c>
      <c r="CS67">
        <v>0</v>
      </c>
      <c r="CT67">
        <v>202</v>
      </c>
      <c r="CU67">
        <v>24</v>
      </c>
      <c r="CV67">
        <v>239</v>
      </c>
      <c r="CW67">
        <v>524</v>
      </c>
      <c r="CX67">
        <v>989</v>
      </c>
      <c r="CY67">
        <v>2981</v>
      </c>
    </row>
    <row r="68" spans="1:103" ht="12.75">
      <c r="A68">
        <f t="shared" si="2"/>
        <v>65</v>
      </c>
      <c r="B68" t="s">
        <v>275</v>
      </c>
      <c r="C68">
        <v>1</v>
      </c>
      <c r="D68">
        <v>0</v>
      </c>
      <c r="E68">
        <v>2</v>
      </c>
      <c r="F68">
        <v>0</v>
      </c>
      <c r="G68">
        <v>1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0</v>
      </c>
      <c r="O68">
        <v>0</v>
      </c>
      <c r="P68">
        <v>0</v>
      </c>
      <c r="Q68">
        <v>0</v>
      </c>
      <c r="R68">
        <v>22</v>
      </c>
      <c r="S68">
        <v>0</v>
      </c>
      <c r="T68">
        <v>1</v>
      </c>
      <c r="U68">
        <v>0</v>
      </c>
      <c r="V68">
        <v>0</v>
      </c>
      <c r="W68">
        <v>0</v>
      </c>
      <c r="X68">
        <v>13</v>
      </c>
      <c r="Y68">
        <v>0</v>
      </c>
      <c r="Z68">
        <v>0</v>
      </c>
      <c r="AA68">
        <v>3</v>
      </c>
      <c r="AB68">
        <v>5</v>
      </c>
      <c r="AC68">
        <v>20</v>
      </c>
      <c r="AD68">
        <v>22</v>
      </c>
      <c r="AE68">
        <v>0</v>
      </c>
      <c r="AF68">
        <v>1</v>
      </c>
      <c r="AG68">
        <v>0</v>
      </c>
      <c r="AH68">
        <v>3</v>
      </c>
      <c r="AI68">
        <v>0</v>
      </c>
      <c r="AJ68">
        <v>36</v>
      </c>
      <c r="AK68">
        <v>0</v>
      </c>
      <c r="AL68">
        <v>5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1</v>
      </c>
      <c r="AW68">
        <v>0</v>
      </c>
      <c r="AX68">
        <v>4</v>
      </c>
      <c r="AY68">
        <v>0</v>
      </c>
      <c r="AZ68">
        <v>0</v>
      </c>
      <c r="BA68">
        <v>6</v>
      </c>
      <c r="BB68">
        <v>0</v>
      </c>
      <c r="BC68">
        <v>2</v>
      </c>
      <c r="BD68">
        <v>0</v>
      </c>
      <c r="BE68">
        <v>13</v>
      </c>
      <c r="BF68">
        <v>0</v>
      </c>
      <c r="BG68">
        <v>0</v>
      </c>
      <c r="BH68">
        <v>0</v>
      </c>
      <c r="BI68">
        <v>0</v>
      </c>
      <c r="BJ68">
        <v>61</v>
      </c>
      <c r="BK68">
        <v>0</v>
      </c>
      <c r="BL68">
        <v>6</v>
      </c>
      <c r="BM68">
        <v>1</v>
      </c>
      <c r="BN68">
        <v>0</v>
      </c>
      <c r="BO68">
        <v>664</v>
      </c>
      <c r="BP68">
        <v>22</v>
      </c>
      <c r="BQ68">
        <v>0</v>
      </c>
      <c r="BR68">
        <v>10</v>
      </c>
      <c r="BS68">
        <v>0</v>
      </c>
      <c r="BT68">
        <v>19</v>
      </c>
      <c r="BU68">
        <v>13</v>
      </c>
      <c r="BV68">
        <v>20</v>
      </c>
      <c r="BW68">
        <v>9</v>
      </c>
      <c r="BX68">
        <v>15</v>
      </c>
      <c r="BY68">
        <v>23</v>
      </c>
      <c r="BZ68">
        <v>0</v>
      </c>
      <c r="CA68">
        <v>87</v>
      </c>
      <c r="CB68">
        <v>0</v>
      </c>
      <c r="CC68">
        <v>10</v>
      </c>
      <c r="CD68">
        <v>2080</v>
      </c>
      <c r="CE68">
        <v>13</v>
      </c>
      <c r="CF68">
        <v>0</v>
      </c>
      <c r="CG68">
        <v>0</v>
      </c>
      <c r="CH68">
        <v>2</v>
      </c>
      <c r="CI68">
        <v>6</v>
      </c>
      <c r="CJ68">
        <v>0</v>
      </c>
      <c r="CK68">
        <v>115</v>
      </c>
      <c r="CL68">
        <v>0</v>
      </c>
      <c r="CM68">
        <v>10</v>
      </c>
      <c r="CN68">
        <v>66</v>
      </c>
      <c r="CO68">
        <v>0</v>
      </c>
      <c r="CP68">
        <v>484</v>
      </c>
      <c r="CQ68">
        <v>0</v>
      </c>
      <c r="CR68">
        <v>3900</v>
      </c>
      <c r="CS68">
        <v>2909</v>
      </c>
      <c r="CT68">
        <v>113</v>
      </c>
      <c r="CU68">
        <v>21</v>
      </c>
      <c r="CV68">
        <v>577</v>
      </c>
      <c r="CW68">
        <v>451</v>
      </c>
      <c r="CX68">
        <v>4071</v>
      </c>
      <c r="CY68">
        <v>7971</v>
      </c>
    </row>
    <row r="69" spans="1:103" ht="12.75">
      <c r="A69">
        <f t="shared" si="2"/>
        <v>66</v>
      </c>
      <c r="B69" t="s">
        <v>276</v>
      </c>
      <c r="C69">
        <v>8</v>
      </c>
      <c r="D69">
        <v>1</v>
      </c>
      <c r="E69">
        <v>2</v>
      </c>
      <c r="F69">
        <v>2</v>
      </c>
      <c r="G69">
        <v>4</v>
      </c>
      <c r="H69">
        <v>1</v>
      </c>
      <c r="I69">
        <v>2</v>
      </c>
      <c r="J69">
        <v>0</v>
      </c>
      <c r="K69">
        <v>0</v>
      </c>
      <c r="L69">
        <v>3</v>
      </c>
      <c r="M69">
        <v>9</v>
      </c>
      <c r="N69">
        <v>0</v>
      </c>
      <c r="O69">
        <v>0</v>
      </c>
      <c r="P69">
        <v>0</v>
      </c>
      <c r="Q69">
        <v>0</v>
      </c>
      <c r="R69">
        <v>4</v>
      </c>
      <c r="S69">
        <v>13</v>
      </c>
      <c r="T69">
        <v>12</v>
      </c>
      <c r="U69">
        <v>2</v>
      </c>
      <c r="V69">
        <v>14</v>
      </c>
      <c r="W69">
        <v>0</v>
      </c>
      <c r="X69">
        <v>26</v>
      </c>
      <c r="Y69">
        <v>0</v>
      </c>
      <c r="Z69">
        <v>0</v>
      </c>
      <c r="AA69">
        <v>0</v>
      </c>
      <c r="AB69">
        <v>118</v>
      </c>
      <c r="AC69">
        <v>0</v>
      </c>
      <c r="AD69">
        <v>22</v>
      </c>
      <c r="AE69">
        <v>0</v>
      </c>
      <c r="AF69">
        <v>0</v>
      </c>
      <c r="AG69">
        <v>0</v>
      </c>
      <c r="AH69">
        <v>5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186</v>
      </c>
      <c r="AR69">
        <v>0</v>
      </c>
      <c r="AS69">
        <v>0</v>
      </c>
      <c r="AT69">
        <v>1</v>
      </c>
      <c r="AU69">
        <v>0</v>
      </c>
      <c r="AV69">
        <v>0</v>
      </c>
      <c r="AW69">
        <v>0</v>
      </c>
      <c r="AX69">
        <v>1</v>
      </c>
      <c r="AY69">
        <v>0</v>
      </c>
      <c r="AZ69">
        <v>30</v>
      </c>
      <c r="BA69">
        <v>3</v>
      </c>
      <c r="BB69">
        <v>5</v>
      </c>
      <c r="BC69">
        <v>8</v>
      </c>
      <c r="BD69">
        <v>0</v>
      </c>
      <c r="BE69">
        <v>1</v>
      </c>
      <c r="BF69">
        <v>0</v>
      </c>
      <c r="BG69">
        <v>0</v>
      </c>
      <c r="BH69">
        <v>0</v>
      </c>
      <c r="BI69">
        <v>0</v>
      </c>
      <c r="BJ69">
        <v>2</v>
      </c>
      <c r="BK69">
        <v>3</v>
      </c>
      <c r="BL69">
        <v>3</v>
      </c>
      <c r="BM69">
        <v>0</v>
      </c>
      <c r="BN69">
        <v>3</v>
      </c>
      <c r="BO69">
        <v>38</v>
      </c>
      <c r="BP69">
        <v>4635</v>
      </c>
      <c r="BQ69">
        <v>17</v>
      </c>
      <c r="BR69">
        <v>85</v>
      </c>
      <c r="BS69">
        <v>238</v>
      </c>
      <c r="BT69">
        <v>231</v>
      </c>
      <c r="BU69">
        <v>361</v>
      </c>
      <c r="BV69">
        <v>182</v>
      </c>
      <c r="BW69">
        <v>48</v>
      </c>
      <c r="BX69">
        <v>33</v>
      </c>
      <c r="BY69">
        <v>55</v>
      </c>
      <c r="BZ69">
        <v>24</v>
      </c>
      <c r="CA69">
        <v>1119</v>
      </c>
      <c r="CB69">
        <v>118</v>
      </c>
      <c r="CC69">
        <v>26</v>
      </c>
      <c r="CD69">
        <v>4616</v>
      </c>
      <c r="CE69">
        <v>8</v>
      </c>
      <c r="CF69">
        <v>7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7</v>
      </c>
      <c r="CN69">
        <v>2</v>
      </c>
      <c r="CO69">
        <v>0</v>
      </c>
      <c r="CP69">
        <v>0</v>
      </c>
      <c r="CQ69">
        <v>0</v>
      </c>
      <c r="CR69">
        <v>12344</v>
      </c>
      <c r="CS69">
        <v>0</v>
      </c>
      <c r="CT69">
        <v>25</v>
      </c>
      <c r="CU69">
        <v>18</v>
      </c>
      <c r="CV69">
        <v>2922</v>
      </c>
      <c r="CW69">
        <v>1241</v>
      </c>
      <c r="CX69">
        <v>4206</v>
      </c>
      <c r="CY69">
        <v>16550</v>
      </c>
    </row>
    <row r="70" spans="1:103" ht="12.75">
      <c r="A70">
        <f aca="true" t="shared" si="3" ref="A70:A103">A69+1</f>
        <v>67</v>
      </c>
      <c r="B70" t="s">
        <v>277</v>
      </c>
      <c r="C70">
        <v>1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0</v>
      </c>
      <c r="O70">
        <v>0</v>
      </c>
      <c r="P70">
        <v>0</v>
      </c>
      <c r="Q70">
        <v>0</v>
      </c>
      <c r="R70">
        <v>0</v>
      </c>
      <c r="S70">
        <v>8</v>
      </c>
      <c r="T70">
        <v>7</v>
      </c>
      <c r="U70">
        <v>1</v>
      </c>
      <c r="V70">
        <v>8</v>
      </c>
      <c r="W70">
        <v>0</v>
      </c>
      <c r="X70">
        <v>0</v>
      </c>
      <c r="Y70">
        <v>4</v>
      </c>
      <c r="Z70">
        <v>0</v>
      </c>
      <c r="AA70">
        <v>5</v>
      </c>
      <c r="AB70">
        <v>3</v>
      </c>
      <c r="AC70">
        <v>3</v>
      </c>
      <c r="AD70">
        <v>52</v>
      </c>
      <c r="AE70">
        <v>5</v>
      </c>
      <c r="AF70">
        <v>1</v>
      </c>
      <c r="AG70">
        <v>2</v>
      </c>
      <c r="AH70">
        <v>2</v>
      </c>
      <c r="AI70">
        <v>3</v>
      </c>
      <c r="AJ70">
        <v>3</v>
      </c>
      <c r="AK70">
        <v>1</v>
      </c>
      <c r="AL70">
        <v>27</v>
      </c>
      <c r="AM70">
        <v>8</v>
      </c>
      <c r="AN70">
        <v>1</v>
      </c>
      <c r="AO70">
        <v>7</v>
      </c>
      <c r="AP70">
        <v>1</v>
      </c>
      <c r="AQ70">
        <v>6</v>
      </c>
      <c r="AR70">
        <v>5</v>
      </c>
      <c r="AS70">
        <v>55</v>
      </c>
      <c r="AT70">
        <v>12</v>
      </c>
      <c r="AU70">
        <v>3</v>
      </c>
      <c r="AV70">
        <v>3</v>
      </c>
      <c r="AW70">
        <v>5</v>
      </c>
      <c r="AX70">
        <v>15</v>
      </c>
      <c r="AY70">
        <v>3</v>
      </c>
      <c r="AZ70">
        <v>8</v>
      </c>
      <c r="BA70">
        <v>28</v>
      </c>
      <c r="BB70">
        <v>113</v>
      </c>
      <c r="BC70">
        <v>7</v>
      </c>
      <c r="BD70">
        <v>0</v>
      </c>
      <c r="BE70">
        <v>71</v>
      </c>
      <c r="BF70">
        <v>0</v>
      </c>
      <c r="BG70">
        <v>15</v>
      </c>
      <c r="BH70">
        <v>2</v>
      </c>
      <c r="BI70">
        <v>4</v>
      </c>
      <c r="BJ70">
        <v>28</v>
      </c>
      <c r="BK70">
        <v>7</v>
      </c>
      <c r="BL70">
        <v>27</v>
      </c>
      <c r="BM70">
        <v>13</v>
      </c>
      <c r="BN70">
        <v>15</v>
      </c>
      <c r="BO70">
        <v>20</v>
      </c>
      <c r="BP70">
        <v>87</v>
      </c>
      <c r="BQ70">
        <v>201</v>
      </c>
      <c r="BR70">
        <v>13</v>
      </c>
      <c r="BS70">
        <v>59</v>
      </c>
      <c r="BT70">
        <v>206</v>
      </c>
      <c r="BU70">
        <v>250</v>
      </c>
      <c r="BV70">
        <v>306</v>
      </c>
      <c r="BW70">
        <v>54</v>
      </c>
      <c r="BX70">
        <v>84</v>
      </c>
      <c r="BY70">
        <v>250</v>
      </c>
      <c r="BZ70">
        <v>13</v>
      </c>
      <c r="CA70">
        <v>421</v>
      </c>
      <c r="CB70">
        <v>16</v>
      </c>
      <c r="CC70">
        <v>143</v>
      </c>
      <c r="CD70">
        <v>502</v>
      </c>
      <c r="CE70">
        <v>12</v>
      </c>
      <c r="CF70">
        <v>110</v>
      </c>
      <c r="CG70">
        <v>45</v>
      </c>
      <c r="CH70">
        <v>29</v>
      </c>
      <c r="CI70">
        <v>35</v>
      </c>
      <c r="CJ70">
        <v>12</v>
      </c>
      <c r="CK70">
        <v>6</v>
      </c>
      <c r="CL70">
        <v>2</v>
      </c>
      <c r="CM70">
        <v>10</v>
      </c>
      <c r="CN70">
        <v>15</v>
      </c>
      <c r="CO70">
        <v>5</v>
      </c>
      <c r="CP70">
        <v>85</v>
      </c>
      <c r="CQ70">
        <v>0</v>
      </c>
      <c r="CR70">
        <v>3595</v>
      </c>
      <c r="CS70">
        <v>453</v>
      </c>
      <c r="CT70">
        <v>0</v>
      </c>
      <c r="CU70">
        <v>54</v>
      </c>
      <c r="CV70">
        <v>580</v>
      </c>
      <c r="CW70">
        <v>380</v>
      </c>
      <c r="CX70">
        <v>1467</v>
      </c>
      <c r="CY70">
        <v>5062</v>
      </c>
    </row>
    <row r="71" spans="1:103" ht="12.75">
      <c r="A71">
        <f t="shared" si="3"/>
        <v>68</v>
      </c>
      <c r="B71" t="s">
        <v>278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2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13</v>
      </c>
      <c r="BS71">
        <v>0</v>
      </c>
      <c r="BT71">
        <v>0</v>
      </c>
      <c r="BU71">
        <v>0</v>
      </c>
      <c r="BV71">
        <v>1</v>
      </c>
      <c r="BW71">
        <v>9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79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14</v>
      </c>
      <c r="CK71">
        <v>1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120</v>
      </c>
      <c r="CS71">
        <v>516</v>
      </c>
      <c r="CT71">
        <v>2</v>
      </c>
      <c r="CU71">
        <v>305</v>
      </c>
      <c r="CV71">
        <v>78</v>
      </c>
      <c r="CW71">
        <v>47</v>
      </c>
      <c r="CX71">
        <v>948</v>
      </c>
      <c r="CY71">
        <v>1068</v>
      </c>
    </row>
    <row r="72" spans="1:103" ht="12.75">
      <c r="A72">
        <f t="shared" si="3"/>
        <v>69</v>
      </c>
      <c r="B72" t="s">
        <v>279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2</v>
      </c>
      <c r="S72">
        <v>0</v>
      </c>
      <c r="T72">
        <v>0</v>
      </c>
      <c r="U72">
        <v>0</v>
      </c>
      <c r="V72">
        <v>0</v>
      </c>
      <c r="W72">
        <v>0</v>
      </c>
      <c r="X72">
        <v>1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4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19</v>
      </c>
      <c r="BP72">
        <v>5</v>
      </c>
      <c r="BQ72">
        <v>0</v>
      </c>
      <c r="BR72">
        <v>0</v>
      </c>
      <c r="BS72">
        <v>147</v>
      </c>
      <c r="BT72">
        <v>0</v>
      </c>
      <c r="BU72">
        <v>34</v>
      </c>
      <c r="BV72">
        <v>21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1</v>
      </c>
      <c r="CD72">
        <v>242</v>
      </c>
      <c r="CE72">
        <v>16</v>
      </c>
      <c r="CF72">
        <v>0</v>
      </c>
      <c r="CG72">
        <v>0</v>
      </c>
      <c r="CH72">
        <v>4</v>
      </c>
      <c r="CI72">
        <v>4</v>
      </c>
      <c r="CJ72">
        <v>0</v>
      </c>
      <c r="CK72">
        <v>7</v>
      </c>
      <c r="CL72">
        <v>0</v>
      </c>
      <c r="CM72">
        <v>3</v>
      </c>
      <c r="CN72">
        <v>1</v>
      </c>
      <c r="CO72">
        <v>0</v>
      </c>
      <c r="CP72">
        <v>58</v>
      </c>
      <c r="CQ72">
        <v>0</v>
      </c>
      <c r="CR72">
        <v>569</v>
      </c>
      <c r="CS72">
        <v>7</v>
      </c>
      <c r="CT72">
        <v>1</v>
      </c>
      <c r="CU72">
        <v>924</v>
      </c>
      <c r="CV72">
        <v>156</v>
      </c>
      <c r="CW72">
        <v>102</v>
      </c>
      <c r="CX72">
        <v>1190</v>
      </c>
      <c r="CY72">
        <v>1759</v>
      </c>
    </row>
    <row r="73" spans="1:103" ht="12.75">
      <c r="A73">
        <f t="shared" si="3"/>
        <v>70</v>
      </c>
      <c r="B73" t="s">
        <v>280</v>
      </c>
      <c r="C73">
        <v>18</v>
      </c>
      <c r="D73">
        <v>1</v>
      </c>
      <c r="E73">
        <v>5</v>
      </c>
      <c r="F73">
        <v>3</v>
      </c>
      <c r="G73">
        <v>9</v>
      </c>
      <c r="H73">
        <v>2</v>
      </c>
      <c r="I73">
        <v>3</v>
      </c>
      <c r="J73">
        <v>1</v>
      </c>
      <c r="K73">
        <v>0</v>
      </c>
      <c r="L73">
        <v>1</v>
      </c>
      <c r="M73">
        <v>17</v>
      </c>
      <c r="N73">
        <v>1</v>
      </c>
      <c r="O73">
        <v>1</v>
      </c>
      <c r="P73">
        <v>0</v>
      </c>
      <c r="Q73">
        <v>0</v>
      </c>
      <c r="R73">
        <v>24</v>
      </c>
      <c r="S73">
        <v>34</v>
      </c>
      <c r="T73">
        <v>34</v>
      </c>
      <c r="U73">
        <v>7</v>
      </c>
      <c r="V73">
        <v>39</v>
      </c>
      <c r="W73">
        <v>0</v>
      </c>
      <c r="X73">
        <v>42</v>
      </c>
      <c r="Y73">
        <v>51</v>
      </c>
      <c r="Z73">
        <v>57</v>
      </c>
      <c r="AA73">
        <v>4</v>
      </c>
      <c r="AB73">
        <v>13</v>
      </c>
      <c r="AC73">
        <v>1</v>
      </c>
      <c r="AD73">
        <v>46</v>
      </c>
      <c r="AE73">
        <v>6</v>
      </c>
      <c r="AF73">
        <v>0</v>
      </c>
      <c r="AG73">
        <v>70</v>
      </c>
      <c r="AH73">
        <v>273</v>
      </c>
      <c r="AI73">
        <v>28</v>
      </c>
      <c r="AJ73">
        <v>5</v>
      </c>
      <c r="AK73">
        <v>1</v>
      </c>
      <c r="AL73">
        <v>33</v>
      </c>
      <c r="AM73">
        <v>16</v>
      </c>
      <c r="AN73">
        <v>1</v>
      </c>
      <c r="AO73">
        <v>58</v>
      </c>
      <c r="AP73">
        <v>6</v>
      </c>
      <c r="AQ73">
        <v>81</v>
      </c>
      <c r="AR73">
        <v>322</v>
      </c>
      <c r="AS73">
        <v>2</v>
      </c>
      <c r="AT73">
        <v>14</v>
      </c>
      <c r="AU73">
        <v>8</v>
      </c>
      <c r="AV73">
        <v>11</v>
      </c>
      <c r="AW73">
        <v>34</v>
      </c>
      <c r="AX73">
        <v>32</v>
      </c>
      <c r="AY73">
        <v>7</v>
      </c>
      <c r="AZ73">
        <v>99</v>
      </c>
      <c r="BA73">
        <v>75</v>
      </c>
      <c r="BB73">
        <v>11</v>
      </c>
      <c r="BC73">
        <v>70</v>
      </c>
      <c r="BD73">
        <v>0</v>
      </c>
      <c r="BE73">
        <v>2</v>
      </c>
      <c r="BF73">
        <v>1</v>
      </c>
      <c r="BG73">
        <v>17</v>
      </c>
      <c r="BH73">
        <v>14</v>
      </c>
      <c r="BI73">
        <v>29</v>
      </c>
      <c r="BJ73">
        <v>133</v>
      </c>
      <c r="BK73">
        <v>25</v>
      </c>
      <c r="BL73">
        <v>21</v>
      </c>
      <c r="BM73">
        <v>26</v>
      </c>
      <c r="BN73">
        <v>61</v>
      </c>
      <c r="BO73">
        <v>47</v>
      </c>
      <c r="BP73">
        <v>348</v>
      </c>
      <c r="BQ73">
        <v>70</v>
      </c>
      <c r="BR73">
        <v>33</v>
      </c>
      <c r="BS73">
        <v>14</v>
      </c>
      <c r="BT73">
        <v>48</v>
      </c>
      <c r="BU73">
        <v>18</v>
      </c>
      <c r="BV73">
        <v>50</v>
      </c>
      <c r="BW73">
        <v>61</v>
      </c>
      <c r="BX73">
        <v>75</v>
      </c>
      <c r="BY73">
        <v>20</v>
      </c>
      <c r="BZ73">
        <v>8</v>
      </c>
      <c r="CA73">
        <v>243</v>
      </c>
      <c r="CB73">
        <v>36</v>
      </c>
      <c r="CC73">
        <v>23</v>
      </c>
      <c r="CD73">
        <v>766</v>
      </c>
      <c r="CE73">
        <v>54</v>
      </c>
      <c r="CF73">
        <v>397</v>
      </c>
      <c r="CG73">
        <v>69</v>
      </c>
      <c r="CH73">
        <v>65</v>
      </c>
      <c r="CI73">
        <v>36</v>
      </c>
      <c r="CJ73">
        <v>28</v>
      </c>
      <c r="CK73">
        <v>53</v>
      </c>
      <c r="CL73">
        <v>4</v>
      </c>
      <c r="CM73">
        <v>32</v>
      </c>
      <c r="CN73">
        <v>33</v>
      </c>
      <c r="CO73">
        <v>10</v>
      </c>
      <c r="CP73">
        <v>301</v>
      </c>
      <c r="CQ73">
        <v>0</v>
      </c>
      <c r="CR73">
        <v>4946</v>
      </c>
      <c r="CS73">
        <v>1272</v>
      </c>
      <c r="CT73">
        <v>28</v>
      </c>
      <c r="CU73">
        <v>606</v>
      </c>
      <c r="CV73">
        <v>808</v>
      </c>
      <c r="CW73">
        <v>612</v>
      </c>
      <c r="CX73">
        <v>3326</v>
      </c>
      <c r="CY73">
        <v>8272</v>
      </c>
    </row>
    <row r="74" spans="1:103" ht="12.75">
      <c r="A74">
        <f t="shared" si="3"/>
        <v>71</v>
      </c>
      <c r="B74" t="s">
        <v>281</v>
      </c>
      <c r="C74">
        <v>3</v>
      </c>
      <c r="D74">
        <v>0</v>
      </c>
      <c r="E74">
        <v>1</v>
      </c>
      <c r="F74">
        <v>1</v>
      </c>
      <c r="G74">
        <v>2</v>
      </c>
      <c r="H74">
        <v>0</v>
      </c>
      <c r="I74">
        <v>1</v>
      </c>
      <c r="J74">
        <v>0</v>
      </c>
      <c r="K74">
        <v>0</v>
      </c>
      <c r="L74">
        <v>0</v>
      </c>
      <c r="M74">
        <v>5</v>
      </c>
      <c r="N74">
        <v>0</v>
      </c>
      <c r="O74">
        <v>0</v>
      </c>
      <c r="P74">
        <v>0</v>
      </c>
      <c r="Q74">
        <v>0</v>
      </c>
      <c r="R74">
        <v>5</v>
      </c>
      <c r="S74">
        <v>13</v>
      </c>
      <c r="T74">
        <v>7</v>
      </c>
      <c r="U74">
        <v>2</v>
      </c>
      <c r="V74">
        <v>9</v>
      </c>
      <c r="W74">
        <v>0</v>
      </c>
      <c r="X74">
        <v>0</v>
      </c>
      <c r="Y74">
        <v>13</v>
      </c>
      <c r="Z74">
        <v>39</v>
      </c>
      <c r="AA74">
        <v>3</v>
      </c>
      <c r="AB74">
        <v>112</v>
      </c>
      <c r="AC74">
        <v>1</v>
      </c>
      <c r="AD74">
        <v>8</v>
      </c>
      <c r="AE74">
        <v>3</v>
      </c>
      <c r="AF74">
        <v>0</v>
      </c>
      <c r="AG74">
        <v>1</v>
      </c>
      <c r="AH74">
        <v>1</v>
      </c>
      <c r="AI74">
        <v>2</v>
      </c>
      <c r="AJ74">
        <v>2</v>
      </c>
      <c r="AK74">
        <v>0</v>
      </c>
      <c r="AL74">
        <v>16</v>
      </c>
      <c r="AM74">
        <v>5</v>
      </c>
      <c r="AN74">
        <v>0</v>
      </c>
      <c r="AO74">
        <v>4</v>
      </c>
      <c r="AP74">
        <v>1</v>
      </c>
      <c r="AQ74">
        <v>1</v>
      </c>
      <c r="AR74">
        <v>1</v>
      </c>
      <c r="AS74">
        <v>1</v>
      </c>
      <c r="AT74">
        <v>7</v>
      </c>
      <c r="AU74">
        <v>1</v>
      </c>
      <c r="AV74">
        <v>2</v>
      </c>
      <c r="AW74">
        <v>3</v>
      </c>
      <c r="AX74">
        <v>2</v>
      </c>
      <c r="AY74">
        <v>2</v>
      </c>
      <c r="AZ74">
        <v>1</v>
      </c>
      <c r="BA74">
        <v>14</v>
      </c>
      <c r="BB74">
        <v>1</v>
      </c>
      <c r="BC74">
        <v>25</v>
      </c>
      <c r="BD74">
        <v>2</v>
      </c>
      <c r="BE74">
        <v>0</v>
      </c>
      <c r="BF74">
        <v>0</v>
      </c>
      <c r="BG74">
        <v>9</v>
      </c>
      <c r="BH74">
        <v>1</v>
      </c>
      <c r="BI74">
        <v>3</v>
      </c>
      <c r="BJ74">
        <v>2</v>
      </c>
      <c r="BK74">
        <v>3</v>
      </c>
      <c r="BL74">
        <v>3</v>
      </c>
      <c r="BM74">
        <v>6</v>
      </c>
      <c r="BN74">
        <v>8</v>
      </c>
      <c r="BO74">
        <v>9</v>
      </c>
      <c r="BP74">
        <v>18</v>
      </c>
      <c r="BQ74">
        <v>4</v>
      </c>
      <c r="BR74">
        <v>9</v>
      </c>
      <c r="BS74">
        <v>4</v>
      </c>
      <c r="BT74">
        <v>20</v>
      </c>
      <c r="BU74">
        <v>75</v>
      </c>
      <c r="BV74">
        <v>25</v>
      </c>
      <c r="BW74">
        <v>2</v>
      </c>
      <c r="BX74">
        <v>1</v>
      </c>
      <c r="BY74">
        <v>2</v>
      </c>
      <c r="BZ74">
        <v>8</v>
      </c>
      <c r="CA74">
        <v>13</v>
      </c>
      <c r="CB74">
        <v>10</v>
      </c>
      <c r="CC74">
        <v>3</v>
      </c>
      <c r="CD74">
        <v>380</v>
      </c>
      <c r="CE74">
        <v>2</v>
      </c>
      <c r="CF74">
        <v>66</v>
      </c>
      <c r="CG74">
        <v>20</v>
      </c>
      <c r="CH74">
        <v>25</v>
      </c>
      <c r="CI74">
        <v>7</v>
      </c>
      <c r="CJ74">
        <v>7</v>
      </c>
      <c r="CK74">
        <v>1</v>
      </c>
      <c r="CL74">
        <v>1</v>
      </c>
      <c r="CM74">
        <v>8</v>
      </c>
      <c r="CN74">
        <v>10</v>
      </c>
      <c r="CO74">
        <v>3</v>
      </c>
      <c r="CP74">
        <v>63</v>
      </c>
      <c r="CQ74">
        <v>0</v>
      </c>
      <c r="CR74">
        <v>1159</v>
      </c>
      <c r="CS74">
        <v>232</v>
      </c>
      <c r="CT74">
        <v>82</v>
      </c>
      <c r="CU74">
        <v>3228</v>
      </c>
      <c r="CV74">
        <v>834</v>
      </c>
      <c r="CW74">
        <v>1442</v>
      </c>
      <c r="CX74">
        <v>5818</v>
      </c>
      <c r="CY74">
        <v>6977</v>
      </c>
    </row>
    <row r="75" spans="1:103" ht="12.75">
      <c r="A75">
        <f t="shared" si="3"/>
        <v>72</v>
      </c>
      <c r="B75" t="s">
        <v>282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4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8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2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14</v>
      </c>
      <c r="BV75">
        <v>10</v>
      </c>
      <c r="BW75">
        <v>30</v>
      </c>
      <c r="BX75">
        <v>0</v>
      </c>
      <c r="BY75">
        <v>1</v>
      </c>
      <c r="BZ75">
        <v>3</v>
      </c>
      <c r="CA75">
        <v>0</v>
      </c>
      <c r="CB75">
        <v>2</v>
      </c>
      <c r="CC75">
        <v>0</v>
      </c>
      <c r="CD75">
        <v>81</v>
      </c>
      <c r="CE75">
        <v>10</v>
      </c>
      <c r="CF75">
        <v>0</v>
      </c>
      <c r="CG75">
        <v>0</v>
      </c>
      <c r="CH75">
        <v>2</v>
      </c>
      <c r="CI75">
        <v>4</v>
      </c>
      <c r="CJ75">
        <v>0</v>
      </c>
      <c r="CK75">
        <v>0</v>
      </c>
      <c r="CL75">
        <v>0</v>
      </c>
      <c r="CM75">
        <v>2</v>
      </c>
      <c r="CN75">
        <v>1</v>
      </c>
      <c r="CO75">
        <v>0</v>
      </c>
      <c r="CP75">
        <v>233</v>
      </c>
      <c r="CQ75">
        <v>0</v>
      </c>
      <c r="CR75">
        <v>407</v>
      </c>
      <c r="CS75">
        <v>245</v>
      </c>
      <c r="CT75">
        <v>27</v>
      </c>
      <c r="CU75">
        <v>2143</v>
      </c>
      <c r="CV75">
        <v>440</v>
      </c>
      <c r="CW75">
        <v>530</v>
      </c>
      <c r="CX75">
        <v>3385</v>
      </c>
      <c r="CY75">
        <v>3792</v>
      </c>
    </row>
    <row r="76" spans="1:103" ht="12.75">
      <c r="A76">
        <f t="shared" si="3"/>
        <v>73</v>
      </c>
      <c r="B76" t="s">
        <v>283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1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1</v>
      </c>
      <c r="BS76">
        <v>0</v>
      </c>
      <c r="BT76">
        <v>0</v>
      </c>
      <c r="BU76">
        <v>0</v>
      </c>
      <c r="BV76">
        <v>0</v>
      </c>
      <c r="BW76">
        <v>58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16</v>
      </c>
      <c r="CQ76">
        <v>0</v>
      </c>
      <c r="CR76">
        <v>77</v>
      </c>
      <c r="CS76">
        <v>789</v>
      </c>
      <c r="CT76">
        <v>3</v>
      </c>
      <c r="CU76">
        <v>298</v>
      </c>
      <c r="CV76">
        <v>97</v>
      </c>
      <c r="CW76">
        <v>105</v>
      </c>
      <c r="CX76">
        <v>1292</v>
      </c>
      <c r="CY76">
        <v>1369</v>
      </c>
    </row>
    <row r="77" spans="1:103" ht="12.75">
      <c r="A77">
        <f t="shared" si="3"/>
        <v>74</v>
      </c>
      <c r="B77" t="s">
        <v>284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2</v>
      </c>
      <c r="T77">
        <v>2</v>
      </c>
      <c r="U77">
        <v>0</v>
      </c>
      <c r="V77">
        <v>2</v>
      </c>
      <c r="W77">
        <v>0</v>
      </c>
      <c r="X77">
        <v>0</v>
      </c>
      <c r="Y77">
        <v>0</v>
      </c>
      <c r="Z77">
        <v>2</v>
      </c>
      <c r="AA77">
        <v>0</v>
      </c>
      <c r="AB77">
        <v>1</v>
      </c>
      <c r="AC77">
        <v>0</v>
      </c>
      <c r="AD77">
        <v>2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1</v>
      </c>
      <c r="AN77">
        <v>0</v>
      </c>
      <c r="AO77">
        <v>1</v>
      </c>
      <c r="AP77">
        <v>0</v>
      </c>
      <c r="AQ77">
        <v>1</v>
      </c>
      <c r="AR77">
        <v>1</v>
      </c>
      <c r="AS77">
        <v>0</v>
      </c>
      <c r="AT77">
        <v>1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1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1</v>
      </c>
      <c r="BH77">
        <v>0</v>
      </c>
      <c r="BI77">
        <v>0</v>
      </c>
      <c r="BJ77">
        <v>1</v>
      </c>
      <c r="BK77">
        <v>0</v>
      </c>
      <c r="BL77">
        <v>0</v>
      </c>
      <c r="BM77">
        <v>1</v>
      </c>
      <c r="BN77">
        <v>2</v>
      </c>
      <c r="BO77">
        <v>1</v>
      </c>
      <c r="BP77">
        <v>4</v>
      </c>
      <c r="BQ77">
        <v>0</v>
      </c>
      <c r="BR77">
        <v>0</v>
      </c>
      <c r="BS77">
        <v>0</v>
      </c>
      <c r="BT77">
        <v>1</v>
      </c>
      <c r="BU77">
        <v>0</v>
      </c>
      <c r="BV77">
        <v>2</v>
      </c>
      <c r="BW77">
        <v>2</v>
      </c>
      <c r="BX77">
        <v>43</v>
      </c>
      <c r="BY77">
        <v>1</v>
      </c>
      <c r="BZ77">
        <v>1</v>
      </c>
      <c r="CA77">
        <v>2</v>
      </c>
      <c r="CB77">
        <v>0</v>
      </c>
      <c r="CC77">
        <v>0</v>
      </c>
      <c r="CD77">
        <v>0</v>
      </c>
      <c r="CE77">
        <v>1</v>
      </c>
      <c r="CF77">
        <v>15</v>
      </c>
      <c r="CG77">
        <v>4</v>
      </c>
      <c r="CH77">
        <v>3</v>
      </c>
      <c r="CI77">
        <v>3</v>
      </c>
      <c r="CJ77">
        <v>2</v>
      </c>
      <c r="CK77">
        <v>0</v>
      </c>
      <c r="CL77">
        <v>0</v>
      </c>
      <c r="CM77">
        <v>2</v>
      </c>
      <c r="CN77">
        <v>4</v>
      </c>
      <c r="CO77">
        <v>1</v>
      </c>
      <c r="CP77">
        <v>48</v>
      </c>
      <c r="CQ77">
        <v>0</v>
      </c>
      <c r="CR77">
        <v>171</v>
      </c>
      <c r="CS77">
        <v>1001</v>
      </c>
      <c r="CT77">
        <v>6</v>
      </c>
      <c r="CU77">
        <v>161</v>
      </c>
      <c r="CV77">
        <v>357</v>
      </c>
      <c r="CW77">
        <v>1818</v>
      </c>
      <c r="CX77">
        <v>3343</v>
      </c>
      <c r="CY77">
        <v>3514</v>
      </c>
    </row>
    <row r="78" spans="1:103" ht="12.75">
      <c r="A78">
        <f t="shared" si="3"/>
        <v>75</v>
      </c>
      <c r="B78" t="s">
        <v>285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1</v>
      </c>
      <c r="S78">
        <v>3</v>
      </c>
      <c r="T78">
        <v>3</v>
      </c>
      <c r="U78">
        <v>1</v>
      </c>
      <c r="V78">
        <v>3</v>
      </c>
      <c r="W78">
        <v>0</v>
      </c>
      <c r="X78">
        <v>0</v>
      </c>
      <c r="Y78">
        <v>1</v>
      </c>
      <c r="Z78">
        <v>11</v>
      </c>
      <c r="AA78">
        <v>0</v>
      </c>
      <c r="AB78">
        <v>13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2</v>
      </c>
      <c r="AM78">
        <v>1</v>
      </c>
      <c r="AN78">
        <v>0</v>
      </c>
      <c r="AO78">
        <v>1</v>
      </c>
      <c r="AP78">
        <v>0</v>
      </c>
      <c r="AQ78">
        <v>2</v>
      </c>
      <c r="AR78">
        <v>1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1</v>
      </c>
      <c r="BB78">
        <v>0</v>
      </c>
      <c r="BC78">
        <v>5</v>
      </c>
      <c r="BD78">
        <v>0</v>
      </c>
      <c r="BE78">
        <v>0</v>
      </c>
      <c r="BF78">
        <v>0</v>
      </c>
      <c r="BG78">
        <v>1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1</v>
      </c>
      <c r="BN78">
        <v>4</v>
      </c>
      <c r="BO78">
        <v>1</v>
      </c>
      <c r="BP78">
        <v>37</v>
      </c>
      <c r="BQ78">
        <v>1</v>
      </c>
      <c r="BR78">
        <v>0</v>
      </c>
      <c r="BS78">
        <v>0</v>
      </c>
      <c r="BT78">
        <v>0</v>
      </c>
      <c r="BU78">
        <v>6</v>
      </c>
      <c r="BV78">
        <v>0</v>
      </c>
      <c r="BW78">
        <v>3</v>
      </c>
      <c r="BX78">
        <v>6</v>
      </c>
      <c r="BY78">
        <v>0</v>
      </c>
      <c r="BZ78">
        <v>1</v>
      </c>
      <c r="CA78">
        <v>1</v>
      </c>
      <c r="CB78">
        <v>5</v>
      </c>
      <c r="CC78">
        <v>0</v>
      </c>
      <c r="CD78">
        <v>209</v>
      </c>
      <c r="CE78">
        <v>4</v>
      </c>
      <c r="CF78">
        <v>46</v>
      </c>
      <c r="CG78">
        <v>9</v>
      </c>
      <c r="CH78">
        <v>15</v>
      </c>
      <c r="CI78">
        <v>7</v>
      </c>
      <c r="CJ78">
        <v>3</v>
      </c>
      <c r="CK78">
        <v>4</v>
      </c>
      <c r="CL78">
        <v>0</v>
      </c>
      <c r="CM78">
        <v>14</v>
      </c>
      <c r="CN78">
        <v>6</v>
      </c>
      <c r="CO78">
        <v>2</v>
      </c>
      <c r="CP78">
        <v>29</v>
      </c>
      <c r="CQ78">
        <v>0</v>
      </c>
      <c r="CR78">
        <v>468</v>
      </c>
      <c r="CS78">
        <v>718</v>
      </c>
      <c r="CT78">
        <v>69</v>
      </c>
      <c r="CU78">
        <v>218</v>
      </c>
      <c r="CV78">
        <v>259</v>
      </c>
      <c r="CW78">
        <v>850</v>
      </c>
      <c r="CX78">
        <v>2114</v>
      </c>
      <c r="CY78">
        <v>2582</v>
      </c>
    </row>
    <row r="79" spans="1:103" ht="12.75">
      <c r="A79">
        <f t="shared" si="3"/>
        <v>76</v>
      </c>
      <c r="B79" t="s">
        <v>286</v>
      </c>
      <c r="C79">
        <v>1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0</v>
      </c>
      <c r="O79">
        <v>0</v>
      </c>
      <c r="P79">
        <v>0</v>
      </c>
      <c r="Q79">
        <v>0</v>
      </c>
      <c r="R79">
        <v>0</v>
      </c>
      <c r="S79">
        <v>15</v>
      </c>
      <c r="T79">
        <v>14</v>
      </c>
      <c r="U79">
        <v>3</v>
      </c>
      <c r="V79">
        <v>16</v>
      </c>
      <c r="W79">
        <v>0</v>
      </c>
      <c r="X79">
        <v>0</v>
      </c>
      <c r="Y79">
        <v>4</v>
      </c>
      <c r="Z79">
        <v>0</v>
      </c>
      <c r="AA79">
        <v>4</v>
      </c>
      <c r="AB79">
        <v>0</v>
      </c>
      <c r="AC79">
        <v>2</v>
      </c>
      <c r="AD79">
        <v>26</v>
      </c>
      <c r="AE79">
        <v>5</v>
      </c>
      <c r="AF79">
        <v>2</v>
      </c>
      <c r="AG79">
        <v>2</v>
      </c>
      <c r="AH79">
        <v>2</v>
      </c>
      <c r="AI79">
        <v>3</v>
      </c>
      <c r="AJ79">
        <v>3</v>
      </c>
      <c r="AK79">
        <v>1</v>
      </c>
      <c r="AL79">
        <v>26</v>
      </c>
      <c r="AM79">
        <v>8</v>
      </c>
      <c r="AN79">
        <v>1</v>
      </c>
      <c r="AO79">
        <v>7</v>
      </c>
      <c r="AP79">
        <v>1</v>
      </c>
      <c r="AQ79">
        <v>8</v>
      </c>
      <c r="AR79">
        <v>5</v>
      </c>
      <c r="AS79">
        <v>1</v>
      </c>
      <c r="AT79">
        <v>11</v>
      </c>
      <c r="AU79">
        <v>2</v>
      </c>
      <c r="AV79">
        <v>3</v>
      </c>
      <c r="AW79">
        <v>5</v>
      </c>
      <c r="AX79">
        <v>3</v>
      </c>
      <c r="AY79">
        <v>3</v>
      </c>
      <c r="AZ79">
        <v>2</v>
      </c>
      <c r="BA79">
        <v>0</v>
      </c>
      <c r="BB79">
        <v>6</v>
      </c>
      <c r="BC79">
        <v>0</v>
      </c>
      <c r="BD79">
        <v>0</v>
      </c>
      <c r="BE79">
        <v>4</v>
      </c>
      <c r="BF79">
        <v>3</v>
      </c>
      <c r="BG79">
        <v>14</v>
      </c>
      <c r="BH79">
        <v>2</v>
      </c>
      <c r="BI79">
        <v>4</v>
      </c>
      <c r="BJ79">
        <v>6</v>
      </c>
      <c r="BK79">
        <v>4</v>
      </c>
      <c r="BL79">
        <v>4</v>
      </c>
      <c r="BM79">
        <v>10</v>
      </c>
      <c r="BN79">
        <v>17</v>
      </c>
      <c r="BO79">
        <v>13</v>
      </c>
      <c r="BP79">
        <v>43</v>
      </c>
      <c r="BQ79">
        <v>4</v>
      </c>
      <c r="BR79">
        <v>1</v>
      </c>
      <c r="BS79">
        <v>1</v>
      </c>
      <c r="BT79">
        <v>11</v>
      </c>
      <c r="BU79">
        <v>8</v>
      </c>
      <c r="BV79">
        <v>2</v>
      </c>
      <c r="BW79">
        <v>2</v>
      </c>
      <c r="BX79">
        <v>2</v>
      </c>
      <c r="BY79">
        <v>2</v>
      </c>
      <c r="BZ79">
        <v>25</v>
      </c>
      <c r="CA79">
        <v>13</v>
      </c>
      <c r="CB79">
        <v>0</v>
      </c>
      <c r="CC79">
        <v>2</v>
      </c>
      <c r="CD79">
        <v>0</v>
      </c>
      <c r="CE79">
        <v>0</v>
      </c>
      <c r="CF79">
        <v>134</v>
      </c>
      <c r="CG79">
        <v>49</v>
      </c>
      <c r="CH79">
        <v>28</v>
      </c>
      <c r="CI79">
        <v>29</v>
      </c>
      <c r="CJ79">
        <v>15</v>
      </c>
      <c r="CK79">
        <v>2</v>
      </c>
      <c r="CL79">
        <v>3</v>
      </c>
      <c r="CM79">
        <v>12</v>
      </c>
      <c r="CN79">
        <v>16</v>
      </c>
      <c r="CO79">
        <v>5</v>
      </c>
      <c r="CP79">
        <v>212</v>
      </c>
      <c r="CQ79">
        <v>0</v>
      </c>
      <c r="CR79">
        <v>901</v>
      </c>
      <c r="CS79">
        <v>5220</v>
      </c>
      <c r="CT79">
        <v>12</v>
      </c>
      <c r="CU79">
        <v>8014</v>
      </c>
      <c r="CV79">
        <v>1438</v>
      </c>
      <c r="CW79">
        <v>921</v>
      </c>
      <c r="CX79">
        <v>15605</v>
      </c>
      <c r="CY79">
        <v>16506</v>
      </c>
    </row>
    <row r="80" spans="1:103" ht="12.75">
      <c r="A80">
        <f t="shared" si="3"/>
        <v>77</v>
      </c>
      <c r="B80" t="s">
        <v>287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21</v>
      </c>
      <c r="BV80">
        <v>0</v>
      </c>
      <c r="BW80">
        <v>0</v>
      </c>
      <c r="BX80">
        <v>0</v>
      </c>
      <c r="BY80">
        <v>0</v>
      </c>
      <c r="BZ80">
        <v>1300</v>
      </c>
      <c r="CA80">
        <v>175</v>
      </c>
      <c r="CB80">
        <v>1</v>
      </c>
      <c r="CC80">
        <v>0</v>
      </c>
      <c r="CD80">
        <v>0</v>
      </c>
      <c r="CE80">
        <v>3</v>
      </c>
      <c r="CF80">
        <v>0</v>
      </c>
      <c r="CG80">
        <v>0</v>
      </c>
      <c r="CH80">
        <v>411</v>
      </c>
      <c r="CI80">
        <v>0</v>
      </c>
      <c r="CJ80">
        <v>0</v>
      </c>
      <c r="CK80">
        <v>0</v>
      </c>
      <c r="CL80">
        <v>2</v>
      </c>
      <c r="CM80">
        <v>25</v>
      </c>
      <c r="CN80">
        <v>1</v>
      </c>
      <c r="CO80">
        <v>0</v>
      </c>
      <c r="CP80">
        <v>337</v>
      </c>
      <c r="CQ80">
        <v>0</v>
      </c>
      <c r="CR80">
        <v>2276</v>
      </c>
      <c r="CS80">
        <v>4</v>
      </c>
      <c r="CT80">
        <v>15</v>
      </c>
      <c r="CU80">
        <v>352</v>
      </c>
      <c r="CV80">
        <v>616</v>
      </c>
      <c r="CW80">
        <v>6451</v>
      </c>
      <c r="CX80">
        <v>7438</v>
      </c>
      <c r="CY80">
        <v>9714</v>
      </c>
    </row>
    <row r="81" spans="1:103" ht="12.75">
      <c r="A81">
        <f t="shared" si="3"/>
        <v>78</v>
      </c>
      <c r="B81" t="s">
        <v>288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56</v>
      </c>
      <c r="AA81">
        <v>0</v>
      </c>
      <c r="AB81">
        <v>8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3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6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18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136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31</v>
      </c>
      <c r="CQ81">
        <v>0</v>
      </c>
      <c r="CR81">
        <v>259</v>
      </c>
      <c r="CS81">
        <v>395</v>
      </c>
      <c r="CT81">
        <v>58</v>
      </c>
      <c r="CU81">
        <v>1204</v>
      </c>
      <c r="CV81">
        <v>-1159</v>
      </c>
      <c r="CW81">
        <v>579</v>
      </c>
      <c r="CX81">
        <v>1077</v>
      </c>
      <c r="CY81">
        <v>1336</v>
      </c>
    </row>
    <row r="82" spans="1:103" ht="12.75">
      <c r="A82">
        <f t="shared" si="3"/>
        <v>79</v>
      </c>
      <c r="B82" t="s">
        <v>289</v>
      </c>
      <c r="C82">
        <v>1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1</v>
      </c>
      <c r="T82">
        <v>12</v>
      </c>
      <c r="U82">
        <v>1</v>
      </c>
      <c r="V82">
        <v>15</v>
      </c>
      <c r="W82">
        <v>0</v>
      </c>
      <c r="X82">
        <v>0</v>
      </c>
      <c r="Y82">
        <v>0</v>
      </c>
      <c r="Z82">
        <v>2</v>
      </c>
      <c r="AA82">
        <v>0</v>
      </c>
      <c r="AB82">
        <v>3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3</v>
      </c>
      <c r="AX82">
        <v>14</v>
      </c>
      <c r="AY82">
        <v>0</v>
      </c>
      <c r="AZ82">
        <v>0</v>
      </c>
      <c r="BA82">
        <v>1</v>
      </c>
      <c r="BB82">
        <v>7</v>
      </c>
      <c r="BC82">
        <v>2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1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1</v>
      </c>
      <c r="BS82">
        <v>0</v>
      </c>
      <c r="BT82">
        <v>1</v>
      </c>
      <c r="BU82">
        <v>0</v>
      </c>
      <c r="BV82">
        <v>2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9</v>
      </c>
      <c r="CD82">
        <v>8</v>
      </c>
      <c r="CE82">
        <v>5</v>
      </c>
      <c r="CF82">
        <v>7</v>
      </c>
      <c r="CG82">
        <v>7</v>
      </c>
      <c r="CH82">
        <v>3</v>
      </c>
      <c r="CI82">
        <v>2</v>
      </c>
      <c r="CJ82">
        <v>23</v>
      </c>
      <c r="CK82">
        <v>8</v>
      </c>
      <c r="CL82">
        <v>1</v>
      </c>
      <c r="CM82">
        <v>20</v>
      </c>
      <c r="CN82">
        <v>8</v>
      </c>
      <c r="CO82">
        <v>1</v>
      </c>
      <c r="CP82">
        <v>22</v>
      </c>
      <c r="CQ82">
        <v>0</v>
      </c>
      <c r="CR82">
        <v>191</v>
      </c>
      <c r="CS82">
        <v>2539</v>
      </c>
      <c r="CT82">
        <v>75</v>
      </c>
      <c r="CU82">
        <v>275</v>
      </c>
      <c r="CV82">
        <v>604</v>
      </c>
      <c r="CW82">
        <v>1395</v>
      </c>
      <c r="CX82">
        <v>4888</v>
      </c>
      <c r="CY82">
        <v>5079</v>
      </c>
    </row>
    <row r="83" spans="1:103" ht="12.75">
      <c r="A83">
        <f t="shared" si="3"/>
        <v>80</v>
      </c>
      <c r="B83" t="s">
        <v>290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44409</v>
      </c>
      <c r="CV83">
        <v>0</v>
      </c>
      <c r="CW83">
        <v>0</v>
      </c>
      <c r="CX83">
        <v>44409</v>
      </c>
      <c r="CY83">
        <v>44409</v>
      </c>
    </row>
    <row r="84" spans="1:103" ht="12.75">
      <c r="A84">
        <f t="shared" si="3"/>
        <v>81</v>
      </c>
      <c r="B84" t="s">
        <v>291</v>
      </c>
      <c r="C84">
        <v>3</v>
      </c>
      <c r="D84">
        <v>0</v>
      </c>
      <c r="E84">
        <v>59</v>
      </c>
      <c r="F84">
        <v>4</v>
      </c>
      <c r="G84">
        <v>14</v>
      </c>
      <c r="H84">
        <v>7</v>
      </c>
      <c r="I84">
        <v>0</v>
      </c>
      <c r="J84">
        <v>0</v>
      </c>
      <c r="K84">
        <v>1</v>
      </c>
      <c r="L84">
        <v>8</v>
      </c>
      <c r="M84">
        <v>0</v>
      </c>
      <c r="N84">
        <v>0</v>
      </c>
      <c r="O84">
        <v>0</v>
      </c>
      <c r="P84">
        <v>0</v>
      </c>
      <c r="Q84">
        <v>0</v>
      </c>
      <c r="R84">
        <v>266</v>
      </c>
      <c r="S84">
        <v>144</v>
      </c>
      <c r="T84">
        <v>7</v>
      </c>
      <c r="U84">
        <v>1</v>
      </c>
      <c r="V84">
        <v>45</v>
      </c>
      <c r="W84">
        <v>0</v>
      </c>
      <c r="X84">
        <v>1</v>
      </c>
      <c r="Y84">
        <v>1</v>
      </c>
      <c r="Z84">
        <v>4</v>
      </c>
      <c r="AA84">
        <v>7</v>
      </c>
      <c r="AB84">
        <v>16</v>
      </c>
      <c r="AC84">
        <v>13</v>
      </c>
      <c r="AD84">
        <v>233</v>
      </c>
      <c r="AE84">
        <v>18</v>
      </c>
      <c r="AF84">
        <v>104</v>
      </c>
      <c r="AG84">
        <v>57</v>
      </c>
      <c r="AH84">
        <v>16</v>
      </c>
      <c r="AI84">
        <v>65</v>
      </c>
      <c r="AJ84">
        <v>128</v>
      </c>
      <c r="AK84">
        <v>7</v>
      </c>
      <c r="AL84">
        <v>24</v>
      </c>
      <c r="AM84">
        <v>38</v>
      </c>
      <c r="AN84">
        <v>15</v>
      </c>
      <c r="AO84">
        <v>120</v>
      </c>
      <c r="AP84">
        <v>9</v>
      </c>
      <c r="AQ84">
        <v>89</v>
      </c>
      <c r="AR84">
        <v>42</v>
      </c>
      <c r="AS84">
        <v>8</v>
      </c>
      <c r="AT84">
        <v>120</v>
      </c>
      <c r="AU84">
        <v>11</v>
      </c>
      <c r="AV84">
        <v>26</v>
      </c>
      <c r="AW84">
        <v>38</v>
      </c>
      <c r="AX84">
        <v>38</v>
      </c>
      <c r="AY84">
        <v>16</v>
      </c>
      <c r="AZ84">
        <v>34</v>
      </c>
      <c r="BA84">
        <v>327</v>
      </c>
      <c r="BB84">
        <v>42</v>
      </c>
      <c r="BC84">
        <v>114</v>
      </c>
      <c r="BD84">
        <v>725</v>
      </c>
      <c r="BE84">
        <v>752</v>
      </c>
      <c r="BF84">
        <v>70</v>
      </c>
      <c r="BG84">
        <v>162</v>
      </c>
      <c r="BH84">
        <v>29</v>
      </c>
      <c r="BI84">
        <v>73</v>
      </c>
      <c r="BJ84">
        <v>71</v>
      </c>
      <c r="BK84">
        <v>79</v>
      </c>
      <c r="BL84">
        <v>92</v>
      </c>
      <c r="BM84">
        <v>242</v>
      </c>
      <c r="BN84">
        <v>323</v>
      </c>
      <c r="BO84">
        <v>184</v>
      </c>
      <c r="BP84">
        <v>570</v>
      </c>
      <c r="BQ84">
        <v>143</v>
      </c>
      <c r="BR84">
        <v>10</v>
      </c>
      <c r="BS84">
        <v>15</v>
      </c>
      <c r="BT84">
        <v>99</v>
      </c>
      <c r="BU84">
        <v>49</v>
      </c>
      <c r="BV84">
        <v>21</v>
      </c>
      <c r="BW84">
        <v>16</v>
      </c>
      <c r="BX84">
        <v>21</v>
      </c>
      <c r="BY84">
        <v>24</v>
      </c>
      <c r="BZ84">
        <v>107</v>
      </c>
      <c r="CA84">
        <v>121</v>
      </c>
      <c r="CB84">
        <v>9</v>
      </c>
      <c r="CC84">
        <v>30</v>
      </c>
      <c r="CD84">
        <v>229</v>
      </c>
      <c r="CE84">
        <v>1204</v>
      </c>
      <c r="CF84">
        <v>1292</v>
      </c>
      <c r="CG84">
        <v>376</v>
      </c>
      <c r="CH84">
        <v>147</v>
      </c>
      <c r="CI84">
        <v>74</v>
      </c>
      <c r="CJ84">
        <v>94</v>
      </c>
      <c r="CK84">
        <v>382</v>
      </c>
      <c r="CL84">
        <v>20</v>
      </c>
      <c r="CM84">
        <v>155</v>
      </c>
      <c r="CN84">
        <v>136</v>
      </c>
      <c r="CO84">
        <v>52</v>
      </c>
      <c r="CP84">
        <v>78</v>
      </c>
      <c r="CQ84">
        <v>0</v>
      </c>
      <c r="CR84">
        <v>10619</v>
      </c>
      <c r="CS84">
        <v>1662</v>
      </c>
      <c r="CT84">
        <v>287</v>
      </c>
      <c r="CU84">
        <v>0</v>
      </c>
      <c r="CV84">
        <v>0</v>
      </c>
      <c r="CW84">
        <v>182</v>
      </c>
      <c r="CX84">
        <v>2131</v>
      </c>
      <c r="CY84">
        <v>12750</v>
      </c>
    </row>
    <row r="85" spans="1:103" ht="12.75">
      <c r="A85">
        <f t="shared" si="3"/>
        <v>82</v>
      </c>
      <c r="B85" t="s">
        <v>292</v>
      </c>
      <c r="C85">
        <v>118</v>
      </c>
      <c r="D85">
        <v>14</v>
      </c>
      <c r="E85">
        <v>59</v>
      </c>
      <c r="F85">
        <v>15</v>
      </c>
      <c r="G85">
        <v>13</v>
      </c>
      <c r="H85">
        <v>7</v>
      </c>
      <c r="I85">
        <v>15</v>
      </c>
      <c r="J85">
        <v>3</v>
      </c>
      <c r="K85">
        <v>1</v>
      </c>
      <c r="L85">
        <v>17</v>
      </c>
      <c r="M85">
        <v>61</v>
      </c>
      <c r="N85">
        <v>6</v>
      </c>
      <c r="O85">
        <v>8</v>
      </c>
      <c r="P85">
        <v>6</v>
      </c>
      <c r="Q85">
        <v>0</v>
      </c>
      <c r="R85">
        <v>549</v>
      </c>
      <c r="S85">
        <v>539</v>
      </c>
      <c r="T85">
        <v>170</v>
      </c>
      <c r="U85">
        <v>44</v>
      </c>
      <c r="V85">
        <v>252</v>
      </c>
      <c r="W85">
        <v>1</v>
      </c>
      <c r="X85">
        <v>2</v>
      </c>
      <c r="Y85">
        <v>54</v>
      </c>
      <c r="Z85">
        <v>249</v>
      </c>
      <c r="AA85">
        <v>31</v>
      </c>
      <c r="AB85">
        <v>313</v>
      </c>
      <c r="AC85">
        <v>9</v>
      </c>
      <c r="AD85">
        <v>292</v>
      </c>
      <c r="AE85">
        <v>18</v>
      </c>
      <c r="AF85">
        <v>14</v>
      </c>
      <c r="AG85">
        <v>3294</v>
      </c>
      <c r="AH85">
        <v>286</v>
      </c>
      <c r="AI85">
        <v>184</v>
      </c>
      <c r="AJ85">
        <v>38</v>
      </c>
      <c r="AK85">
        <v>58</v>
      </c>
      <c r="AL85">
        <v>85</v>
      </c>
      <c r="AM85">
        <v>461</v>
      </c>
      <c r="AN85">
        <v>65</v>
      </c>
      <c r="AO85">
        <v>676</v>
      </c>
      <c r="AP85">
        <v>176</v>
      </c>
      <c r="AQ85">
        <v>372</v>
      </c>
      <c r="AR85">
        <v>292</v>
      </c>
      <c r="AS85">
        <v>82</v>
      </c>
      <c r="AT85">
        <v>611</v>
      </c>
      <c r="AU85">
        <v>50</v>
      </c>
      <c r="AV85">
        <v>222</v>
      </c>
      <c r="AW85">
        <v>825</v>
      </c>
      <c r="AX85">
        <v>565</v>
      </c>
      <c r="AY85">
        <v>272</v>
      </c>
      <c r="AZ85">
        <v>340</v>
      </c>
      <c r="BA85">
        <v>350</v>
      </c>
      <c r="BB85">
        <v>345</v>
      </c>
      <c r="BC85">
        <v>254</v>
      </c>
      <c r="BD85">
        <v>69</v>
      </c>
      <c r="BE85">
        <v>145</v>
      </c>
      <c r="BF85">
        <v>59</v>
      </c>
      <c r="BG85">
        <v>184</v>
      </c>
      <c r="BH85">
        <v>282</v>
      </c>
      <c r="BI85">
        <v>584</v>
      </c>
      <c r="BJ85">
        <v>701</v>
      </c>
      <c r="BK85">
        <v>292</v>
      </c>
      <c r="BL85">
        <v>360</v>
      </c>
      <c r="BM85">
        <v>28</v>
      </c>
      <c r="BN85">
        <v>63</v>
      </c>
      <c r="BO85">
        <v>253</v>
      </c>
      <c r="BP85">
        <v>568</v>
      </c>
      <c r="BQ85">
        <v>330</v>
      </c>
      <c r="BR85">
        <v>96</v>
      </c>
      <c r="BS85">
        <v>124</v>
      </c>
      <c r="BT85">
        <v>390</v>
      </c>
      <c r="BU85">
        <v>471</v>
      </c>
      <c r="BV85">
        <v>341</v>
      </c>
      <c r="BW85">
        <v>150</v>
      </c>
      <c r="BX85">
        <v>309</v>
      </c>
      <c r="BY85">
        <v>181</v>
      </c>
      <c r="BZ85">
        <v>1650</v>
      </c>
      <c r="CA85">
        <v>789</v>
      </c>
      <c r="CB85">
        <v>82</v>
      </c>
      <c r="CC85">
        <v>375</v>
      </c>
      <c r="CD85">
        <v>2621</v>
      </c>
      <c r="CE85">
        <v>1240</v>
      </c>
      <c r="CF85">
        <v>1246</v>
      </c>
      <c r="CG85">
        <v>487</v>
      </c>
      <c r="CH85">
        <v>1752</v>
      </c>
      <c r="CI85">
        <v>97</v>
      </c>
      <c r="CJ85">
        <v>172</v>
      </c>
      <c r="CK85">
        <v>106</v>
      </c>
      <c r="CL85">
        <v>97</v>
      </c>
      <c r="CM85">
        <v>226</v>
      </c>
      <c r="CN85">
        <v>608</v>
      </c>
      <c r="CO85">
        <v>62</v>
      </c>
      <c r="CP85">
        <v>1112</v>
      </c>
      <c r="CQ85">
        <v>0</v>
      </c>
      <c r="CR85">
        <v>31486</v>
      </c>
      <c r="CS85">
        <v>75686</v>
      </c>
      <c r="CT85">
        <v>272</v>
      </c>
      <c r="CU85">
        <v>14306</v>
      </c>
      <c r="CV85">
        <v>0</v>
      </c>
      <c r="CW85">
        <v>16035</v>
      </c>
      <c r="CX85">
        <v>106299</v>
      </c>
      <c r="CY85">
        <v>137785</v>
      </c>
    </row>
    <row r="86" spans="1:103" ht="12.75">
      <c r="A86">
        <f t="shared" si="3"/>
        <v>83</v>
      </c>
      <c r="B86" t="s">
        <v>293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1</v>
      </c>
      <c r="Z86">
        <v>24</v>
      </c>
      <c r="AA86">
        <v>2</v>
      </c>
      <c r="AB86">
        <v>0</v>
      </c>
      <c r="AC86">
        <v>0</v>
      </c>
      <c r="AD86">
        <v>2</v>
      </c>
      <c r="AE86">
        <v>27</v>
      </c>
      <c r="AF86">
        <v>5</v>
      </c>
      <c r="AG86">
        <v>1</v>
      </c>
      <c r="AH86">
        <v>5</v>
      </c>
      <c r="AI86">
        <v>5</v>
      </c>
      <c r="AJ86">
        <v>1</v>
      </c>
      <c r="AK86">
        <v>8</v>
      </c>
      <c r="AL86">
        <v>29</v>
      </c>
      <c r="AM86">
        <v>65</v>
      </c>
      <c r="AN86">
        <v>14</v>
      </c>
      <c r="AO86">
        <v>0</v>
      </c>
      <c r="AP86">
        <v>2</v>
      </c>
      <c r="AQ86">
        <v>94</v>
      </c>
      <c r="AR86">
        <v>21</v>
      </c>
      <c r="AS86">
        <v>17</v>
      </c>
      <c r="AT86">
        <v>56</v>
      </c>
      <c r="AU86">
        <v>10</v>
      </c>
      <c r="AV86">
        <v>9</v>
      </c>
      <c r="AW86">
        <v>76</v>
      </c>
      <c r="AX86">
        <v>0</v>
      </c>
      <c r="AY86">
        <v>24</v>
      </c>
      <c r="AZ86">
        <v>23</v>
      </c>
      <c r="BA86">
        <v>54</v>
      </c>
      <c r="BB86">
        <v>88</v>
      </c>
      <c r="BC86">
        <v>73</v>
      </c>
      <c r="BD86">
        <v>0</v>
      </c>
      <c r="BE86">
        <v>9</v>
      </c>
      <c r="BF86">
        <v>8</v>
      </c>
      <c r="BG86">
        <v>65</v>
      </c>
      <c r="BH86">
        <v>2</v>
      </c>
      <c r="BI86">
        <v>3</v>
      </c>
      <c r="BJ86">
        <v>3</v>
      </c>
      <c r="BK86">
        <v>38</v>
      </c>
      <c r="BL86">
        <v>40</v>
      </c>
      <c r="BM86">
        <v>29</v>
      </c>
      <c r="BN86">
        <v>56</v>
      </c>
      <c r="BO86">
        <v>29</v>
      </c>
      <c r="BP86">
        <v>15</v>
      </c>
      <c r="BQ86">
        <v>41</v>
      </c>
      <c r="BR86">
        <v>7</v>
      </c>
      <c r="BS86">
        <v>12</v>
      </c>
      <c r="BT86">
        <v>59</v>
      </c>
      <c r="BU86">
        <v>35</v>
      </c>
      <c r="BV86">
        <v>39</v>
      </c>
      <c r="BW86">
        <v>6</v>
      </c>
      <c r="BX86">
        <v>43</v>
      </c>
      <c r="BY86">
        <v>4</v>
      </c>
      <c r="BZ86">
        <v>235</v>
      </c>
      <c r="CA86">
        <v>101</v>
      </c>
      <c r="CB86">
        <v>3</v>
      </c>
      <c r="CC86">
        <v>12</v>
      </c>
      <c r="CD86">
        <v>12</v>
      </c>
      <c r="CE86">
        <v>70</v>
      </c>
      <c r="CF86">
        <v>1331</v>
      </c>
      <c r="CG86">
        <v>214</v>
      </c>
      <c r="CH86">
        <v>369</v>
      </c>
      <c r="CI86">
        <v>78</v>
      </c>
      <c r="CJ86">
        <v>204</v>
      </c>
      <c r="CK86">
        <v>76</v>
      </c>
      <c r="CL86">
        <v>191</v>
      </c>
      <c r="CM86">
        <v>70</v>
      </c>
      <c r="CN86">
        <v>100</v>
      </c>
      <c r="CO86">
        <v>34</v>
      </c>
      <c r="CP86">
        <v>17</v>
      </c>
      <c r="CQ86">
        <v>0</v>
      </c>
      <c r="CR86">
        <v>4400</v>
      </c>
      <c r="CS86">
        <v>27133</v>
      </c>
      <c r="CT86">
        <v>54</v>
      </c>
      <c r="CU86">
        <v>0</v>
      </c>
      <c r="CV86">
        <v>0</v>
      </c>
      <c r="CW86">
        <v>2648</v>
      </c>
      <c r="CX86">
        <v>29835</v>
      </c>
      <c r="CY86">
        <v>34235</v>
      </c>
    </row>
    <row r="87" spans="1:103" ht="12.75">
      <c r="A87">
        <f t="shared" si="3"/>
        <v>84</v>
      </c>
      <c r="B87" t="s">
        <v>294</v>
      </c>
      <c r="C87">
        <v>40</v>
      </c>
      <c r="D87">
        <v>4</v>
      </c>
      <c r="E87">
        <v>20</v>
      </c>
      <c r="F87">
        <v>12</v>
      </c>
      <c r="G87">
        <v>29</v>
      </c>
      <c r="H87">
        <v>3</v>
      </c>
      <c r="I87">
        <v>5</v>
      </c>
      <c r="J87">
        <v>1</v>
      </c>
      <c r="K87">
        <v>0</v>
      </c>
      <c r="L87">
        <v>5</v>
      </c>
      <c r="M87">
        <v>21</v>
      </c>
      <c r="N87">
        <v>13</v>
      </c>
      <c r="O87">
        <v>6</v>
      </c>
      <c r="P87">
        <v>2</v>
      </c>
      <c r="Q87">
        <v>0</v>
      </c>
      <c r="R87">
        <v>72</v>
      </c>
      <c r="S87">
        <v>270</v>
      </c>
      <c r="T87">
        <v>85</v>
      </c>
      <c r="U87">
        <v>22</v>
      </c>
      <c r="V87">
        <v>126</v>
      </c>
      <c r="W87">
        <v>1</v>
      </c>
      <c r="X87">
        <v>1</v>
      </c>
      <c r="Y87">
        <v>14</v>
      </c>
      <c r="Z87">
        <v>56</v>
      </c>
      <c r="AA87">
        <v>9</v>
      </c>
      <c r="AB87">
        <v>321</v>
      </c>
      <c r="AC87">
        <v>3</v>
      </c>
      <c r="AD87">
        <v>101</v>
      </c>
      <c r="AE87">
        <v>5</v>
      </c>
      <c r="AF87">
        <v>6</v>
      </c>
      <c r="AG87">
        <v>1173</v>
      </c>
      <c r="AH87">
        <v>79</v>
      </c>
      <c r="AI87">
        <v>76</v>
      </c>
      <c r="AJ87">
        <v>133</v>
      </c>
      <c r="AK87">
        <v>24</v>
      </c>
      <c r="AL87">
        <v>94</v>
      </c>
      <c r="AM87">
        <v>114</v>
      </c>
      <c r="AN87">
        <v>22</v>
      </c>
      <c r="AO87">
        <v>197</v>
      </c>
      <c r="AP87">
        <v>50</v>
      </c>
      <c r="AQ87">
        <v>226</v>
      </c>
      <c r="AR87">
        <v>95</v>
      </c>
      <c r="AS87">
        <v>31</v>
      </c>
      <c r="AT87">
        <v>204</v>
      </c>
      <c r="AU87">
        <v>19</v>
      </c>
      <c r="AV87">
        <v>69</v>
      </c>
      <c r="AW87">
        <v>260</v>
      </c>
      <c r="AX87">
        <v>153</v>
      </c>
      <c r="AY87">
        <v>92</v>
      </c>
      <c r="AZ87">
        <v>111</v>
      </c>
      <c r="BA87">
        <v>149</v>
      </c>
      <c r="BB87">
        <v>94</v>
      </c>
      <c r="BC87">
        <v>241</v>
      </c>
      <c r="BD87">
        <v>45</v>
      </c>
      <c r="BE87">
        <v>104</v>
      </c>
      <c r="BF87">
        <v>42</v>
      </c>
      <c r="BG87">
        <v>116</v>
      </c>
      <c r="BH87">
        <v>88</v>
      </c>
      <c r="BI87">
        <v>172</v>
      </c>
      <c r="BJ87">
        <v>258</v>
      </c>
      <c r="BK87">
        <v>92</v>
      </c>
      <c r="BL87">
        <v>121</v>
      </c>
      <c r="BM87">
        <v>46</v>
      </c>
      <c r="BN87">
        <v>43</v>
      </c>
      <c r="BO87">
        <v>105</v>
      </c>
      <c r="BP87">
        <v>240</v>
      </c>
      <c r="BQ87">
        <v>115</v>
      </c>
      <c r="BR87">
        <v>27</v>
      </c>
      <c r="BS87">
        <v>43</v>
      </c>
      <c r="BT87">
        <v>134</v>
      </c>
      <c r="BU87">
        <v>144</v>
      </c>
      <c r="BV87">
        <v>109</v>
      </c>
      <c r="BW87">
        <v>44</v>
      </c>
      <c r="BX87">
        <v>98</v>
      </c>
      <c r="BY87">
        <v>57</v>
      </c>
      <c r="BZ87">
        <v>547</v>
      </c>
      <c r="CA87">
        <v>263</v>
      </c>
      <c r="CB87">
        <v>21</v>
      </c>
      <c r="CC87">
        <v>113</v>
      </c>
      <c r="CD87">
        <v>1699</v>
      </c>
      <c r="CE87">
        <v>217</v>
      </c>
      <c r="CF87">
        <v>2802</v>
      </c>
      <c r="CG87">
        <v>103</v>
      </c>
      <c r="CH87">
        <v>739</v>
      </c>
      <c r="CI87">
        <v>98</v>
      </c>
      <c r="CJ87">
        <v>221</v>
      </c>
      <c r="CK87">
        <v>30</v>
      </c>
      <c r="CL87">
        <v>212</v>
      </c>
      <c r="CM87">
        <v>108</v>
      </c>
      <c r="CN87">
        <v>128</v>
      </c>
      <c r="CO87">
        <v>13</v>
      </c>
      <c r="CP87">
        <v>552</v>
      </c>
      <c r="CQ87">
        <v>0</v>
      </c>
      <c r="CR87">
        <v>15066</v>
      </c>
      <c r="CS87">
        <v>26037</v>
      </c>
      <c r="CT87">
        <v>381</v>
      </c>
      <c r="CU87">
        <v>2087</v>
      </c>
      <c r="CV87">
        <v>0</v>
      </c>
      <c r="CW87">
        <v>2738</v>
      </c>
      <c r="CX87">
        <v>31243</v>
      </c>
      <c r="CY87">
        <v>46309</v>
      </c>
    </row>
    <row r="88" spans="1:103" ht="12.75">
      <c r="A88">
        <f t="shared" si="3"/>
        <v>85</v>
      </c>
      <c r="B88" t="s">
        <v>295</v>
      </c>
      <c r="C88">
        <v>0</v>
      </c>
      <c r="D88">
        <v>0</v>
      </c>
      <c r="E88">
        <v>1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1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8</v>
      </c>
      <c r="Z88">
        <v>21</v>
      </c>
      <c r="AA88">
        <v>0</v>
      </c>
      <c r="AB88">
        <v>6</v>
      </c>
      <c r="AC88">
        <v>0</v>
      </c>
      <c r="AD88">
        <v>0</v>
      </c>
      <c r="AE88">
        <v>3</v>
      </c>
      <c r="AF88">
        <v>0</v>
      </c>
      <c r="AG88">
        <v>0</v>
      </c>
      <c r="AH88">
        <v>0</v>
      </c>
      <c r="AI88">
        <v>1</v>
      </c>
      <c r="AJ88">
        <v>0</v>
      </c>
      <c r="AK88">
        <v>1</v>
      </c>
      <c r="AL88">
        <v>3</v>
      </c>
      <c r="AM88">
        <v>7</v>
      </c>
      <c r="AN88">
        <v>3</v>
      </c>
      <c r="AO88">
        <v>0</v>
      </c>
      <c r="AP88">
        <v>0</v>
      </c>
      <c r="AQ88">
        <v>21</v>
      </c>
      <c r="AR88">
        <v>4</v>
      </c>
      <c r="AS88">
        <v>2</v>
      </c>
      <c r="AT88">
        <v>5</v>
      </c>
      <c r="AU88">
        <v>1</v>
      </c>
      <c r="AV88">
        <v>1</v>
      </c>
      <c r="AW88">
        <v>7</v>
      </c>
      <c r="AX88">
        <v>0</v>
      </c>
      <c r="AY88">
        <v>2</v>
      </c>
      <c r="AZ88">
        <v>2</v>
      </c>
      <c r="BA88">
        <v>5</v>
      </c>
      <c r="BB88">
        <v>8</v>
      </c>
      <c r="BC88">
        <v>27</v>
      </c>
      <c r="BD88">
        <v>6</v>
      </c>
      <c r="BE88">
        <v>1</v>
      </c>
      <c r="BF88">
        <v>2</v>
      </c>
      <c r="BG88">
        <v>6</v>
      </c>
      <c r="BH88">
        <v>0</v>
      </c>
      <c r="BI88">
        <v>0</v>
      </c>
      <c r="BJ88">
        <v>0</v>
      </c>
      <c r="BK88">
        <v>4</v>
      </c>
      <c r="BL88">
        <v>4</v>
      </c>
      <c r="BM88">
        <v>3</v>
      </c>
      <c r="BN88">
        <v>12</v>
      </c>
      <c r="BO88">
        <v>3</v>
      </c>
      <c r="BP88">
        <v>3</v>
      </c>
      <c r="BQ88">
        <v>4</v>
      </c>
      <c r="BR88">
        <v>1</v>
      </c>
      <c r="BS88">
        <v>1</v>
      </c>
      <c r="BT88">
        <v>6</v>
      </c>
      <c r="BU88">
        <v>3</v>
      </c>
      <c r="BV88">
        <v>4</v>
      </c>
      <c r="BW88">
        <v>1</v>
      </c>
      <c r="BX88">
        <v>4</v>
      </c>
      <c r="BY88">
        <v>0</v>
      </c>
      <c r="BZ88">
        <v>58</v>
      </c>
      <c r="CA88">
        <v>10</v>
      </c>
      <c r="CB88">
        <v>2</v>
      </c>
      <c r="CC88">
        <v>1</v>
      </c>
      <c r="CD88">
        <v>87</v>
      </c>
      <c r="CE88">
        <v>55</v>
      </c>
      <c r="CF88">
        <v>800</v>
      </c>
      <c r="CG88">
        <v>247</v>
      </c>
      <c r="CH88">
        <v>149</v>
      </c>
      <c r="CI88">
        <v>113</v>
      </c>
      <c r="CJ88">
        <v>368</v>
      </c>
      <c r="CK88">
        <v>12</v>
      </c>
      <c r="CL88">
        <v>174</v>
      </c>
      <c r="CM88">
        <v>89</v>
      </c>
      <c r="CN88">
        <v>163</v>
      </c>
      <c r="CO88">
        <v>37</v>
      </c>
      <c r="CP88">
        <v>57</v>
      </c>
      <c r="CQ88">
        <v>0</v>
      </c>
      <c r="CR88">
        <v>2634</v>
      </c>
      <c r="CS88">
        <v>4778</v>
      </c>
      <c r="CT88">
        <v>289</v>
      </c>
      <c r="CU88">
        <v>0</v>
      </c>
      <c r="CV88">
        <v>0</v>
      </c>
      <c r="CW88">
        <v>1668</v>
      </c>
      <c r="CX88">
        <v>6735</v>
      </c>
      <c r="CY88">
        <v>9369</v>
      </c>
    </row>
    <row r="89" spans="1:103" ht="12.75">
      <c r="A89">
        <f t="shared" si="3"/>
        <v>86</v>
      </c>
      <c r="B89" t="s">
        <v>296</v>
      </c>
      <c r="C89">
        <v>175</v>
      </c>
      <c r="D89">
        <v>16</v>
      </c>
      <c r="E89">
        <v>39</v>
      </c>
      <c r="F89">
        <v>20</v>
      </c>
      <c r="G89">
        <v>80</v>
      </c>
      <c r="H89">
        <v>28</v>
      </c>
      <c r="I89">
        <v>32</v>
      </c>
      <c r="J89">
        <v>10</v>
      </c>
      <c r="K89">
        <v>3</v>
      </c>
      <c r="L89">
        <v>18</v>
      </c>
      <c r="M89">
        <v>6</v>
      </c>
      <c r="N89">
        <v>0</v>
      </c>
      <c r="O89">
        <v>0</v>
      </c>
      <c r="P89">
        <v>0</v>
      </c>
      <c r="Q89">
        <v>0</v>
      </c>
      <c r="R89">
        <v>32</v>
      </c>
      <c r="S89">
        <v>429</v>
      </c>
      <c r="T89">
        <v>18</v>
      </c>
      <c r="U89">
        <v>3</v>
      </c>
      <c r="V89">
        <v>46</v>
      </c>
      <c r="W89">
        <v>0</v>
      </c>
      <c r="X89">
        <v>2</v>
      </c>
      <c r="Y89">
        <v>35</v>
      </c>
      <c r="Z89">
        <v>32</v>
      </c>
      <c r="AA89">
        <v>2</v>
      </c>
      <c r="AB89">
        <v>57</v>
      </c>
      <c r="AC89">
        <v>0</v>
      </c>
      <c r="AD89">
        <v>1</v>
      </c>
      <c r="AE89">
        <v>19</v>
      </c>
      <c r="AF89">
        <v>3</v>
      </c>
      <c r="AG89">
        <v>1</v>
      </c>
      <c r="AH89">
        <v>3</v>
      </c>
      <c r="AI89">
        <v>4</v>
      </c>
      <c r="AJ89">
        <v>1</v>
      </c>
      <c r="AK89">
        <v>6</v>
      </c>
      <c r="AL89">
        <v>21</v>
      </c>
      <c r="AM89">
        <v>46</v>
      </c>
      <c r="AN89">
        <v>18</v>
      </c>
      <c r="AO89">
        <v>0</v>
      </c>
      <c r="AP89">
        <v>2</v>
      </c>
      <c r="AQ89">
        <v>125</v>
      </c>
      <c r="AR89">
        <v>27</v>
      </c>
      <c r="AS89">
        <v>12</v>
      </c>
      <c r="AT89">
        <v>39</v>
      </c>
      <c r="AU89">
        <v>7</v>
      </c>
      <c r="AV89">
        <v>6</v>
      </c>
      <c r="AW89">
        <v>54</v>
      </c>
      <c r="AX89">
        <v>0</v>
      </c>
      <c r="AY89">
        <v>17</v>
      </c>
      <c r="AZ89">
        <v>16</v>
      </c>
      <c r="BA89">
        <v>38</v>
      </c>
      <c r="BB89">
        <v>62</v>
      </c>
      <c r="BC89">
        <v>135</v>
      </c>
      <c r="BD89">
        <v>29</v>
      </c>
      <c r="BE89">
        <v>6</v>
      </c>
      <c r="BF89">
        <v>10</v>
      </c>
      <c r="BG89">
        <v>46</v>
      </c>
      <c r="BH89">
        <v>2</v>
      </c>
      <c r="BI89">
        <v>2</v>
      </c>
      <c r="BJ89">
        <v>2</v>
      </c>
      <c r="BK89">
        <v>27</v>
      </c>
      <c r="BL89">
        <v>28</v>
      </c>
      <c r="BM89">
        <v>21</v>
      </c>
      <c r="BN89">
        <v>74</v>
      </c>
      <c r="BO89">
        <v>21</v>
      </c>
      <c r="BP89">
        <v>20</v>
      </c>
      <c r="BQ89">
        <v>29</v>
      </c>
      <c r="BR89">
        <v>5</v>
      </c>
      <c r="BS89">
        <v>8</v>
      </c>
      <c r="BT89">
        <v>42</v>
      </c>
      <c r="BU89">
        <v>25</v>
      </c>
      <c r="BV89">
        <v>28</v>
      </c>
      <c r="BW89">
        <v>5</v>
      </c>
      <c r="BX89">
        <v>31</v>
      </c>
      <c r="BY89">
        <v>3</v>
      </c>
      <c r="BZ89">
        <v>304</v>
      </c>
      <c r="CA89">
        <v>72</v>
      </c>
      <c r="CB89">
        <v>5</v>
      </c>
      <c r="CC89">
        <v>9</v>
      </c>
      <c r="CD89">
        <v>1376</v>
      </c>
      <c r="CE89">
        <v>334</v>
      </c>
      <c r="CF89">
        <v>3334</v>
      </c>
      <c r="CG89">
        <v>638</v>
      </c>
      <c r="CH89">
        <v>453</v>
      </c>
      <c r="CI89">
        <v>51</v>
      </c>
      <c r="CJ89">
        <v>460</v>
      </c>
      <c r="CK89">
        <v>34</v>
      </c>
      <c r="CL89">
        <v>196</v>
      </c>
      <c r="CM89">
        <v>145</v>
      </c>
      <c r="CN89">
        <v>194</v>
      </c>
      <c r="CO89">
        <v>85</v>
      </c>
      <c r="CP89">
        <v>103</v>
      </c>
      <c r="CQ89">
        <v>3006</v>
      </c>
      <c r="CR89">
        <v>13011</v>
      </c>
      <c r="CS89">
        <v>6809</v>
      </c>
      <c r="CT89">
        <v>531</v>
      </c>
      <c r="CU89">
        <v>0</v>
      </c>
      <c r="CV89">
        <v>0</v>
      </c>
      <c r="CW89">
        <v>1034</v>
      </c>
      <c r="CX89">
        <v>8374</v>
      </c>
      <c r="CY89">
        <v>21385</v>
      </c>
    </row>
    <row r="90" spans="1:103" ht="12.75">
      <c r="A90">
        <f t="shared" si="3"/>
        <v>87</v>
      </c>
      <c r="B90" t="s">
        <v>297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14</v>
      </c>
      <c r="AB90">
        <v>0</v>
      </c>
      <c r="AC90">
        <v>1</v>
      </c>
      <c r="AD90">
        <v>23</v>
      </c>
      <c r="AE90">
        <v>30</v>
      </c>
      <c r="AF90">
        <v>4</v>
      </c>
      <c r="AG90">
        <v>18</v>
      </c>
      <c r="AH90">
        <v>20</v>
      </c>
      <c r="AI90">
        <v>33</v>
      </c>
      <c r="AJ90">
        <v>51</v>
      </c>
      <c r="AK90">
        <v>12</v>
      </c>
      <c r="AL90">
        <v>15</v>
      </c>
      <c r="AM90">
        <v>8</v>
      </c>
      <c r="AN90">
        <v>7</v>
      </c>
      <c r="AO90">
        <v>104</v>
      </c>
      <c r="AP90">
        <v>17</v>
      </c>
      <c r="AQ90">
        <v>13</v>
      </c>
      <c r="AR90">
        <v>39</v>
      </c>
      <c r="AS90">
        <v>19</v>
      </c>
      <c r="AT90">
        <v>47</v>
      </c>
      <c r="AU90">
        <v>7</v>
      </c>
      <c r="AV90">
        <v>45</v>
      </c>
      <c r="AW90">
        <v>159</v>
      </c>
      <c r="AX90">
        <v>67</v>
      </c>
      <c r="AY90">
        <v>15</v>
      </c>
      <c r="AZ90">
        <v>82</v>
      </c>
      <c r="BA90">
        <v>51</v>
      </c>
      <c r="BB90">
        <v>151</v>
      </c>
      <c r="BC90">
        <v>33</v>
      </c>
      <c r="BD90">
        <v>0</v>
      </c>
      <c r="BE90">
        <v>13</v>
      </c>
      <c r="BF90">
        <v>5</v>
      </c>
      <c r="BG90">
        <v>29</v>
      </c>
      <c r="BH90">
        <v>35</v>
      </c>
      <c r="BI90">
        <v>38</v>
      </c>
      <c r="BJ90">
        <v>61</v>
      </c>
      <c r="BK90">
        <v>30</v>
      </c>
      <c r="BL90">
        <v>69</v>
      </c>
      <c r="BM90">
        <v>18</v>
      </c>
      <c r="BN90">
        <v>11</v>
      </c>
      <c r="BO90">
        <v>71</v>
      </c>
      <c r="BP90">
        <v>59</v>
      </c>
      <c r="BQ90">
        <v>24</v>
      </c>
      <c r="BR90">
        <v>23</v>
      </c>
      <c r="BS90">
        <v>24</v>
      </c>
      <c r="BT90">
        <v>87</v>
      </c>
      <c r="BU90">
        <v>80</v>
      </c>
      <c r="BV90">
        <v>45</v>
      </c>
      <c r="BW90">
        <v>23</v>
      </c>
      <c r="BX90">
        <v>66</v>
      </c>
      <c r="BY90">
        <v>31</v>
      </c>
      <c r="BZ90">
        <v>20</v>
      </c>
      <c r="CA90">
        <v>92</v>
      </c>
      <c r="CB90">
        <v>2</v>
      </c>
      <c r="CC90">
        <v>66</v>
      </c>
      <c r="CD90">
        <v>337</v>
      </c>
      <c r="CE90">
        <v>16</v>
      </c>
      <c r="CF90">
        <v>2549</v>
      </c>
      <c r="CG90">
        <v>1265</v>
      </c>
      <c r="CH90">
        <v>168</v>
      </c>
      <c r="CI90">
        <v>206</v>
      </c>
      <c r="CJ90">
        <v>616</v>
      </c>
      <c r="CK90">
        <v>0</v>
      </c>
      <c r="CL90">
        <v>198</v>
      </c>
      <c r="CM90">
        <v>185</v>
      </c>
      <c r="CN90">
        <v>286</v>
      </c>
      <c r="CO90">
        <v>214</v>
      </c>
      <c r="CP90">
        <v>2115</v>
      </c>
      <c r="CQ90">
        <v>0</v>
      </c>
      <c r="CR90">
        <v>10259</v>
      </c>
      <c r="CS90">
        <v>29513</v>
      </c>
      <c r="CT90">
        <v>228</v>
      </c>
      <c r="CU90">
        <v>0</v>
      </c>
      <c r="CV90">
        <v>0</v>
      </c>
      <c r="CW90">
        <v>0</v>
      </c>
      <c r="CX90">
        <v>29741</v>
      </c>
      <c r="CY90">
        <v>40000</v>
      </c>
    </row>
    <row r="91" spans="1:103" ht="12.75">
      <c r="A91">
        <f t="shared" si="3"/>
        <v>88</v>
      </c>
      <c r="B91" t="s">
        <v>298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1</v>
      </c>
      <c r="M91">
        <v>6</v>
      </c>
      <c r="N91">
        <v>0</v>
      </c>
      <c r="O91">
        <v>0</v>
      </c>
      <c r="P91">
        <v>0</v>
      </c>
      <c r="Q91">
        <v>0</v>
      </c>
      <c r="R91">
        <v>3</v>
      </c>
      <c r="S91">
        <v>198</v>
      </c>
      <c r="T91">
        <v>7</v>
      </c>
      <c r="U91">
        <v>2</v>
      </c>
      <c r="V91">
        <v>10</v>
      </c>
      <c r="W91">
        <v>0</v>
      </c>
      <c r="X91">
        <v>0</v>
      </c>
      <c r="Y91">
        <v>1</v>
      </c>
      <c r="Z91">
        <v>28</v>
      </c>
      <c r="AA91">
        <v>1</v>
      </c>
      <c r="AB91">
        <v>7</v>
      </c>
      <c r="AC91">
        <v>0</v>
      </c>
      <c r="AD91">
        <v>1</v>
      </c>
      <c r="AE91">
        <v>11</v>
      </c>
      <c r="AF91">
        <v>2</v>
      </c>
      <c r="AG91">
        <v>4</v>
      </c>
      <c r="AH91">
        <v>2</v>
      </c>
      <c r="AI91">
        <v>8</v>
      </c>
      <c r="AJ91">
        <v>1</v>
      </c>
      <c r="AK91">
        <v>5</v>
      </c>
      <c r="AL91">
        <v>12</v>
      </c>
      <c r="AM91">
        <v>27</v>
      </c>
      <c r="AN91">
        <v>20</v>
      </c>
      <c r="AO91">
        <v>49</v>
      </c>
      <c r="AP91">
        <v>18</v>
      </c>
      <c r="AQ91">
        <v>236</v>
      </c>
      <c r="AR91">
        <v>147</v>
      </c>
      <c r="AS91">
        <v>19</v>
      </c>
      <c r="AT91">
        <v>24</v>
      </c>
      <c r="AU91">
        <v>4</v>
      </c>
      <c r="AV91">
        <v>4</v>
      </c>
      <c r="AW91">
        <v>41</v>
      </c>
      <c r="AX91">
        <v>7</v>
      </c>
      <c r="AY91">
        <v>10</v>
      </c>
      <c r="AZ91">
        <v>13</v>
      </c>
      <c r="BA91">
        <v>23</v>
      </c>
      <c r="BB91">
        <v>41</v>
      </c>
      <c r="BC91">
        <v>163</v>
      </c>
      <c r="BD91">
        <v>2</v>
      </c>
      <c r="BE91">
        <v>4</v>
      </c>
      <c r="BF91">
        <v>9</v>
      </c>
      <c r="BG91">
        <v>26</v>
      </c>
      <c r="BH91">
        <v>3</v>
      </c>
      <c r="BI91">
        <v>29</v>
      </c>
      <c r="BJ91">
        <v>10</v>
      </c>
      <c r="BK91">
        <v>18</v>
      </c>
      <c r="BL91">
        <v>22</v>
      </c>
      <c r="BM91">
        <v>12</v>
      </c>
      <c r="BN91">
        <v>65</v>
      </c>
      <c r="BO91">
        <v>15</v>
      </c>
      <c r="BP91">
        <v>17</v>
      </c>
      <c r="BQ91">
        <v>20</v>
      </c>
      <c r="BR91">
        <v>4</v>
      </c>
      <c r="BS91">
        <v>5</v>
      </c>
      <c r="BT91">
        <v>32</v>
      </c>
      <c r="BU91">
        <v>18</v>
      </c>
      <c r="BV91">
        <v>17</v>
      </c>
      <c r="BW91">
        <v>6</v>
      </c>
      <c r="BX91">
        <v>25</v>
      </c>
      <c r="BY91">
        <v>6</v>
      </c>
      <c r="BZ91">
        <v>504</v>
      </c>
      <c r="CA91">
        <v>44</v>
      </c>
      <c r="CB91">
        <v>6</v>
      </c>
      <c r="CC91">
        <v>10</v>
      </c>
      <c r="CD91">
        <v>701</v>
      </c>
      <c r="CE91">
        <v>131</v>
      </c>
      <c r="CF91">
        <v>5497</v>
      </c>
      <c r="CG91">
        <v>1059</v>
      </c>
      <c r="CH91">
        <v>1236</v>
      </c>
      <c r="CI91">
        <v>157</v>
      </c>
      <c r="CJ91">
        <v>1138</v>
      </c>
      <c r="CK91">
        <v>14</v>
      </c>
      <c r="CL91">
        <v>640</v>
      </c>
      <c r="CM91">
        <v>157</v>
      </c>
      <c r="CN91">
        <v>300</v>
      </c>
      <c r="CO91">
        <v>241</v>
      </c>
      <c r="CP91">
        <v>131</v>
      </c>
      <c r="CQ91">
        <v>0</v>
      </c>
      <c r="CR91">
        <v>13485</v>
      </c>
      <c r="CS91">
        <v>264</v>
      </c>
      <c r="CT91">
        <v>222</v>
      </c>
      <c r="CU91">
        <v>0</v>
      </c>
      <c r="CV91">
        <v>0</v>
      </c>
      <c r="CW91">
        <v>7</v>
      </c>
      <c r="CX91">
        <v>493</v>
      </c>
      <c r="CY91">
        <v>13978</v>
      </c>
    </row>
    <row r="92" spans="1:103" ht="12.75">
      <c r="A92">
        <f t="shared" si="3"/>
        <v>89</v>
      </c>
      <c r="B92" t="s">
        <v>299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44</v>
      </c>
      <c r="CO92">
        <v>0</v>
      </c>
      <c r="CP92">
        <v>0</v>
      </c>
      <c r="CQ92">
        <v>0</v>
      </c>
      <c r="CR92">
        <v>44</v>
      </c>
      <c r="CS92">
        <v>4784</v>
      </c>
      <c r="CT92">
        <v>15675</v>
      </c>
      <c r="CU92">
        <v>0</v>
      </c>
      <c r="CV92">
        <v>0</v>
      </c>
      <c r="CW92">
        <v>0</v>
      </c>
      <c r="CX92">
        <v>20459</v>
      </c>
      <c r="CY92">
        <v>20503</v>
      </c>
    </row>
    <row r="93" spans="1:103" ht="12.75">
      <c r="A93">
        <f t="shared" si="3"/>
        <v>90</v>
      </c>
      <c r="B93" t="s">
        <v>300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284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146</v>
      </c>
      <c r="BD93">
        <v>53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142</v>
      </c>
      <c r="CC93">
        <v>0</v>
      </c>
      <c r="CD93">
        <v>682</v>
      </c>
      <c r="CE93">
        <v>0</v>
      </c>
      <c r="CF93">
        <v>99</v>
      </c>
      <c r="CG93">
        <v>0</v>
      </c>
      <c r="CH93">
        <v>1582</v>
      </c>
      <c r="CI93">
        <v>0</v>
      </c>
      <c r="CJ93">
        <v>0</v>
      </c>
      <c r="CK93">
        <v>0</v>
      </c>
      <c r="CL93">
        <v>0</v>
      </c>
      <c r="CM93">
        <v>355</v>
      </c>
      <c r="CN93">
        <v>622</v>
      </c>
      <c r="CO93">
        <v>25</v>
      </c>
      <c r="CP93">
        <v>0</v>
      </c>
      <c r="CQ93">
        <v>0</v>
      </c>
      <c r="CR93">
        <v>3989</v>
      </c>
      <c r="CS93">
        <v>8226</v>
      </c>
      <c r="CT93">
        <v>8089</v>
      </c>
      <c r="CU93">
        <v>0</v>
      </c>
      <c r="CV93">
        <v>0</v>
      </c>
      <c r="CW93">
        <v>0</v>
      </c>
      <c r="CX93">
        <v>16315</v>
      </c>
      <c r="CY93">
        <v>20304</v>
      </c>
    </row>
    <row r="94" spans="1:103" ht="12.75">
      <c r="A94">
        <f t="shared" si="3"/>
        <v>91</v>
      </c>
      <c r="B94" t="s">
        <v>301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4</v>
      </c>
      <c r="AH94">
        <v>51</v>
      </c>
      <c r="AI94">
        <v>7</v>
      </c>
      <c r="AJ94">
        <v>0</v>
      </c>
      <c r="AK94">
        <v>2</v>
      </c>
      <c r="AL94">
        <v>0</v>
      </c>
      <c r="AM94">
        <v>1</v>
      </c>
      <c r="AN94">
        <v>1</v>
      </c>
      <c r="AO94">
        <v>63</v>
      </c>
      <c r="AP94">
        <v>22</v>
      </c>
      <c r="AQ94">
        <v>27</v>
      </c>
      <c r="AR94">
        <v>15</v>
      </c>
      <c r="AS94">
        <v>16</v>
      </c>
      <c r="AT94">
        <v>2</v>
      </c>
      <c r="AU94">
        <v>0</v>
      </c>
      <c r="AV94">
        <v>1</v>
      </c>
      <c r="AW94">
        <v>13</v>
      </c>
      <c r="AX94">
        <v>9</v>
      </c>
      <c r="AY94">
        <v>0</v>
      </c>
      <c r="AZ94">
        <v>4</v>
      </c>
      <c r="BA94">
        <v>2</v>
      </c>
      <c r="BB94">
        <v>6</v>
      </c>
      <c r="BC94">
        <v>0</v>
      </c>
      <c r="BD94">
        <v>0</v>
      </c>
      <c r="BE94">
        <v>1</v>
      </c>
      <c r="BF94">
        <v>0</v>
      </c>
      <c r="BG94">
        <v>0</v>
      </c>
      <c r="BH94">
        <v>3</v>
      </c>
      <c r="BI94">
        <v>36</v>
      </c>
      <c r="BJ94">
        <v>11</v>
      </c>
      <c r="BK94">
        <v>3</v>
      </c>
      <c r="BL94">
        <v>8</v>
      </c>
      <c r="BM94">
        <v>0</v>
      </c>
      <c r="BN94">
        <v>6</v>
      </c>
      <c r="BO94">
        <v>4</v>
      </c>
      <c r="BP94">
        <v>0</v>
      </c>
      <c r="BQ94">
        <v>4</v>
      </c>
      <c r="BR94">
        <v>1</v>
      </c>
      <c r="BS94">
        <v>0</v>
      </c>
      <c r="BT94">
        <v>10</v>
      </c>
      <c r="BU94">
        <v>5</v>
      </c>
      <c r="BV94">
        <v>1</v>
      </c>
      <c r="BW94">
        <v>4</v>
      </c>
      <c r="BX94">
        <v>10</v>
      </c>
      <c r="BY94">
        <v>6</v>
      </c>
      <c r="BZ94">
        <v>57</v>
      </c>
      <c r="CA94">
        <v>3</v>
      </c>
      <c r="CB94">
        <v>0</v>
      </c>
      <c r="CC94">
        <v>7</v>
      </c>
      <c r="CD94">
        <v>0</v>
      </c>
      <c r="CE94">
        <v>0</v>
      </c>
      <c r="CF94">
        <v>529</v>
      </c>
      <c r="CG94">
        <v>973</v>
      </c>
      <c r="CH94">
        <v>34</v>
      </c>
      <c r="CI94">
        <v>1</v>
      </c>
      <c r="CJ94">
        <v>101</v>
      </c>
      <c r="CK94">
        <v>21</v>
      </c>
      <c r="CL94">
        <v>376</v>
      </c>
      <c r="CM94">
        <v>57</v>
      </c>
      <c r="CN94">
        <v>83</v>
      </c>
      <c r="CO94">
        <v>734</v>
      </c>
      <c r="CP94">
        <v>24</v>
      </c>
      <c r="CQ94">
        <v>0</v>
      </c>
      <c r="CR94">
        <v>3358</v>
      </c>
      <c r="CS94">
        <v>2179</v>
      </c>
      <c r="CT94">
        <v>28</v>
      </c>
      <c r="CU94">
        <v>87</v>
      </c>
      <c r="CV94">
        <v>0</v>
      </c>
      <c r="CW94">
        <v>78</v>
      </c>
      <c r="CX94">
        <v>2372</v>
      </c>
      <c r="CY94">
        <v>5730</v>
      </c>
    </row>
    <row r="95" spans="1:103" ht="12.75">
      <c r="A95">
        <f t="shared" si="3"/>
        <v>92</v>
      </c>
      <c r="B95" t="s">
        <v>302</v>
      </c>
      <c r="C95">
        <v>7</v>
      </c>
      <c r="D95">
        <v>1</v>
      </c>
      <c r="E95">
        <v>2</v>
      </c>
      <c r="F95">
        <v>1</v>
      </c>
      <c r="G95">
        <v>3</v>
      </c>
      <c r="H95">
        <v>1</v>
      </c>
      <c r="I95">
        <v>1</v>
      </c>
      <c r="J95">
        <v>0</v>
      </c>
      <c r="K95">
        <v>0</v>
      </c>
      <c r="L95">
        <v>0</v>
      </c>
      <c r="M95">
        <v>6</v>
      </c>
      <c r="N95">
        <v>0</v>
      </c>
      <c r="O95">
        <v>0</v>
      </c>
      <c r="P95">
        <v>0</v>
      </c>
      <c r="Q95">
        <v>0</v>
      </c>
      <c r="R95">
        <v>6</v>
      </c>
      <c r="S95">
        <v>3</v>
      </c>
      <c r="T95">
        <v>2</v>
      </c>
      <c r="U95">
        <v>0</v>
      </c>
      <c r="V95">
        <v>2</v>
      </c>
      <c r="W95">
        <v>0</v>
      </c>
      <c r="X95">
        <v>0</v>
      </c>
      <c r="Y95">
        <v>21</v>
      </c>
      <c r="Z95">
        <v>92</v>
      </c>
      <c r="AA95">
        <v>31</v>
      </c>
      <c r="AB95">
        <v>128</v>
      </c>
      <c r="AC95">
        <v>16</v>
      </c>
      <c r="AD95">
        <v>173</v>
      </c>
      <c r="AE95">
        <v>61</v>
      </c>
      <c r="AF95">
        <v>19</v>
      </c>
      <c r="AG95">
        <v>17</v>
      </c>
      <c r="AH95">
        <v>20</v>
      </c>
      <c r="AI95">
        <v>24</v>
      </c>
      <c r="AJ95">
        <v>19</v>
      </c>
      <c r="AK95">
        <v>12</v>
      </c>
      <c r="AL95">
        <v>196</v>
      </c>
      <c r="AM95">
        <v>105</v>
      </c>
      <c r="AN95">
        <v>12</v>
      </c>
      <c r="AO95">
        <v>47</v>
      </c>
      <c r="AP95">
        <v>6</v>
      </c>
      <c r="AQ95">
        <v>49</v>
      </c>
      <c r="AR95">
        <v>37</v>
      </c>
      <c r="AS95">
        <v>22</v>
      </c>
      <c r="AT95">
        <v>120</v>
      </c>
      <c r="AU95">
        <v>22</v>
      </c>
      <c r="AV95">
        <v>19</v>
      </c>
      <c r="AW95">
        <v>99</v>
      </c>
      <c r="AX95">
        <v>19</v>
      </c>
      <c r="AY95">
        <v>41</v>
      </c>
      <c r="AZ95">
        <v>36</v>
      </c>
      <c r="BA95">
        <v>143</v>
      </c>
      <c r="BB95">
        <v>114</v>
      </c>
      <c r="BC95">
        <v>291</v>
      </c>
      <c r="BD95">
        <v>121</v>
      </c>
      <c r="BE95">
        <v>35</v>
      </c>
      <c r="BF95">
        <v>21</v>
      </c>
      <c r="BG95">
        <v>150</v>
      </c>
      <c r="BH95">
        <v>16</v>
      </c>
      <c r="BI95">
        <v>30</v>
      </c>
      <c r="BJ95">
        <v>41</v>
      </c>
      <c r="BK95">
        <v>62</v>
      </c>
      <c r="BL95">
        <v>62</v>
      </c>
      <c r="BM95">
        <v>94</v>
      </c>
      <c r="BN95">
        <v>123</v>
      </c>
      <c r="BO95">
        <v>110</v>
      </c>
      <c r="BP95">
        <v>240</v>
      </c>
      <c r="BQ95">
        <v>66</v>
      </c>
      <c r="BR95">
        <v>13</v>
      </c>
      <c r="BS95">
        <v>18</v>
      </c>
      <c r="BT95">
        <v>126</v>
      </c>
      <c r="BU95">
        <v>83</v>
      </c>
      <c r="BV95">
        <v>51</v>
      </c>
      <c r="BW95">
        <v>16</v>
      </c>
      <c r="BX95">
        <v>52</v>
      </c>
      <c r="BY95">
        <v>20</v>
      </c>
      <c r="BZ95">
        <v>200</v>
      </c>
      <c r="CA95">
        <v>173</v>
      </c>
      <c r="CB95">
        <v>8</v>
      </c>
      <c r="CC95">
        <v>27</v>
      </c>
      <c r="CD95">
        <v>772</v>
      </c>
      <c r="CE95">
        <v>180</v>
      </c>
      <c r="CF95">
        <v>1759</v>
      </c>
      <c r="CG95">
        <v>788</v>
      </c>
      <c r="CH95">
        <v>990</v>
      </c>
      <c r="CI95">
        <v>283</v>
      </c>
      <c r="CJ95">
        <v>170</v>
      </c>
      <c r="CK95">
        <v>3305</v>
      </c>
      <c r="CL95">
        <v>309</v>
      </c>
      <c r="CM95">
        <v>323</v>
      </c>
      <c r="CN95">
        <v>601</v>
      </c>
      <c r="CO95">
        <v>189</v>
      </c>
      <c r="CP95">
        <v>1067</v>
      </c>
      <c r="CQ95">
        <v>0</v>
      </c>
      <c r="CR95">
        <v>14741</v>
      </c>
      <c r="CS95">
        <v>16525</v>
      </c>
      <c r="CT95">
        <v>134</v>
      </c>
      <c r="CU95">
        <v>0</v>
      </c>
      <c r="CV95">
        <v>0</v>
      </c>
      <c r="CW95">
        <v>147</v>
      </c>
      <c r="CX95">
        <v>16806</v>
      </c>
      <c r="CY95">
        <v>31547</v>
      </c>
    </row>
    <row r="96" spans="1:103" ht="12.75">
      <c r="A96">
        <f t="shared" si="3"/>
        <v>93</v>
      </c>
      <c r="B96" t="s">
        <v>312</v>
      </c>
      <c r="C96">
        <v>1061</v>
      </c>
      <c r="D96">
        <v>100</v>
      </c>
      <c r="E96">
        <v>620</v>
      </c>
      <c r="F96">
        <v>134</v>
      </c>
      <c r="G96">
        <v>476</v>
      </c>
      <c r="H96">
        <v>91</v>
      </c>
      <c r="I96">
        <v>155</v>
      </c>
      <c r="J96">
        <v>29</v>
      </c>
      <c r="K96">
        <v>8</v>
      </c>
      <c r="L96">
        <v>125</v>
      </c>
      <c r="M96">
        <v>364</v>
      </c>
      <c r="N96">
        <v>87</v>
      </c>
      <c r="O96">
        <v>34</v>
      </c>
      <c r="P96">
        <v>28</v>
      </c>
      <c r="Q96">
        <v>1</v>
      </c>
      <c r="R96">
        <v>2843</v>
      </c>
      <c r="S96">
        <v>6548</v>
      </c>
      <c r="T96">
        <v>1380</v>
      </c>
      <c r="U96">
        <v>298</v>
      </c>
      <c r="V96">
        <v>3100</v>
      </c>
      <c r="W96">
        <v>12</v>
      </c>
      <c r="X96">
        <v>148</v>
      </c>
      <c r="Y96">
        <v>256</v>
      </c>
      <c r="Z96">
        <v>1044</v>
      </c>
      <c r="AA96">
        <v>361</v>
      </c>
      <c r="AB96">
        <v>1632</v>
      </c>
      <c r="AC96">
        <v>207</v>
      </c>
      <c r="AD96">
        <v>3033</v>
      </c>
      <c r="AE96">
        <v>283</v>
      </c>
      <c r="AF96">
        <v>177</v>
      </c>
      <c r="AG96">
        <v>20687</v>
      </c>
      <c r="AH96">
        <v>1580</v>
      </c>
      <c r="AI96">
        <v>3745</v>
      </c>
      <c r="AJ96">
        <v>3526</v>
      </c>
      <c r="AK96">
        <v>1871</v>
      </c>
      <c r="AL96">
        <v>2063</v>
      </c>
      <c r="AM96">
        <v>2125</v>
      </c>
      <c r="AN96">
        <v>624</v>
      </c>
      <c r="AO96">
        <v>4318</v>
      </c>
      <c r="AP96">
        <v>1104</v>
      </c>
      <c r="AQ96">
        <v>2356</v>
      </c>
      <c r="AR96">
        <v>1863</v>
      </c>
      <c r="AS96">
        <v>699</v>
      </c>
      <c r="AT96">
        <v>4007</v>
      </c>
      <c r="AU96">
        <v>332</v>
      </c>
      <c r="AV96">
        <v>1278</v>
      </c>
      <c r="AW96">
        <v>4362</v>
      </c>
      <c r="AX96">
        <v>2652</v>
      </c>
      <c r="AY96">
        <v>1811</v>
      </c>
      <c r="AZ96">
        <v>2068</v>
      </c>
      <c r="BA96">
        <v>4055</v>
      </c>
      <c r="BB96">
        <v>2534</v>
      </c>
      <c r="BC96">
        <v>4941</v>
      </c>
      <c r="BD96">
        <v>2566</v>
      </c>
      <c r="BE96">
        <v>1634</v>
      </c>
      <c r="BF96">
        <v>1025</v>
      </c>
      <c r="BG96">
        <v>3355</v>
      </c>
      <c r="BH96">
        <v>1129</v>
      </c>
      <c r="BI96">
        <v>3365</v>
      </c>
      <c r="BJ96">
        <v>3680</v>
      </c>
      <c r="BK96">
        <v>1744</v>
      </c>
      <c r="BL96">
        <v>1534</v>
      </c>
      <c r="BM96">
        <v>1044</v>
      </c>
      <c r="BN96">
        <v>1399</v>
      </c>
      <c r="BO96">
        <v>2324</v>
      </c>
      <c r="BP96">
        <v>8674</v>
      </c>
      <c r="BQ96">
        <v>2218</v>
      </c>
      <c r="BR96">
        <v>496</v>
      </c>
      <c r="BS96">
        <v>758</v>
      </c>
      <c r="BT96">
        <v>1964</v>
      </c>
      <c r="BU96">
        <v>1867</v>
      </c>
      <c r="BV96">
        <v>1410</v>
      </c>
      <c r="BW96">
        <v>660</v>
      </c>
      <c r="BX96">
        <v>1281</v>
      </c>
      <c r="BY96">
        <v>856</v>
      </c>
      <c r="BZ96">
        <v>6270</v>
      </c>
      <c r="CA96">
        <v>4110</v>
      </c>
      <c r="CB96">
        <v>524</v>
      </c>
      <c r="CC96">
        <v>1553</v>
      </c>
      <c r="CD96">
        <v>24106</v>
      </c>
      <c r="CE96">
        <v>5575</v>
      </c>
      <c r="CF96">
        <v>25873</v>
      </c>
      <c r="CG96">
        <v>6727</v>
      </c>
      <c r="CH96">
        <v>10867</v>
      </c>
      <c r="CI96">
        <v>1399</v>
      </c>
      <c r="CJ96">
        <v>4189</v>
      </c>
      <c r="CK96">
        <v>4472</v>
      </c>
      <c r="CL96">
        <v>2600</v>
      </c>
      <c r="CM96">
        <v>2612</v>
      </c>
      <c r="CN96">
        <v>5919</v>
      </c>
      <c r="CO96">
        <v>1760</v>
      </c>
      <c r="CP96">
        <v>9276</v>
      </c>
      <c r="CQ96">
        <v>3006</v>
      </c>
      <c r="CR96">
        <v>290925</v>
      </c>
      <c r="CS96">
        <v>342476</v>
      </c>
      <c r="CT96">
        <v>28602</v>
      </c>
      <c r="CU96">
        <v>80147</v>
      </c>
      <c r="CV96">
        <v>21911</v>
      </c>
      <c r="CW96">
        <v>67713</v>
      </c>
      <c r="CX96">
        <v>540846</v>
      </c>
      <c r="CY96">
        <v>805906</v>
      </c>
    </row>
    <row r="97" spans="1:103" ht="12.75">
      <c r="A97">
        <f t="shared" si="3"/>
        <v>94</v>
      </c>
      <c r="B97" t="s">
        <v>313</v>
      </c>
      <c r="C97">
        <v>78</v>
      </c>
      <c r="D97">
        <v>8</v>
      </c>
      <c r="E97">
        <v>36</v>
      </c>
      <c r="F97">
        <v>19</v>
      </c>
      <c r="G97">
        <v>87</v>
      </c>
      <c r="H97">
        <v>6</v>
      </c>
      <c r="I97">
        <v>11</v>
      </c>
      <c r="J97">
        <v>0</v>
      </c>
      <c r="K97">
        <v>0</v>
      </c>
      <c r="L97">
        <v>6</v>
      </c>
      <c r="M97">
        <v>31</v>
      </c>
      <c r="N97">
        <v>4</v>
      </c>
      <c r="O97">
        <v>2</v>
      </c>
      <c r="P97">
        <v>3</v>
      </c>
      <c r="Q97">
        <v>0</v>
      </c>
      <c r="R97">
        <v>337</v>
      </c>
      <c r="S97">
        <v>26</v>
      </c>
      <c r="T97">
        <v>14</v>
      </c>
      <c r="U97">
        <v>3</v>
      </c>
      <c r="V97">
        <v>111</v>
      </c>
      <c r="W97">
        <v>0</v>
      </c>
      <c r="X97">
        <v>2</v>
      </c>
      <c r="Y97">
        <v>0</v>
      </c>
      <c r="Z97">
        <v>1</v>
      </c>
      <c r="AA97">
        <v>28</v>
      </c>
      <c r="AB97">
        <v>164</v>
      </c>
      <c r="AC97">
        <v>41</v>
      </c>
      <c r="AD97">
        <v>202</v>
      </c>
      <c r="AE97">
        <v>1</v>
      </c>
      <c r="AF97">
        <v>44</v>
      </c>
      <c r="AG97">
        <v>1083</v>
      </c>
      <c r="AH97">
        <v>74</v>
      </c>
      <c r="AI97">
        <v>541</v>
      </c>
      <c r="AJ97">
        <v>2144</v>
      </c>
      <c r="AK97">
        <v>1</v>
      </c>
      <c r="AL97">
        <v>162</v>
      </c>
      <c r="AM97">
        <v>864</v>
      </c>
      <c r="AN97">
        <v>747</v>
      </c>
      <c r="AO97">
        <v>392</v>
      </c>
      <c r="AP97">
        <v>17</v>
      </c>
      <c r="AQ97">
        <v>47</v>
      </c>
      <c r="AR97">
        <v>866</v>
      </c>
      <c r="AS97">
        <v>15</v>
      </c>
      <c r="AT97">
        <v>87</v>
      </c>
      <c r="AU97">
        <v>13</v>
      </c>
      <c r="AV97">
        <v>180</v>
      </c>
      <c r="AW97">
        <v>154</v>
      </c>
      <c r="AX97">
        <v>297</v>
      </c>
      <c r="AY97">
        <v>3</v>
      </c>
      <c r="AZ97">
        <v>202</v>
      </c>
      <c r="BA97">
        <v>1179</v>
      </c>
      <c r="BB97">
        <v>557</v>
      </c>
      <c r="BC97">
        <v>376</v>
      </c>
      <c r="BD97">
        <v>124</v>
      </c>
      <c r="BE97">
        <v>1113</v>
      </c>
      <c r="BF97">
        <v>204</v>
      </c>
      <c r="BG97">
        <v>1069</v>
      </c>
      <c r="BH97">
        <v>661</v>
      </c>
      <c r="BI97">
        <v>961</v>
      </c>
      <c r="BJ97">
        <v>1481</v>
      </c>
      <c r="BK97">
        <v>455</v>
      </c>
      <c r="BL97">
        <v>1206</v>
      </c>
      <c r="BM97">
        <v>65</v>
      </c>
      <c r="BN97">
        <v>1</v>
      </c>
      <c r="BO97">
        <v>271</v>
      </c>
      <c r="BP97">
        <v>1924</v>
      </c>
      <c r="BQ97">
        <v>627</v>
      </c>
      <c r="BR97">
        <v>62</v>
      </c>
      <c r="BS97">
        <v>63</v>
      </c>
      <c r="BT97">
        <v>1790</v>
      </c>
      <c r="BU97">
        <v>1283</v>
      </c>
      <c r="BV97">
        <v>369</v>
      </c>
      <c r="BW97">
        <v>65</v>
      </c>
      <c r="BX97">
        <v>453</v>
      </c>
      <c r="BY97">
        <v>374</v>
      </c>
      <c r="BZ97">
        <v>5154</v>
      </c>
      <c r="CA97">
        <v>856</v>
      </c>
      <c r="CB97">
        <v>101</v>
      </c>
      <c r="CC97">
        <v>587</v>
      </c>
      <c r="CD97">
        <v>1924</v>
      </c>
      <c r="CE97">
        <v>432</v>
      </c>
      <c r="CF97">
        <v>289</v>
      </c>
      <c r="CG97">
        <v>0</v>
      </c>
      <c r="CH97">
        <v>4146</v>
      </c>
      <c r="CI97">
        <v>607</v>
      </c>
      <c r="CJ97">
        <v>78</v>
      </c>
      <c r="CK97">
        <v>0</v>
      </c>
      <c r="CL97">
        <v>4</v>
      </c>
      <c r="CM97">
        <v>11</v>
      </c>
      <c r="CN97">
        <v>218</v>
      </c>
      <c r="CO97">
        <v>107</v>
      </c>
      <c r="CP97">
        <v>208</v>
      </c>
      <c r="CQ97">
        <v>0</v>
      </c>
      <c r="CR97">
        <v>40608</v>
      </c>
      <c r="CS97">
        <v>6454</v>
      </c>
      <c r="CT97">
        <v>482</v>
      </c>
      <c r="CU97">
        <v>12472</v>
      </c>
      <c r="CV97">
        <v>3288</v>
      </c>
      <c r="CW97">
        <v>13344</v>
      </c>
      <c r="CX97">
        <v>36040</v>
      </c>
      <c r="CY97">
        <v>76648</v>
      </c>
    </row>
    <row r="98" spans="1:103" ht="12.75">
      <c r="A98">
        <f t="shared" si="3"/>
        <v>95</v>
      </c>
      <c r="B98" t="s">
        <v>314</v>
      </c>
      <c r="C98">
        <v>1139</v>
      </c>
      <c r="D98">
        <v>108</v>
      </c>
      <c r="E98">
        <v>656</v>
      </c>
      <c r="F98">
        <v>153</v>
      </c>
      <c r="G98">
        <v>563</v>
      </c>
      <c r="H98">
        <v>97</v>
      </c>
      <c r="I98">
        <v>166</v>
      </c>
      <c r="J98">
        <v>29</v>
      </c>
      <c r="K98">
        <v>8</v>
      </c>
      <c r="L98">
        <v>131</v>
      </c>
      <c r="M98">
        <v>395</v>
      </c>
      <c r="N98">
        <v>91</v>
      </c>
      <c r="O98">
        <v>36</v>
      </c>
      <c r="P98">
        <v>31</v>
      </c>
      <c r="Q98">
        <v>1</v>
      </c>
      <c r="R98">
        <v>3180</v>
      </c>
      <c r="S98">
        <v>6574</v>
      </c>
      <c r="T98">
        <v>1394</v>
      </c>
      <c r="U98">
        <v>301</v>
      </c>
      <c r="V98">
        <v>3211</v>
      </c>
      <c r="W98">
        <v>12</v>
      </c>
      <c r="X98">
        <v>150</v>
      </c>
      <c r="Y98">
        <v>256</v>
      </c>
      <c r="Z98">
        <v>1045</v>
      </c>
      <c r="AA98">
        <v>389</v>
      </c>
      <c r="AB98">
        <v>1796</v>
      </c>
      <c r="AC98">
        <v>248</v>
      </c>
      <c r="AD98">
        <v>3235</v>
      </c>
      <c r="AE98">
        <v>284</v>
      </c>
      <c r="AF98">
        <v>221</v>
      </c>
      <c r="AG98">
        <v>21770</v>
      </c>
      <c r="AH98">
        <v>1654</v>
      </c>
      <c r="AI98">
        <v>4286</v>
      </c>
      <c r="AJ98">
        <v>5670</v>
      </c>
      <c r="AK98">
        <v>1872</v>
      </c>
      <c r="AL98">
        <v>2225</v>
      </c>
      <c r="AM98">
        <v>2989</v>
      </c>
      <c r="AN98">
        <v>1371</v>
      </c>
      <c r="AO98">
        <v>4710</v>
      </c>
      <c r="AP98">
        <v>1121</v>
      </c>
      <c r="AQ98">
        <v>2403</v>
      </c>
      <c r="AR98">
        <v>2729</v>
      </c>
      <c r="AS98">
        <v>714</v>
      </c>
      <c r="AT98">
        <v>4094</v>
      </c>
      <c r="AU98">
        <v>345</v>
      </c>
      <c r="AV98">
        <v>1458</v>
      </c>
      <c r="AW98">
        <v>4516</v>
      </c>
      <c r="AX98">
        <v>2949</v>
      </c>
      <c r="AY98">
        <v>1814</v>
      </c>
      <c r="AZ98">
        <v>2270</v>
      </c>
      <c r="BA98">
        <v>5234</v>
      </c>
      <c r="BB98">
        <v>3091</v>
      </c>
      <c r="BC98">
        <v>5317</v>
      </c>
      <c r="BD98">
        <v>2690</v>
      </c>
      <c r="BE98">
        <v>2747</v>
      </c>
      <c r="BF98">
        <v>1229</v>
      </c>
      <c r="BG98">
        <v>4424</v>
      </c>
      <c r="BH98">
        <v>1790</v>
      </c>
      <c r="BI98">
        <v>4326</v>
      </c>
      <c r="BJ98">
        <v>5161</v>
      </c>
      <c r="BK98">
        <v>2199</v>
      </c>
      <c r="BL98">
        <v>2740</v>
      </c>
      <c r="BM98">
        <v>1109</v>
      </c>
      <c r="BN98">
        <v>1400</v>
      </c>
      <c r="BO98">
        <v>2595</v>
      </c>
      <c r="BP98">
        <v>10598</v>
      </c>
      <c r="BQ98">
        <v>2845</v>
      </c>
      <c r="BR98">
        <v>558</v>
      </c>
      <c r="BS98">
        <v>821</v>
      </c>
      <c r="BT98">
        <v>3754</v>
      </c>
      <c r="BU98">
        <v>3150</v>
      </c>
      <c r="BV98">
        <v>1779</v>
      </c>
      <c r="BW98">
        <v>725</v>
      </c>
      <c r="BX98">
        <v>1734</v>
      </c>
      <c r="BY98">
        <v>1230</v>
      </c>
      <c r="BZ98">
        <v>11424</v>
      </c>
      <c r="CA98">
        <v>4966</v>
      </c>
      <c r="CB98">
        <v>625</v>
      </c>
      <c r="CC98">
        <v>2140</v>
      </c>
      <c r="CD98">
        <v>26030</v>
      </c>
      <c r="CE98">
        <v>6007</v>
      </c>
      <c r="CF98">
        <v>26162</v>
      </c>
      <c r="CG98">
        <v>6727</v>
      </c>
      <c r="CH98">
        <v>15013</v>
      </c>
      <c r="CI98">
        <v>2006</v>
      </c>
      <c r="CJ98">
        <v>4267</v>
      </c>
      <c r="CK98">
        <v>4472</v>
      </c>
      <c r="CL98">
        <v>2604</v>
      </c>
      <c r="CM98">
        <v>2623</v>
      </c>
      <c r="CN98">
        <v>6137</v>
      </c>
      <c r="CO98">
        <v>1867</v>
      </c>
      <c r="CP98">
        <v>9484</v>
      </c>
      <c r="CQ98">
        <v>3006</v>
      </c>
      <c r="CR98">
        <v>305666</v>
      </c>
      <c r="CS98">
        <v>348930</v>
      </c>
      <c r="CT98">
        <v>29084</v>
      </c>
      <c r="CU98">
        <v>92619</v>
      </c>
      <c r="CV98">
        <v>25199</v>
      </c>
      <c r="CW98">
        <v>81057</v>
      </c>
      <c r="CX98">
        <v>576886</v>
      </c>
      <c r="CY98">
        <v>882554</v>
      </c>
    </row>
    <row r="99" spans="1:103" ht="12.75">
      <c r="A99">
        <f t="shared" si="3"/>
        <v>96</v>
      </c>
      <c r="B99" t="s">
        <v>315</v>
      </c>
      <c r="C99">
        <v>3132</v>
      </c>
      <c r="D99">
        <v>200</v>
      </c>
      <c r="E99">
        <v>1090</v>
      </c>
      <c r="F99">
        <v>756</v>
      </c>
      <c r="G99">
        <v>1294</v>
      </c>
      <c r="H99">
        <v>111</v>
      </c>
      <c r="I99">
        <v>295</v>
      </c>
      <c r="J99">
        <v>122</v>
      </c>
      <c r="K99">
        <v>13</v>
      </c>
      <c r="L99">
        <v>344</v>
      </c>
      <c r="M99">
        <v>930</v>
      </c>
      <c r="N99">
        <v>980</v>
      </c>
      <c r="O99">
        <v>61</v>
      </c>
      <c r="P99">
        <v>107</v>
      </c>
      <c r="Q99">
        <v>13</v>
      </c>
      <c r="R99">
        <v>14396</v>
      </c>
      <c r="S99">
        <v>5790</v>
      </c>
      <c r="T99">
        <v>1160</v>
      </c>
      <c r="U99">
        <v>1579</v>
      </c>
      <c r="V99">
        <v>1880</v>
      </c>
      <c r="W99">
        <v>122</v>
      </c>
      <c r="X99">
        <v>183</v>
      </c>
      <c r="Y99">
        <v>2374</v>
      </c>
      <c r="Z99">
        <v>1913</v>
      </c>
      <c r="AA99">
        <v>717</v>
      </c>
      <c r="AB99">
        <v>6303</v>
      </c>
      <c r="AC99">
        <v>779</v>
      </c>
      <c r="AD99">
        <v>2812</v>
      </c>
      <c r="AE99">
        <v>2083</v>
      </c>
      <c r="AF99">
        <v>929</v>
      </c>
      <c r="AG99">
        <v>4707</v>
      </c>
      <c r="AH99">
        <v>923</v>
      </c>
      <c r="AI99">
        <v>2852</v>
      </c>
      <c r="AJ99">
        <v>4812</v>
      </c>
      <c r="AK99">
        <v>1538</v>
      </c>
      <c r="AL99">
        <v>1604</v>
      </c>
      <c r="AM99">
        <v>1118</v>
      </c>
      <c r="AN99">
        <v>322</v>
      </c>
      <c r="AO99">
        <v>3875</v>
      </c>
      <c r="AP99">
        <v>1539</v>
      </c>
      <c r="AQ99">
        <v>2583</v>
      </c>
      <c r="AR99">
        <v>3721</v>
      </c>
      <c r="AS99">
        <v>1855</v>
      </c>
      <c r="AT99">
        <v>3340</v>
      </c>
      <c r="AU99">
        <v>439</v>
      </c>
      <c r="AV99">
        <v>1521</v>
      </c>
      <c r="AW99">
        <v>4207</v>
      </c>
      <c r="AX99">
        <v>2803</v>
      </c>
      <c r="AY99">
        <v>1544</v>
      </c>
      <c r="AZ99">
        <v>2807</v>
      </c>
      <c r="BA99">
        <v>3921</v>
      </c>
      <c r="BB99">
        <v>4169</v>
      </c>
      <c r="BC99">
        <v>2190</v>
      </c>
      <c r="BD99">
        <v>1143</v>
      </c>
      <c r="BE99">
        <v>2430</v>
      </c>
      <c r="BF99">
        <v>408</v>
      </c>
      <c r="BG99">
        <v>2450</v>
      </c>
      <c r="BH99">
        <v>3126</v>
      </c>
      <c r="BI99">
        <v>3140</v>
      </c>
      <c r="BJ99">
        <v>3824</v>
      </c>
      <c r="BK99">
        <v>2299</v>
      </c>
      <c r="BL99">
        <v>2786</v>
      </c>
      <c r="BM99">
        <v>1689</v>
      </c>
      <c r="BN99">
        <v>1581</v>
      </c>
      <c r="BO99">
        <v>5376</v>
      </c>
      <c r="BP99">
        <v>5952</v>
      </c>
      <c r="BQ99">
        <v>2217</v>
      </c>
      <c r="BR99">
        <v>510</v>
      </c>
      <c r="BS99">
        <v>938</v>
      </c>
      <c r="BT99">
        <v>4518</v>
      </c>
      <c r="BU99">
        <v>3827</v>
      </c>
      <c r="BV99">
        <v>2013</v>
      </c>
      <c r="BW99">
        <v>644</v>
      </c>
      <c r="BX99">
        <v>1780</v>
      </c>
      <c r="BY99">
        <v>1352</v>
      </c>
      <c r="BZ99">
        <v>5082</v>
      </c>
      <c r="CA99">
        <v>4748</v>
      </c>
      <c r="CB99">
        <v>711</v>
      </c>
      <c r="CC99">
        <v>2939</v>
      </c>
      <c r="CD99">
        <v>18379</v>
      </c>
      <c r="CE99">
        <v>6743</v>
      </c>
      <c r="CF99">
        <v>111623</v>
      </c>
      <c r="CG99">
        <v>27508</v>
      </c>
      <c r="CH99">
        <v>31296</v>
      </c>
      <c r="CI99">
        <v>7363</v>
      </c>
      <c r="CJ99">
        <v>17118</v>
      </c>
      <c r="CK99">
        <v>35528</v>
      </c>
      <c r="CL99">
        <v>11374</v>
      </c>
      <c r="CM99">
        <v>17880</v>
      </c>
      <c r="CN99">
        <v>14167</v>
      </c>
      <c r="CO99">
        <v>3863</v>
      </c>
      <c r="CP99">
        <v>22063</v>
      </c>
      <c r="CQ99">
        <v>-3006</v>
      </c>
      <c r="CR99">
        <v>500240</v>
      </c>
      <c r="CS99">
        <v>0</v>
      </c>
      <c r="CT99">
        <v>11297</v>
      </c>
      <c r="CU99">
        <v>0</v>
      </c>
      <c r="CV99">
        <v>0</v>
      </c>
      <c r="CW99">
        <v>0</v>
      </c>
      <c r="CX99">
        <v>11297</v>
      </c>
      <c r="CY99">
        <v>511537</v>
      </c>
    </row>
    <row r="100" spans="1:103" ht="12.75">
      <c r="A100">
        <f t="shared" si="3"/>
        <v>97</v>
      </c>
      <c r="B100" t="s">
        <v>316</v>
      </c>
      <c r="C100">
        <v>1045</v>
      </c>
      <c r="D100">
        <v>33</v>
      </c>
      <c r="E100">
        <v>63</v>
      </c>
      <c r="F100">
        <v>148</v>
      </c>
      <c r="G100">
        <v>126</v>
      </c>
      <c r="H100">
        <v>23</v>
      </c>
      <c r="I100">
        <v>37</v>
      </c>
      <c r="J100">
        <v>7</v>
      </c>
      <c r="K100">
        <v>4</v>
      </c>
      <c r="L100">
        <v>82</v>
      </c>
      <c r="M100">
        <v>307</v>
      </c>
      <c r="N100">
        <v>128</v>
      </c>
      <c r="O100">
        <v>34</v>
      </c>
      <c r="P100">
        <v>51</v>
      </c>
      <c r="Q100">
        <v>10</v>
      </c>
      <c r="R100">
        <v>1700</v>
      </c>
      <c r="S100">
        <v>1467</v>
      </c>
      <c r="T100">
        <v>242</v>
      </c>
      <c r="U100">
        <v>135</v>
      </c>
      <c r="V100">
        <v>455</v>
      </c>
      <c r="W100">
        <v>15</v>
      </c>
      <c r="X100">
        <v>50</v>
      </c>
      <c r="Y100">
        <v>433</v>
      </c>
      <c r="Z100">
        <v>365</v>
      </c>
      <c r="AA100">
        <v>187</v>
      </c>
      <c r="AB100">
        <v>1123</v>
      </c>
      <c r="AC100">
        <v>72</v>
      </c>
      <c r="AD100">
        <v>531</v>
      </c>
      <c r="AE100">
        <v>619</v>
      </c>
      <c r="AF100">
        <v>120</v>
      </c>
      <c r="AG100">
        <v>697</v>
      </c>
      <c r="AH100">
        <v>213</v>
      </c>
      <c r="AI100">
        <v>837</v>
      </c>
      <c r="AJ100">
        <v>339</v>
      </c>
      <c r="AK100">
        <v>79</v>
      </c>
      <c r="AL100">
        <v>465</v>
      </c>
      <c r="AM100">
        <v>152</v>
      </c>
      <c r="AN100">
        <v>128</v>
      </c>
      <c r="AO100">
        <v>736</v>
      </c>
      <c r="AP100">
        <v>109</v>
      </c>
      <c r="AQ100">
        <v>424</v>
      </c>
      <c r="AR100">
        <v>767</v>
      </c>
      <c r="AS100">
        <v>173</v>
      </c>
      <c r="AT100">
        <v>1120</v>
      </c>
      <c r="AU100">
        <v>58</v>
      </c>
      <c r="AV100">
        <v>365</v>
      </c>
      <c r="AW100">
        <v>900</v>
      </c>
      <c r="AX100">
        <v>939</v>
      </c>
      <c r="AY100">
        <v>344</v>
      </c>
      <c r="AZ100">
        <v>386</v>
      </c>
      <c r="BA100">
        <v>635</v>
      </c>
      <c r="BB100">
        <v>747</v>
      </c>
      <c r="BC100">
        <v>843</v>
      </c>
      <c r="BD100">
        <v>422</v>
      </c>
      <c r="BE100">
        <v>428</v>
      </c>
      <c r="BF100">
        <v>208</v>
      </c>
      <c r="BG100">
        <v>665</v>
      </c>
      <c r="BH100">
        <v>916</v>
      </c>
      <c r="BI100">
        <v>528</v>
      </c>
      <c r="BJ100">
        <v>683</v>
      </c>
      <c r="BK100">
        <v>577</v>
      </c>
      <c r="BL100">
        <v>642</v>
      </c>
      <c r="BM100">
        <v>452</v>
      </c>
      <c r="BN100">
        <v>449</v>
      </c>
      <c r="BO100">
        <v>861</v>
      </c>
      <c r="BP100">
        <v>1468</v>
      </c>
      <c r="BQ100">
        <v>313</v>
      </c>
      <c r="BR100">
        <v>135</v>
      </c>
      <c r="BS100">
        <v>197</v>
      </c>
      <c r="BT100">
        <v>962</v>
      </c>
      <c r="BU100">
        <v>1034</v>
      </c>
      <c r="BV100">
        <v>559</v>
      </c>
      <c r="BW100">
        <v>271</v>
      </c>
      <c r="BX100">
        <v>632</v>
      </c>
      <c r="BY100">
        <v>395</v>
      </c>
      <c r="BZ100">
        <v>1100</v>
      </c>
      <c r="CA100">
        <v>1281</v>
      </c>
      <c r="CB100">
        <v>501</v>
      </c>
      <c r="CC100">
        <v>650</v>
      </c>
      <c r="CD100">
        <v>11413</v>
      </c>
      <c r="CE100">
        <v>2009</v>
      </c>
      <c r="CF100">
        <v>12834</v>
      </c>
      <c r="CG100">
        <v>2914</v>
      </c>
      <c r="CH100">
        <v>7395</v>
      </c>
      <c r="CI100">
        <v>1679</v>
      </c>
      <c r="CJ100">
        <v>6993</v>
      </c>
      <c r="CK100">
        <v>740</v>
      </c>
      <c r="CL100">
        <v>1700</v>
      </c>
      <c r="CM100">
        <v>15447</v>
      </c>
      <c r="CN100">
        <v>6725</v>
      </c>
      <c r="CO100">
        <v>713</v>
      </c>
      <c r="CP100">
        <v>7447</v>
      </c>
      <c r="CQ100">
        <v>0</v>
      </c>
      <c r="CR100">
        <v>115406</v>
      </c>
      <c r="CS100">
        <v>0</v>
      </c>
      <c r="CT100">
        <v>11219</v>
      </c>
      <c r="CU100">
        <v>0</v>
      </c>
      <c r="CV100">
        <v>0</v>
      </c>
      <c r="CW100">
        <v>0</v>
      </c>
      <c r="CX100">
        <v>11219</v>
      </c>
      <c r="CY100">
        <v>126625</v>
      </c>
    </row>
    <row r="101" spans="1:103" ht="12.75">
      <c r="A101">
        <f t="shared" si="3"/>
        <v>98</v>
      </c>
      <c r="B101" t="s">
        <v>317</v>
      </c>
      <c r="C101">
        <v>2124</v>
      </c>
      <c r="D101">
        <v>171</v>
      </c>
      <c r="E101">
        <v>1074</v>
      </c>
      <c r="F101">
        <v>613</v>
      </c>
      <c r="G101">
        <v>1193</v>
      </c>
      <c r="H101">
        <v>90</v>
      </c>
      <c r="I101">
        <v>269</v>
      </c>
      <c r="J101">
        <v>121</v>
      </c>
      <c r="K101">
        <v>9</v>
      </c>
      <c r="L101">
        <v>270</v>
      </c>
      <c r="M101">
        <v>638</v>
      </c>
      <c r="N101">
        <v>850</v>
      </c>
      <c r="O101">
        <v>28</v>
      </c>
      <c r="P101">
        <v>56</v>
      </c>
      <c r="Q101">
        <v>3</v>
      </c>
      <c r="R101">
        <v>12715</v>
      </c>
      <c r="S101">
        <v>4315</v>
      </c>
      <c r="T101">
        <v>916</v>
      </c>
      <c r="U101">
        <v>1444</v>
      </c>
      <c r="V101">
        <v>1420</v>
      </c>
      <c r="W101">
        <v>107</v>
      </c>
      <c r="X101">
        <v>133</v>
      </c>
      <c r="Y101">
        <v>1925</v>
      </c>
      <c r="Z101">
        <v>1544</v>
      </c>
      <c r="AA101">
        <v>496</v>
      </c>
      <c r="AB101">
        <v>5131</v>
      </c>
      <c r="AC101">
        <v>684</v>
      </c>
      <c r="AD101">
        <v>2181</v>
      </c>
      <c r="AE101">
        <v>1394</v>
      </c>
      <c r="AF101">
        <v>768</v>
      </c>
      <c r="AG101">
        <v>4018</v>
      </c>
      <c r="AH101">
        <v>602</v>
      </c>
      <c r="AI101">
        <v>2040</v>
      </c>
      <c r="AJ101">
        <v>4659</v>
      </c>
      <c r="AK101">
        <v>1456</v>
      </c>
      <c r="AL101">
        <v>1239</v>
      </c>
      <c r="AM101">
        <v>962</v>
      </c>
      <c r="AN101">
        <v>190</v>
      </c>
      <c r="AO101">
        <v>3120</v>
      </c>
      <c r="AP101">
        <v>764</v>
      </c>
      <c r="AQ101">
        <v>1241</v>
      </c>
      <c r="AR101">
        <v>2095</v>
      </c>
      <c r="AS101">
        <v>442</v>
      </c>
      <c r="AT101">
        <v>1940</v>
      </c>
      <c r="AU101">
        <v>332</v>
      </c>
      <c r="AV101">
        <v>1078</v>
      </c>
      <c r="AW101">
        <v>2587</v>
      </c>
      <c r="AX101">
        <v>1801</v>
      </c>
      <c r="AY101">
        <v>1201</v>
      </c>
      <c r="AZ101">
        <v>2139</v>
      </c>
      <c r="BA101">
        <v>2905</v>
      </c>
      <c r="BB101">
        <v>2975</v>
      </c>
      <c r="BC101">
        <v>1084</v>
      </c>
      <c r="BD101">
        <v>515</v>
      </c>
      <c r="BE101">
        <v>1993</v>
      </c>
      <c r="BF101">
        <v>655</v>
      </c>
      <c r="BG101">
        <v>1774</v>
      </c>
      <c r="BH101">
        <v>2055</v>
      </c>
      <c r="BI101">
        <v>2292</v>
      </c>
      <c r="BJ101">
        <v>3010</v>
      </c>
      <c r="BK101">
        <v>1478</v>
      </c>
      <c r="BL101">
        <v>1572</v>
      </c>
      <c r="BM101">
        <v>1127</v>
      </c>
      <c r="BN101">
        <v>986</v>
      </c>
      <c r="BO101">
        <v>4229</v>
      </c>
      <c r="BP101">
        <v>5017</v>
      </c>
      <c r="BQ101">
        <v>1763</v>
      </c>
      <c r="BR101">
        <v>267</v>
      </c>
      <c r="BS101">
        <v>567</v>
      </c>
      <c r="BT101">
        <v>2704</v>
      </c>
      <c r="BU101">
        <v>2603</v>
      </c>
      <c r="BV101">
        <v>1392</v>
      </c>
      <c r="BW101">
        <v>306</v>
      </c>
      <c r="BX101">
        <v>1021</v>
      </c>
      <c r="BY101">
        <v>943</v>
      </c>
      <c r="BZ101">
        <v>3139</v>
      </c>
      <c r="CA101">
        <v>3444</v>
      </c>
      <c r="CB101">
        <v>278</v>
      </c>
      <c r="CC101">
        <v>2100</v>
      </c>
      <c r="CD101">
        <v>6884</v>
      </c>
      <c r="CE101">
        <v>4251</v>
      </c>
      <c r="CF101">
        <v>66773</v>
      </c>
      <c r="CG101">
        <v>23008</v>
      </c>
      <c r="CH101">
        <v>24181</v>
      </c>
      <c r="CI101">
        <v>3601</v>
      </c>
      <c r="CJ101">
        <v>10203</v>
      </c>
      <c r="CK101">
        <v>34202</v>
      </c>
      <c r="CL101">
        <v>9318</v>
      </c>
      <c r="CM101">
        <v>2402</v>
      </c>
      <c r="CN101">
        <v>7325</v>
      </c>
      <c r="CO101">
        <v>2892</v>
      </c>
      <c r="CP101">
        <v>14290</v>
      </c>
      <c r="CQ101">
        <v>-3006</v>
      </c>
      <c r="CR101">
        <v>337106</v>
      </c>
      <c r="CS101">
        <v>0</v>
      </c>
      <c r="CT101">
        <v>13</v>
      </c>
      <c r="CU101">
        <v>0</v>
      </c>
      <c r="CV101">
        <v>0</v>
      </c>
      <c r="CW101">
        <v>0</v>
      </c>
      <c r="CX101">
        <v>13</v>
      </c>
      <c r="CY101">
        <v>337119</v>
      </c>
    </row>
    <row r="102" spans="1:103" ht="12.75">
      <c r="A102">
        <f t="shared" si="3"/>
        <v>99</v>
      </c>
      <c r="B102" t="s">
        <v>318</v>
      </c>
      <c r="C102">
        <v>-37</v>
      </c>
      <c r="D102">
        <v>-4</v>
      </c>
      <c r="E102">
        <v>-47</v>
      </c>
      <c r="F102">
        <v>-5</v>
      </c>
      <c r="G102">
        <v>-25</v>
      </c>
      <c r="H102">
        <v>-2</v>
      </c>
      <c r="I102">
        <v>-11</v>
      </c>
      <c r="J102">
        <v>-6</v>
      </c>
      <c r="K102">
        <v>0</v>
      </c>
      <c r="L102">
        <v>-8</v>
      </c>
      <c r="M102">
        <v>-15</v>
      </c>
      <c r="N102">
        <v>2</v>
      </c>
      <c r="O102">
        <v>-1</v>
      </c>
      <c r="P102">
        <v>0</v>
      </c>
      <c r="Q102">
        <v>0</v>
      </c>
      <c r="R102">
        <v>-19</v>
      </c>
      <c r="S102">
        <v>8</v>
      </c>
      <c r="T102">
        <v>2</v>
      </c>
      <c r="U102">
        <v>0</v>
      </c>
      <c r="V102">
        <v>5</v>
      </c>
      <c r="W102">
        <v>0</v>
      </c>
      <c r="X102">
        <v>0</v>
      </c>
      <c r="Y102">
        <v>16</v>
      </c>
      <c r="Z102">
        <v>4</v>
      </c>
      <c r="AA102">
        <v>34</v>
      </c>
      <c r="AB102">
        <v>49</v>
      </c>
      <c r="AC102">
        <v>23</v>
      </c>
      <c r="AD102">
        <v>100</v>
      </c>
      <c r="AE102">
        <v>70</v>
      </c>
      <c r="AF102">
        <v>41</v>
      </c>
      <c r="AG102">
        <v>-8</v>
      </c>
      <c r="AH102">
        <v>108</v>
      </c>
      <c r="AI102">
        <v>-25</v>
      </c>
      <c r="AJ102">
        <v>-186</v>
      </c>
      <c r="AK102">
        <v>3</v>
      </c>
      <c r="AL102">
        <v>-100</v>
      </c>
      <c r="AM102">
        <v>4</v>
      </c>
      <c r="AN102">
        <v>4</v>
      </c>
      <c r="AO102">
        <v>19</v>
      </c>
      <c r="AP102">
        <v>666</v>
      </c>
      <c r="AQ102">
        <v>918</v>
      </c>
      <c r="AR102">
        <v>859</v>
      </c>
      <c r="AS102">
        <v>1240</v>
      </c>
      <c r="AT102">
        <v>280</v>
      </c>
      <c r="AU102">
        <v>49</v>
      </c>
      <c r="AV102">
        <v>78</v>
      </c>
      <c r="AW102">
        <v>720</v>
      </c>
      <c r="AX102">
        <v>63</v>
      </c>
      <c r="AY102">
        <v>-1</v>
      </c>
      <c r="AZ102">
        <v>282</v>
      </c>
      <c r="BA102">
        <v>381</v>
      </c>
      <c r="BB102">
        <v>447</v>
      </c>
      <c r="BC102">
        <v>263</v>
      </c>
      <c r="BD102">
        <v>206</v>
      </c>
      <c r="BE102">
        <v>9</v>
      </c>
      <c r="BF102">
        <v>-455</v>
      </c>
      <c r="BG102">
        <v>11</v>
      </c>
      <c r="BH102">
        <v>155</v>
      </c>
      <c r="BI102">
        <v>320</v>
      </c>
      <c r="BJ102">
        <v>131</v>
      </c>
      <c r="BK102">
        <v>244</v>
      </c>
      <c r="BL102">
        <v>572</v>
      </c>
      <c r="BM102">
        <v>110</v>
      </c>
      <c r="BN102">
        <v>146</v>
      </c>
      <c r="BO102">
        <v>286</v>
      </c>
      <c r="BP102">
        <v>-533</v>
      </c>
      <c r="BQ102">
        <v>141</v>
      </c>
      <c r="BR102">
        <v>108</v>
      </c>
      <c r="BS102">
        <v>174</v>
      </c>
      <c r="BT102">
        <v>852</v>
      </c>
      <c r="BU102">
        <v>190</v>
      </c>
      <c r="BV102">
        <v>62</v>
      </c>
      <c r="BW102">
        <v>67</v>
      </c>
      <c r="BX102">
        <v>127</v>
      </c>
      <c r="BY102">
        <v>14</v>
      </c>
      <c r="BZ102">
        <v>843</v>
      </c>
      <c r="CA102">
        <v>23</v>
      </c>
      <c r="CB102">
        <v>-68</v>
      </c>
      <c r="CC102">
        <v>189</v>
      </c>
      <c r="CD102">
        <v>82</v>
      </c>
      <c r="CE102">
        <v>483</v>
      </c>
      <c r="CF102">
        <v>32016</v>
      </c>
      <c r="CG102">
        <v>1586</v>
      </c>
      <c r="CH102">
        <v>-280</v>
      </c>
      <c r="CI102">
        <v>2083</v>
      </c>
      <c r="CJ102">
        <v>-78</v>
      </c>
      <c r="CK102">
        <v>586</v>
      </c>
      <c r="CL102">
        <v>356</v>
      </c>
      <c r="CM102">
        <v>31</v>
      </c>
      <c r="CN102">
        <v>117</v>
      </c>
      <c r="CO102">
        <v>258</v>
      </c>
      <c r="CP102">
        <v>326</v>
      </c>
      <c r="CQ102">
        <v>0</v>
      </c>
      <c r="CR102">
        <v>47729</v>
      </c>
      <c r="CS102">
        <v>0</v>
      </c>
      <c r="CT102">
        <v>65</v>
      </c>
      <c r="CU102">
        <v>0</v>
      </c>
      <c r="CV102">
        <v>0</v>
      </c>
      <c r="CW102">
        <v>0</v>
      </c>
      <c r="CX102">
        <v>65</v>
      </c>
      <c r="CY102">
        <v>47794</v>
      </c>
    </row>
    <row r="103" spans="1:103" ht="12.75">
      <c r="A103">
        <f t="shared" si="3"/>
        <v>100</v>
      </c>
      <c r="B103" t="s">
        <v>319</v>
      </c>
      <c r="C103">
        <v>4271</v>
      </c>
      <c r="D103">
        <v>308</v>
      </c>
      <c r="E103">
        <v>1746</v>
      </c>
      <c r="F103">
        <v>909</v>
      </c>
      <c r="G103">
        <v>1857</v>
      </c>
      <c r="H103">
        <v>208</v>
      </c>
      <c r="I103">
        <v>461</v>
      </c>
      <c r="J103">
        <v>151</v>
      </c>
      <c r="K103">
        <v>21</v>
      </c>
      <c r="L103">
        <v>475</v>
      </c>
      <c r="M103">
        <v>1325</v>
      </c>
      <c r="N103">
        <v>1071</v>
      </c>
      <c r="O103">
        <v>97</v>
      </c>
      <c r="P103">
        <v>138</v>
      </c>
      <c r="Q103">
        <v>14</v>
      </c>
      <c r="R103">
        <v>17576</v>
      </c>
      <c r="S103">
        <v>12364</v>
      </c>
      <c r="T103">
        <v>2554</v>
      </c>
      <c r="U103">
        <v>1880</v>
      </c>
      <c r="V103">
        <v>5091</v>
      </c>
      <c r="W103">
        <v>134</v>
      </c>
      <c r="X103">
        <v>333</v>
      </c>
      <c r="Y103">
        <v>2630</v>
      </c>
      <c r="Z103">
        <v>2958</v>
      </c>
      <c r="AA103">
        <v>1106</v>
      </c>
      <c r="AB103">
        <v>8099</v>
      </c>
      <c r="AC103">
        <v>1027</v>
      </c>
      <c r="AD103">
        <v>6047</v>
      </c>
      <c r="AE103">
        <v>2367</v>
      </c>
      <c r="AF103">
        <v>1150</v>
      </c>
      <c r="AG103">
        <v>26477</v>
      </c>
      <c r="AH103">
        <v>2577</v>
      </c>
      <c r="AI103">
        <v>7138</v>
      </c>
      <c r="AJ103">
        <v>10482</v>
      </c>
      <c r="AK103">
        <v>3410</v>
      </c>
      <c r="AL103">
        <v>3829</v>
      </c>
      <c r="AM103">
        <v>4107</v>
      </c>
      <c r="AN103">
        <v>1693</v>
      </c>
      <c r="AO103">
        <v>8585</v>
      </c>
      <c r="AP103">
        <v>2660</v>
      </c>
      <c r="AQ103">
        <v>4986</v>
      </c>
      <c r="AR103">
        <v>6450</v>
      </c>
      <c r="AS103">
        <v>2569</v>
      </c>
      <c r="AT103">
        <v>7434</v>
      </c>
      <c r="AU103">
        <v>784</v>
      </c>
      <c r="AV103">
        <v>2979</v>
      </c>
      <c r="AW103">
        <v>8723</v>
      </c>
      <c r="AX103">
        <v>5752</v>
      </c>
      <c r="AY103">
        <v>3358</v>
      </c>
      <c r="AZ103">
        <v>5077</v>
      </c>
      <c r="BA103">
        <v>9155</v>
      </c>
      <c r="BB103">
        <v>7260</v>
      </c>
      <c r="BC103">
        <v>7507</v>
      </c>
      <c r="BD103">
        <v>3833</v>
      </c>
      <c r="BE103">
        <v>5177</v>
      </c>
      <c r="BF103">
        <v>1637</v>
      </c>
      <c r="BG103">
        <v>6874</v>
      </c>
      <c r="BH103">
        <v>4916</v>
      </c>
      <c r="BI103">
        <v>7466</v>
      </c>
      <c r="BJ103">
        <v>8985</v>
      </c>
      <c r="BK103">
        <v>4498</v>
      </c>
      <c r="BL103">
        <v>5526</v>
      </c>
      <c r="BM103">
        <v>2798</v>
      </c>
      <c r="BN103">
        <v>2981</v>
      </c>
      <c r="BO103">
        <v>7971</v>
      </c>
      <c r="BP103">
        <v>16550</v>
      </c>
      <c r="BQ103">
        <v>5062</v>
      </c>
      <c r="BR103">
        <v>1068</v>
      </c>
      <c r="BS103">
        <v>1759</v>
      </c>
      <c r="BT103">
        <v>8272</v>
      </c>
      <c r="BU103">
        <v>6977</v>
      </c>
      <c r="BV103">
        <v>3792</v>
      </c>
      <c r="BW103">
        <v>1369</v>
      </c>
      <c r="BX103">
        <v>3514</v>
      </c>
      <c r="BY103">
        <v>2582</v>
      </c>
      <c r="BZ103">
        <v>16506</v>
      </c>
      <c r="CA103">
        <v>9714</v>
      </c>
      <c r="CB103">
        <v>1336</v>
      </c>
      <c r="CC103">
        <v>5079</v>
      </c>
      <c r="CD103">
        <v>44409</v>
      </c>
      <c r="CE103">
        <v>12750</v>
      </c>
      <c r="CF103">
        <v>137785</v>
      </c>
      <c r="CG103">
        <v>34235</v>
      </c>
      <c r="CH103">
        <v>46309</v>
      </c>
      <c r="CI103">
        <v>9369</v>
      </c>
      <c r="CJ103">
        <v>21385</v>
      </c>
      <c r="CK103">
        <v>40000</v>
      </c>
      <c r="CL103">
        <v>13978</v>
      </c>
      <c r="CM103">
        <v>20503</v>
      </c>
      <c r="CN103">
        <v>20304</v>
      </c>
      <c r="CO103">
        <v>5730</v>
      </c>
      <c r="CP103">
        <v>31547</v>
      </c>
      <c r="CQ103">
        <v>0</v>
      </c>
      <c r="CR103">
        <v>805906</v>
      </c>
      <c r="CS103">
        <v>348930</v>
      </c>
      <c r="CT103">
        <v>40381</v>
      </c>
      <c r="CU103">
        <v>92619</v>
      </c>
      <c r="CV103">
        <v>25199</v>
      </c>
      <c r="CW103">
        <v>81057</v>
      </c>
      <c r="CX103">
        <v>588183</v>
      </c>
      <c r="CY103">
        <v>1394091</v>
      </c>
    </row>
    <row r="105" spans="1:2" ht="12.75">
      <c r="A105" s="37" t="s">
        <v>320</v>
      </c>
      <c r="B105" s="37" t="s">
        <v>321</v>
      </c>
    </row>
    <row r="106" spans="3:103" ht="12.75">
      <c r="C106">
        <v>1</v>
      </c>
      <c r="D106">
        <f>C106+1</f>
        <v>2</v>
      </c>
      <c r="E106">
        <f>D106+1</f>
        <v>3</v>
      </c>
      <c r="F106">
        <f aca="true" t="shared" si="4" ref="F106:BQ106">E106+1</f>
        <v>4</v>
      </c>
      <c r="G106">
        <f t="shared" si="4"/>
        <v>5</v>
      </c>
      <c r="H106">
        <f t="shared" si="4"/>
        <v>6</v>
      </c>
      <c r="I106">
        <f t="shared" si="4"/>
        <v>7</v>
      </c>
      <c r="J106">
        <f t="shared" si="4"/>
        <v>8</v>
      </c>
      <c r="K106">
        <f t="shared" si="4"/>
        <v>9</v>
      </c>
      <c r="L106">
        <f t="shared" si="4"/>
        <v>10</v>
      </c>
      <c r="M106">
        <f t="shared" si="4"/>
        <v>11</v>
      </c>
      <c r="N106">
        <f t="shared" si="4"/>
        <v>12</v>
      </c>
      <c r="O106">
        <f t="shared" si="4"/>
        <v>13</v>
      </c>
      <c r="P106">
        <f t="shared" si="4"/>
        <v>14</v>
      </c>
      <c r="Q106">
        <f t="shared" si="4"/>
        <v>15</v>
      </c>
      <c r="R106">
        <f t="shared" si="4"/>
        <v>16</v>
      </c>
      <c r="S106">
        <f t="shared" si="4"/>
        <v>17</v>
      </c>
      <c r="T106">
        <f t="shared" si="4"/>
        <v>18</v>
      </c>
      <c r="U106">
        <f t="shared" si="4"/>
        <v>19</v>
      </c>
      <c r="V106">
        <f t="shared" si="4"/>
        <v>20</v>
      </c>
      <c r="W106">
        <f t="shared" si="4"/>
        <v>21</v>
      </c>
      <c r="X106">
        <f t="shared" si="4"/>
        <v>22</v>
      </c>
      <c r="Y106">
        <f t="shared" si="4"/>
        <v>23</v>
      </c>
      <c r="Z106">
        <f t="shared" si="4"/>
        <v>24</v>
      </c>
      <c r="AA106">
        <f t="shared" si="4"/>
        <v>25</v>
      </c>
      <c r="AB106">
        <f t="shared" si="4"/>
        <v>26</v>
      </c>
      <c r="AC106">
        <f t="shared" si="4"/>
        <v>27</v>
      </c>
      <c r="AD106">
        <f t="shared" si="4"/>
        <v>28</v>
      </c>
      <c r="AE106">
        <f t="shared" si="4"/>
        <v>29</v>
      </c>
      <c r="AF106">
        <f t="shared" si="4"/>
        <v>30</v>
      </c>
      <c r="AG106">
        <f t="shared" si="4"/>
        <v>31</v>
      </c>
      <c r="AH106">
        <f t="shared" si="4"/>
        <v>32</v>
      </c>
      <c r="AI106">
        <f t="shared" si="4"/>
        <v>33</v>
      </c>
      <c r="AJ106">
        <f t="shared" si="4"/>
        <v>34</v>
      </c>
      <c r="AK106">
        <f t="shared" si="4"/>
        <v>35</v>
      </c>
      <c r="AL106">
        <f t="shared" si="4"/>
        <v>36</v>
      </c>
      <c r="AM106">
        <f t="shared" si="4"/>
        <v>37</v>
      </c>
      <c r="AN106">
        <f t="shared" si="4"/>
        <v>38</v>
      </c>
      <c r="AO106">
        <f t="shared" si="4"/>
        <v>39</v>
      </c>
      <c r="AP106">
        <f t="shared" si="4"/>
        <v>40</v>
      </c>
      <c r="AQ106">
        <f t="shared" si="4"/>
        <v>41</v>
      </c>
      <c r="AR106">
        <f t="shared" si="4"/>
        <v>42</v>
      </c>
      <c r="AS106">
        <f t="shared" si="4"/>
        <v>43</v>
      </c>
      <c r="AT106">
        <f t="shared" si="4"/>
        <v>44</v>
      </c>
      <c r="AU106">
        <f t="shared" si="4"/>
        <v>45</v>
      </c>
      <c r="AV106">
        <f t="shared" si="4"/>
        <v>46</v>
      </c>
      <c r="AW106">
        <f t="shared" si="4"/>
        <v>47</v>
      </c>
      <c r="AX106">
        <f t="shared" si="4"/>
        <v>48</v>
      </c>
      <c r="AY106">
        <f t="shared" si="4"/>
        <v>49</v>
      </c>
      <c r="AZ106">
        <f t="shared" si="4"/>
        <v>50</v>
      </c>
      <c r="BA106">
        <f t="shared" si="4"/>
        <v>51</v>
      </c>
      <c r="BB106">
        <f t="shared" si="4"/>
        <v>52</v>
      </c>
      <c r="BC106">
        <f t="shared" si="4"/>
        <v>53</v>
      </c>
      <c r="BD106">
        <f t="shared" si="4"/>
        <v>54</v>
      </c>
      <c r="BE106">
        <f t="shared" si="4"/>
        <v>55</v>
      </c>
      <c r="BF106">
        <f t="shared" si="4"/>
        <v>56</v>
      </c>
      <c r="BG106">
        <f t="shared" si="4"/>
        <v>57</v>
      </c>
      <c r="BH106">
        <f t="shared" si="4"/>
        <v>58</v>
      </c>
      <c r="BI106">
        <f t="shared" si="4"/>
        <v>59</v>
      </c>
      <c r="BJ106">
        <f t="shared" si="4"/>
        <v>60</v>
      </c>
      <c r="BK106">
        <f t="shared" si="4"/>
        <v>61</v>
      </c>
      <c r="BL106">
        <f t="shared" si="4"/>
        <v>62</v>
      </c>
      <c r="BM106">
        <f t="shared" si="4"/>
        <v>63</v>
      </c>
      <c r="BN106">
        <f t="shared" si="4"/>
        <v>64</v>
      </c>
      <c r="BO106">
        <f t="shared" si="4"/>
        <v>65</v>
      </c>
      <c r="BP106">
        <f t="shared" si="4"/>
        <v>66</v>
      </c>
      <c r="BQ106">
        <f t="shared" si="4"/>
        <v>67</v>
      </c>
      <c r="BR106">
        <f aca="true" t="shared" si="5" ref="BR106:CY106">BQ106+1</f>
        <v>68</v>
      </c>
      <c r="BS106">
        <f t="shared" si="5"/>
        <v>69</v>
      </c>
      <c r="BT106">
        <f t="shared" si="5"/>
        <v>70</v>
      </c>
      <c r="BU106">
        <f t="shared" si="5"/>
        <v>71</v>
      </c>
      <c r="BV106">
        <f t="shared" si="5"/>
        <v>72</v>
      </c>
      <c r="BW106">
        <f t="shared" si="5"/>
        <v>73</v>
      </c>
      <c r="BX106">
        <f t="shared" si="5"/>
        <v>74</v>
      </c>
      <c r="BY106">
        <f t="shared" si="5"/>
        <v>75</v>
      </c>
      <c r="BZ106">
        <f t="shared" si="5"/>
        <v>76</v>
      </c>
      <c r="CA106">
        <f t="shared" si="5"/>
        <v>77</v>
      </c>
      <c r="CB106">
        <f t="shared" si="5"/>
        <v>78</v>
      </c>
      <c r="CC106">
        <f t="shared" si="5"/>
        <v>79</v>
      </c>
      <c r="CD106">
        <f t="shared" si="5"/>
        <v>80</v>
      </c>
      <c r="CE106">
        <f t="shared" si="5"/>
        <v>81</v>
      </c>
      <c r="CF106">
        <f t="shared" si="5"/>
        <v>82</v>
      </c>
      <c r="CG106">
        <f t="shared" si="5"/>
        <v>83</v>
      </c>
      <c r="CH106">
        <f t="shared" si="5"/>
        <v>84</v>
      </c>
      <c r="CI106">
        <f t="shared" si="5"/>
        <v>85</v>
      </c>
      <c r="CJ106">
        <f t="shared" si="5"/>
        <v>86</v>
      </c>
      <c r="CK106">
        <f t="shared" si="5"/>
        <v>87</v>
      </c>
      <c r="CL106">
        <f t="shared" si="5"/>
        <v>88</v>
      </c>
      <c r="CM106">
        <f t="shared" si="5"/>
        <v>89</v>
      </c>
      <c r="CN106">
        <f t="shared" si="5"/>
        <v>90</v>
      </c>
      <c r="CO106">
        <f t="shared" si="5"/>
        <v>91</v>
      </c>
      <c r="CP106">
        <f t="shared" si="5"/>
        <v>92</v>
      </c>
      <c r="CQ106">
        <f t="shared" si="5"/>
        <v>93</v>
      </c>
      <c r="CR106">
        <f t="shared" si="5"/>
        <v>94</v>
      </c>
      <c r="CS106">
        <f>CR106+1</f>
        <v>95</v>
      </c>
      <c r="CT106">
        <f t="shared" si="5"/>
        <v>96</v>
      </c>
      <c r="CU106">
        <f t="shared" si="5"/>
        <v>97</v>
      </c>
      <c r="CV106">
        <f t="shared" si="5"/>
        <v>98</v>
      </c>
      <c r="CW106">
        <f t="shared" si="5"/>
        <v>99</v>
      </c>
      <c r="CX106">
        <f t="shared" si="5"/>
        <v>100</v>
      </c>
      <c r="CY106">
        <f t="shared" si="5"/>
        <v>101</v>
      </c>
    </row>
    <row r="107" spans="3:103" ht="12.75">
      <c r="C107" t="s">
        <v>211</v>
      </c>
      <c r="D107" t="s">
        <v>212</v>
      </c>
      <c r="E107" t="s">
        <v>213</v>
      </c>
      <c r="F107" t="s">
        <v>214</v>
      </c>
      <c r="G107" t="s">
        <v>215</v>
      </c>
      <c r="H107" t="s">
        <v>216</v>
      </c>
      <c r="I107" t="s">
        <v>217</v>
      </c>
      <c r="J107" t="s">
        <v>218</v>
      </c>
      <c r="K107" t="s">
        <v>219</v>
      </c>
      <c r="L107" t="s">
        <v>220</v>
      </c>
      <c r="M107" t="s">
        <v>221</v>
      </c>
      <c r="N107" t="s">
        <v>222</v>
      </c>
      <c r="O107" t="s">
        <v>223</v>
      </c>
      <c r="P107" t="s">
        <v>224</v>
      </c>
      <c r="Q107" t="s">
        <v>225</v>
      </c>
      <c r="R107" t="s">
        <v>226</v>
      </c>
      <c r="S107" t="s">
        <v>227</v>
      </c>
      <c r="T107" t="s">
        <v>228</v>
      </c>
      <c r="U107" t="s">
        <v>229</v>
      </c>
      <c r="V107" t="s">
        <v>230</v>
      </c>
      <c r="W107" t="s">
        <v>231</v>
      </c>
      <c r="X107" t="s">
        <v>232</v>
      </c>
      <c r="Y107" t="s">
        <v>233</v>
      </c>
      <c r="Z107" t="s">
        <v>234</v>
      </c>
      <c r="AA107" t="s">
        <v>235</v>
      </c>
      <c r="AB107" t="s">
        <v>236</v>
      </c>
      <c r="AC107" t="s">
        <v>237</v>
      </c>
      <c r="AD107" t="s">
        <v>238</v>
      </c>
      <c r="AE107" t="s">
        <v>239</v>
      </c>
      <c r="AF107" t="s">
        <v>240</v>
      </c>
      <c r="AG107" t="s">
        <v>241</v>
      </c>
      <c r="AH107" t="s">
        <v>242</v>
      </c>
      <c r="AI107" t="s">
        <v>243</v>
      </c>
      <c r="AJ107" t="s">
        <v>244</v>
      </c>
      <c r="AK107" t="s">
        <v>245</v>
      </c>
      <c r="AL107" t="s">
        <v>246</v>
      </c>
      <c r="AM107" t="s">
        <v>247</v>
      </c>
      <c r="AN107" t="s">
        <v>248</v>
      </c>
      <c r="AO107" t="s">
        <v>249</v>
      </c>
      <c r="AP107" t="s">
        <v>250</v>
      </c>
      <c r="AQ107" t="s">
        <v>251</v>
      </c>
      <c r="AR107" t="s">
        <v>252</v>
      </c>
      <c r="AS107" t="s">
        <v>253</v>
      </c>
      <c r="AT107" t="s">
        <v>254</v>
      </c>
      <c r="AU107" t="s">
        <v>255</v>
      </c>
      <c r="AV107" t="s">
        <v>256</v>
      </c>
      <c r="AW107" t="s">
        <v>257</v>
      </c>
      <c r="AX107" t="s">
        <v>258</v>
      </c>
      <c r="AY107" t="s">
        <v>259</v>
      </c>
      <c r="AZ107" t="s">
        <v>260</v>
      </c>
      <c r="BA107" t="s">
        <v>261</v>
      </c>
      <c r="BB107" t="s">
        <v>262</v>
      </c>
      <c r="BC107" t="s">
        <v>263</v>
      </c>
      <c r="BD107" t="s">
        <v>264</v>
      </c>
      <c r="BE107" t="s">
        <v>265</v>
      </c>
      <c r="BF107" t="s">
        <v>266</v>
      </c>
      <c r="BG107" t="s">
        <v>267</v>
      </c>
      <c r="BH107" t="s">
        <v>268</v>
      </c>
      <c r="BI107" t="s">
        <v>269</v>
      </c>
      <c r="BJ107" t="s">
        <v>270</v>
      </c>
      <c r="BK107" t="s">
        <v>271</v>
      </c>
      <c r="BL107" t="s">
        <v>272</v>
      </c>
      <c r="BM107" t="s">
        <v>273</v>
      </c>
      <c r="BN107" t="s">
        <v>274</v>
      </c>
      <c r="BO107" t="s">
        <v>275</v>
      </c>
      <c r="BP107" t="s">
        <v>276</v>
      </c>
      <c r="BQ107" t="s">
        <v>277</v>
      </c>
      <c r="BR107" t="s">
        <v>278</v>
      </c>
      <c r="BS107" t="s">
        <v>279</v>
      </c>
      <c r="BT107" t="s">
        <v>280</v>
      </c>
      <c r="BU107" t="s">
        <v>281</v>
      </c>
      <c r="BV107" t="s">
        <v>282</v>
      </c>
      <c r="BW107" t="s">
        <v>283</v>
      </c>
      <c r="BX107" t="s">
        <v>284</v>
      </c>
      <c r="BY107" t="s">
        <v>285</v>
      </c>
      <c r="BZ107" t="s">
        <v>286</v>
      </c>
      <c r="CA107" t="s">
        <v>287</v>
      </c>
      <c r="CB107" t="s">
        <v>288</v>
      </c>
      <c r="CC107" t="s">
        <v>289</v>
      </c>
      <c r="CD107" t="s">
        <v>290</v>
      </c>
      <c r="CE107" t="s">
        <v>291</v>
      </c>
      <c r="CF107" t="s">
        <v>292</v>
      </c>
      <c r="CG107" t="s">
        <v>293</v>
      </c>
      <c r="CH107" t="s">
        <v>294</v>
      </c>
      <c r="CI107" t="s">
        <v>295</v>
      </c>
      <c r="CJ107" t="s">
        <v>296</v>
      </c>
      <c r="CK107" t="s">
        <v>297</v>
      </c>
      <c r="CL107" t="s">
        <v>298</v>
      </c>
      <c r="CM107" t="s">
        <v>299</v>
      </c>
      <c r="CN107" t="s">
        <v>300</v>
      </c>
      <c r="CO107" t="s">
        <v>301</v>
      </c>
      <c r="CP107" t="s">
        <v>302</v>
      </c>
      <c r="CQ107" t="s">
        <v>303</v>
      </c>
      <c r="CR107" t="s">
        <v>304</v>
      </c>
      <c r="CS107" t="s">
        <v>305</v>
      </c>
      <c r="CT107" t="s">
        <v>306</v>
      </c>
      <c r="CU107" t="s">
        <v>307</v>
      </c>
      <c r="CV107" t="s">
        <v>308</v>
      </c>
      <c r="CW107" t="s">
        <v>309</v>
      </c>
      <c r="CX107" t="s">
        <v>310</v>
      </c>
      <c r="CY107" t="s">
        <v>311</v>
      </c>
    </row>
    <row r="108" spans="1:103" ht="12.75">
      <c r="A108">
        <v>1</v>
      </c>
      <c r="B108" t="s">
        <v>200</v>
      </c>
      <c r="C108">
        <f>SUM(C4:C82)</f>
        <v>720</v>
      </c>
      <c r="D108">
        <f aca="true" t="shared" si="6" ref="D108:BO108">SUM(D4:D82)</f>
        <v>66</v>
      </c>
      <c r="E108">
        <f t="shared" si="6"/>
        <v>440</v>
      </c>
      <c r="F108">
        <f t="shared" si="6"/>
        <v>79</v>
      </c>
      <c r="G108">
        <f t="shared" si="6"/>
        <v>336</v>
      </c>
      <c r="H108">
        <f t="shared" si="6"/>
        <v>45</v>
      </c>
      <c r="I108">
        <f t="shared" si="6"/>
        <v>99</v>
      </c>
      <c r="J108">
        <f t="shared" si="6"/>
        <v>12</v>
      </c>
      <c r="K108">
        <f t="shared" si="6"/>
        <v>2</v>
      </c>
      <c r="L108">
        <f t="shared" si="6"/>
        <v>75</v>
      </c>
      <c r="M108">
        <f t="shared" si="6"/>
        <v>262</v>
      </c>
      <c r="N108">
        <f t="shared" si="6"/>
        <v>66</v>
      </c>
      <c r="O108">
        <f t="shared" si="6"/>
        <v>19</v>
      </c>
      <c r="P108">
        <f t="shared" si="6"/>
        <v>18</v>
      </c>
      <c r="Q108">
        <f t="shared" si="6"/>
        <v>0</v>
      </c>
      <c r="R108">
        <f t="shared" si="6"/>
        <v>1910</v>
      </c>
      <c r="S108">
        <f t="shared" si="6"/>
        <v>4966</v>
      </c>
      <c r="T108">
        <f t="shared" si="6"/>
        <v>1092</v>
      </c>
      <c r="U108">
        <f t="shared" si="6"/>
        <v>226</v>
      </c>
      <c r="V108">
        <f t="shared" si="6"/>
        <v>2619</v>
      </c>
      <c r="W108">
        <f t="shared" si="6"/>
        <v>7</v>
      </c>
      <c r="X108">
        <f t="shared" si="6"/>
        <v>139</v>
      </c>
      <c r="Y108">
        <f t="shared" si="6"/>
        <v>120</v>
      </c>
      <c r="Z108">
        <f t="shared" si="6"/>
        <v>537</v>
      </c>
      <c r="AA108">
        <f t="shared" si="6"/>
        <v>263</v>
      </c>
      <c r="AB108">
        <f t="shared" si="6"/>
        <v>498</v>
      </c>
      <c r="AC108">
        <f t="shared" si="6"/>
        <v>164</v>
      </c>
      <c r="AD108">
        <f t="shared" si="6"/>
        <v>2207</v>
      </c>
      <c r="AE108">
        <f t="shared" si="6"/>
        <v>91</v>
      </c>
      <c r="AF108">
        <f t="shared" si="6"/>
        <v>18</v>
      </c>
      <c r="AG108">
        <f t="shared" si="6"/>
        <v>16115</v>
      </c>
      <c r="AH108">
        <f t="shared" si="6"/>
        <v>1096</v>
      </c>
      <c r="AI108">
        <f t="shared" si="6"/>
        <v>3337</v>
      </c>
      <c r="AJ108">
        <f t="shared" si="6"/>
        <v>3154</v>
      </c>
      <c r="AK108">
        <f t="shared" si="6"/>
        <v>1736</v>
      </c>
      <c r="AL108">
        <f t="shared" si="6"/>
        <v>1585</v>
      </c>
      <c r="AM108">
        <f t="shared" si="6"/>
        <v>1255</v>
      </c>
      <c r="AN108">
        <f t="shared" si="6"/>
        <v>446</v>
      </c>
      <c r="AO108">
        <f t="shared" si="6"/>
        <v>3060</v>
      </c>
      <c r="AP108">
        <f t="shared" si="6"/>
        <v>799</v>
      </c>
      <c r="AQ108">
        <f t="shared" si="6"/>
        <v>1104</v>
      </c>
      <c r="AR108">
        <f t="shared" si="6"/>
        <v>1143</v>
      </c>
      <c r="AS108">
        <f t="shared" si="6"/>
        <v>473</v>
      </c>
      <c r="AT108">
        <f t="shared" si="6"/>
        <v>2780</v>
      </c>
      <c r="AU108">
        <f t="shared" si="6"/>
        <v>198</v>
      </c>
      <c r="AV108">
        <f t="shared" si="6"/>
        <v>875</v>
      </c>
      <c r="AW108">
        <f t="shared" si="6"/>
        <v>2786</v>
      </c>
      <c r="AX108">
        <f t="shared" si="6"/>
        <v>1789</v>
      </c>
      <c r="AY108">
        <f t="shared" si="6"/>
        <v>1322</v>
      </c>
      <c r="AZ108">
        <f t="shared" si="6"/>
        <v>1404</v>
      </c>
      <c r="BA108">
        <f t="shared" si="6"/>
        <v>2914</v>
      </c>
      <c r="BB108">
        <f t="shared" si="6"/>
        <v>1583</v>
      </c>
      <c r="BC108">
        <f t="shared" si="6"/>
        <v>3465</v>
      </c>
      <c r="BD108">
        <f t="shared" si="6"/>
        <v>1513</v>
      </c>
      <c r="BE108">
        <f t="shared" si="6"/>
        <v>565</v>
      </c>
      <c r="BF108">
        <f t="shared" si="6"/>
        <v>797</v>
      </c>
      <c r="BG108">
        <f t="shared" si="6"/>
        <v>2572</v>
      </c>
      <c r="BH108">
        <f t="shared" si="6"/>
        <v>667</v>
      </c>
      <c r="BI108">
        <f t="shared" si="6"/>
        <v>2396</v>
      </c>
      <c r="BJ108">
        <f t="shared" si="6"/>
        <v>2518</v>
      </c>
      <c r="BK108">
        <f t="shared" si="6"/>
        <v>1098</v>
      </c>
      <c r="BL108">
        <f t="shared" si="6"/>
        <v>726</v>
      </c>
      <c r="BM108">
        <f t="shared" si="6"/>
        <v>551</v>
      </c>
      <c r="BN108">
        <f t="shared" si="6"/>
        <v>621</v>
      </c>
      <c r="BO108">
        <f t="shared" si="6"/>
        <v>1528</v>
      </c>
      <c r="BP108">
        <f aca="true" t="shared" si="7" ref="BP108:CY108">SUM(BP4:BP82)</f>
        <v>6940</v>
      </c>
      <c r="BQ108">
        <f t="shared" si="7"/>
        <v>1445</v>
      </c>
      <c r="BR108">
        <f t="shared" si="7"/>
        <v>304</v>
      </c>
      <c r="BS108">
        <f t="shared" si="7"/>
        <v>507</v>
      </c>
      <c r="BT108">
        <f t="shared" si="7"/>
        <v>977</v>
      </c>
      <c r="BU108">
        <f t="shared" si="7"/>
        <v>957</v>
      </c>
      <c r="BV108">
        <f t="shared" si="7"/>
        <v>755</v>
      </c>
      <c r="BW108">
        <f t="shared" si="7"/>
        <v>389</v>
      </c>
      <c r="BX108">
        <f t="shared" si="7"/>
        <v>621</v>
      </c>
      <c r="BY108">
        <f t="shared" si="7"/>
        <v>522</v>
      </c>
      <c r="BZ108">
        <f t="shared" si="7"/>
        <v>2590</v>
      </c>
      <c r="CA108">
        <f t="shared" si="7"/>
        <v>2442</v>
      </c>
      <c r="CB108">
        <f t="shared" si="7"/>
        <v>244</v>
      </c>
      <c r="CC108">
        <f t="shared" si="7"/>
        <v>905</v>
      </c>
      <c r="CD108">
        <f>SUM(CD4:CD82)</f>
        <v>15591</v>
      </c>
      <c r="CE108">
        <f t="shared" si="7"/>
        <v>2129</v>
      </c>
      <c r="CF108">
        <f t="shared" si="7"/>
        <v>4636</v>
      </c>
      <c r="CG108">
        <f t="shared" si="7"/>
        <v>577</v>
      </c>
      <c r="CH108">
        <f t="shared" si="7"/>
        <v>3249</v>
      </c>
      <c r="CI108">
        <f t="shared" si="7"/>
        <v>241</v>
      </c>
      <c r="CJ108">
        <f t="shared" si="7"/>
        <v>644</v>
      </c>
      <c r="CK108">
        <f t="shared" si="7"/>
        <v>491</v>
      </c>
      <c r="CL108">
        <f t="shared" si="7"/>
        <v>187</v>
      </c>
      <c r="CM108">
        <f t="shared" si="7"/>
        <v>744</v>
      </c>
      <c r="CN108">
        <f t="shared" si="7"/>
        <v>2653</v>
      </c>
      <c r="CO108">
        <f t="shared" si="7"/>
        <v>75</v>
      </c>
      <c r="CP108">
        <f t="shared" si="7"/>
        <v>4023</v>
      </c>
      <c r="CQ108">
        <f t="shared" si="7"/>
        <v>0</v>
      </c>
      <c r="CR108">
        <f t="shared" si="7"/>
        <v>141968</v>
      </c>
      <c r="CS108">
        <f t="shared" si="7"/>
        <v>138882</v>
      </c>
      <c r="CT108">
        <f t="shared" si="7"/>
        <v>2411</v>
      </c>
      <c r="CU108">
        <f t="shared" si="7"/>
        <v>19256</v>
      </c>
      <c r="CV108">
        <f t="shared" si="7"/>
        <v>21911</v>
      </c>
      <c r="CW108">
        <f t="shared" si="7"/>
        <v>43174</v>
      </c>
      <c r="CX108">
        <f t="shared" si="7"/>
        <v>225634</v>
      </c>
      <c r="CY108">
        <f t="shared" si="7"/>
        <v>367602</v>
      </c>
    </row>
    <row r="109" spans="1:103" ht="12.75">
      <c r="A109">
        <f>A108+1</f>
        <v>2</v>
      </c>
      <c r="B109" t="s">
        <v>201</v>
      </c>
      <c r="C109">
        <f>SUM(C83:C95)</f>
        <v>343</v>
      </c>
      <c r="D109">
        <f aca="true" t="shared" si="8" ref="D109:BO109">SUM(D83:D95)</f>
        <v>35</v>
      </c>
      <c r="E109">
        <f t="shared" si="8"/>
        <v>180</v>
      </c>
      <c r="F109">
        <f t="shared" si="8"/>
        <v>52</v>
      </c>
      <c r="G109">
        <f t="shared" si="8"/>
        <v>139</v>
      </c>
      <c r="H109">
        <f t="shared" si="8"/>
        <v>46</v>
      </c>
      <c r="I109">
        <f t="shared" si="8"/>
        <v>53</v>
      </c>
      <c r="J109">
        <f t="shared" si="8"/>
        <v>14</v>
      </c>
      <c r="K109">
        <f t="shared" si="8"/>
        <v>5</v>
      </c>
      <c r="L109">
        <f t="shared" si="8"/>
        <v>49</v>
      </c>
      <c r="M109">
        <f t="shared" si="8"/>
        <v>100</v>
      </c>
      <c r="N109">
        <f t="shared" si="8"/>
        <v>19</v>
      </c>
      <c r="O109">
        <f t="shared" si="8"/>
        <v>14</v>
      </c>
      <c r="P109">
        <f t="shared" si="8"/>
        <v>8</v>
      </c>
      <c r="Q109">
        <f t="shared" si="8"/>
        <v>0</v>
      </c>
      <c r="R109">
        <f t="shared" si="8"/>
        <v>929</v>
      </c>
      <c r="S109">
        <f t="shared" si="8"/>
        <v>1583</v>
      </c>
      <c r="T109">
        <f t="shared" si="8"/>
        <v>289</v>
      </c>
      <c r="U109">
        <f t="shared" si="8"/>
        <v>72</v>
      </c>
      <c r="V109">
        <f t="shared" si="8"/>
        <v>481</v>
      </c>
      <c r="W109">
        <f t="shared" si="8"/>
        <v>2</v>
      </c>
      <c r="X109">
        <f t="shared" si="8"/>
        <v>6</v>
      </c>
      <c r="Y109">
        <f t="shared" si="8"/>
        <v>135</v>
      </c>
      <c r="Z109">
        <f t="shared" si="8"/>
        <v>506</v>
      </c>
      <c r="AA109">
        <f t="shared" si="8"/>
        <v>97</v>
      </c>
      <c r="AB109">
        <f t="shared" si="8"/>
        <v>1132</v>
      </c>
      <c r="AC109">
        <f t="shared" si="8"/>
        <v>42</v>
      </c>
      <c r="AD109">
        <f t="shared" si="8"/>
        <v>826</v>
      </c>
      <c r="AE109">
        <f t="shared" si="8"/>
        <v>192</v>
      </c>
      <c r="AF109">
        <f t="shared" si="8"/>
        <v>157</v>
      </c>
      <c r="AG109">
        <f t="shared" si="8"/>
        <v>4569</v>
      </c>
      <c r="AH109">
        <f t="shared" si="8"/>
        <v>482</v>
      </c>
      <c r="AI109">
        <f t="shared" si="8"/>
        <v>407</v>
      </c>
      <c r="AJ109">
        <f t="shared" si="8"/>
        <v>372</v>
      </c>
      <c r="AK109">
        <f t="shared" si="8"/>
        <v>135</v>
      </c>
      <c r="AL109">
        <f t="shared" si="8"/>
        <v>479</v>
      </c>
      <c r="AM109">
        <f t="shared" si="8"/>
        <v>872</v>
      </c>
      <c r="AN109">
        <f t="shared" si="8"/>
        <v>177</v>
      </c>
      <c r="AO109">
        <f t="shared" si="8"/>
        <v>1256</v>
      </c>
      <c r="AP109">
        <f t="shared" si="8"/>
        <v>302</v>
      </c>
      <c r="AQ109">
        <f t="shared" si="8"/>
        <v>1252</v>
      </c>
      <c r="AR109">
        <f t="shared" si="8"/>
        <v>719</v>
      </c>
      <c r="AS109">
        <f t="shared" si="8"/>
        <v>228</v>
      </c>
      <c r="AT109">
        <f t="shared" si="8"/>
        <v>1228</v>
      </c>
      <c r="AU109">
        <f t="shared" si="8"/>
        <v>131</v>
      </c>
      <c r="AV109">
        <f t="shared" si="8"/>
        <v>402</v>
      </c>
      <c r="AW109">
        <f t="shared" si="8"/>
        <v>1572</v>
      </c>
      <c r="AX109">
        <f t="shared" si="8"/>
        <v>858</v>
      </c>
      <c r="AY109">
        <f t="shared" si="8"/>
        <v>489</v>
      </c>
      <c r="AZ109">
        <f t="shared" si="8"/>
        <v>661</v>
      </c>
      <c r="BA109">
        <f t="shared" si="8"/>
        <v>1142</v>
      </c>
      <c r="BB109">
        <f t="shared" si="8"/>
        <v>951</v>
      </c>
      <c r="BC109">
        <f t="shared" si="8"/>
        <v>1477</v>
      </c>
      <c r="BD109">
        <f t="shared" si="8"/>
        <v>1050</v>
      </c>
      <c r="BE109">
        <f t="shared" si="8"/>
        <v>1070</v>
      </c>
      <c r="BF109">
        <f t="shared" si="8"/>
        <v>226</v>
      </c>
      <c r="BG109">
        <f t="shared" si="8"/>
        <v>784</v>
      </c>
      <c r="BH109">
        <f t="shared" si="8"/>
        <v>460</v>
      </c>
      <c r="BI109">
        <f t="shared" si="8"/>
        <v>967</v>
      </c>
      <c r="BJ109">
        <f t="shared" si="8"/>
        <v>1158</v>
      </c>
      <c r="BK109">
        <f t="shared" si="8"/>
        <v>645</v>
      </c>
      <c r="BL109">
        <f t="shared" si="8"/>
        <v>806</v>
      </c>
      <c r="BM109">
        <f t="shared" si="8"/>
        <v>493</v>
      </c>
      <c r="BN109">
        <f t="shared" si="8"/>
        <v>776</v>
      </c>
      <c r="BO109">
        <f t="shared" si="8"/>
        <v>795</v>
      </c>
      <c r="BP109">
        <f aca="true" t="shared" si="9" ref="BP109:CY109">SUM(BP83:BP95)</f>
        <v>1732</v>
      </c>
      <c r="BQ109">
        <f t="shared" si="9"/>
        <v>776</v>
      </c>
      <c r="BR109">
        <f t="shared" si="9"/>
        <v>187</v>
      </c>
      <c r="BS109">
        <f t="shared" si="9"/>
        <v>250</v>
      </c>
      <c r="BT109">
        <f t="shared" si="9"/>
        <v>985</v>
      </c>
      <c r="BU109">
        <f t="shared" si="9"/>
        <v>913</v>
      </c>
      <c r="BV109">
        <f t="shared" si="9"/>
        <v>656</v>
      </c>
      <c r="BW109">
        <f t="shared" si="9"/>
        <v>271</v>
      </c>
      <c r="BX109">
        <f t="shared" si="9"/>
        <v>659</v>
      </c>
      <c r="BY109">
        <f t="shared" si="9"/>
        <v>332</v>
      </c>
      <c r="BZ109">
        <f t="shared" si="9"/>
        <v>3682</v>
      </c>
      <c r="CA109">
        <f t="shared" si="9"/>
        <v>1668</v>
      </c>
      <c r="CB109">
        <f t="shared" si="9"/>
        <v>280</v>
      </c>
      <c r="CC109">
        <f t="shared" si="9"/>
        <v>650</v>
      </c>
      <c r="CD109">
        <f t="shared" si="9"/>
        <v>8516</v>
      </c>
      <c r="CE109">
        <f t="shared" si="9"/>
        <v>3447</v>
      </c>
      <c r="CF109">
        <f t="shared" si="9"/>
        <v>21238</v>
      </c>
      <c r="CG109">
        <f t="shared" si="9"/>
        <v>6150</v>
      </c>
      <c r="CH109">
        <f t="shared" si="9"/>
        <v>7619</v>
      </c>
      <c r="CI109">
        <f t="shared" si="9"/>
        <v>1158</v>
      </c>
      <c r="CJ109">
        <f t="shared" si="9"/>
        <v>3544</v>
      </c>
      <c r="CK109">
        <f t="shared" si="9"/>
        <v>3980</v>
      </c>
      <c r="CL109">
        <f t="shared" si="9"/>
        <v>2413</v>
      </c>
      <c r="CM109">
        <f t="shared" si="9"/>
        <v>1870</v>
      </c>
      <c r="CN109">
        <f t="shared" si="9"/>
        <v>3265</v>
      </c>
      <c r="CO109">
        <f t="shared" si="9"/>
        <v>1686</v>
      </c>
      <c r="CP109">
        <f t="shared" si="9"/>
        <v>5256</v>
      </c>
      <c r="CQ109">
        <f t="shared" si="9"/>
        <v>3006</v>
      </c>
      <c r="CR109">
        <f t="shared" si="9"/>
        <v>123092</v>
      </c>
      <c r="CS109">
        <f t="shared" si="9"/>
        <v>203596</v>
      </c>
      <c r="CT109">
        <f t="shared" si="9"/>
        <v>26190</v>
      </c>
      <c r="CU109">
        <f t="shared" si="9"/>
        <v>60889</v>
      </c>
      <c r="CV109">
        <f t="shared" si="9"/>
        <v>0</v>
      </c>
      <c r="CW109">
        <f t="shared" si="9"/>
        <v>24537</v>
      </c>
      <c r="CX109">
        <f t="shared" si="9"/>
        <v>315212</v>
      </c>
      <c r="CY109">
        <f t="shared" si="9"/>
        <v>438304</v>
      </c>
    </row>
    <row r="110" spans="1:103" ht="12.75">
      <c r="A110">
        <f aca="true" t="shared" si="10" ref="A110:A117">A109+1</f>
        <v>3</v>
      </c>
      <c r="B110" t="s">
        <v>312</v>
      </c>
      <c r="C110">
        <f aca="true" t="shared" si="11" ref="C110:BN113">C96</f>
        <v>1061</v>
      </c>
      <c r="D110">
        <f t="shared" si="11"/>
        <v>100</v>
      </c>
      <c r="E110">
        <f t="shared" si="11"/>
        <v>620</v>
      </c>
      <c r="F110">
        <f t="shared" si="11"/>
        <v>134</v>
      </c>
      <c r="G110">
        <f t="shared" si="11"/>
        <v>476</v>
      </c>
      <c r="H110">
        <f t="shared" si="11"/>
        <v>91</v>
      </c>
      <c r="I110">
        <f t="shared" si="11"/>
        <v>155</v>
      </c>
      <c r="J110">
        <f t="shared" si="11"/>
        <v>29</v>
      </c>
      <c r="K110">
        <f t="shared" si="11"/>
        <v>8</v>
      </c>
      <c r="L110">
        <f t="shared" si="11"/>
        <v>125</v>
      </c>
      <c r="M110">
        <f t="shared" si="11"/>
        <v>364</v>
      </c>
      <c r="N110">
        <f t="shared" si="11"/>
        <v>87</v>
      </c>
      <c r="O110">
        <f t="shared" si="11"/>
        <v>34</v>
      </c>
      <c r="P110">
        <f t="shared" si="11"/>
        <v>28</v>
      </c>
      <c r="Q110">
        <f t="shared" si="11"/>
        <v>1</v>
      </c>
      <c r="R110">
        <f t="shared" si="11"/>
        <v>2843</v>
      </c>
      <c r="S110">
        <f t="shared" si="11"/>
        <v>6548</v>
      </c>
      <c r="T110">
        <f t="shared" si="11"/>
        <v>1380</v>
      </c>
      <c r="U110">
        <f t="shared" si="11"/>
        <v>298</v>
      </c>
      <c r="V110">
        <f t="shared" si="11"/>
        <v>3100</v>
      </c>
      <c r="W110">
        <f t="shared" si="11"/>
        <v>12</v>
      </c>
      <c r="X110">
        <f t="shared" si="11"/>
        <v>148</v>
      </c>
      <c r="Y110">
        <f t="shared" si="11"/>
        <v>256</v>
      </c>
      <c r="Z110">
        <f t="shared" si="11"/>
        <v>1044</v>
      </c>
      <c r="AA110">
        <f t="shared" si="11"/>
        <v>361</v>
      </c>
      <c r="AB110">
        <f t="shared" si="11"/>
        <v>1632</v>
      </c>
      <c r="AC110">
        <f t="shared" si="11"/>
        <v>207</v>
      </c>
      <c r="AD110">
        <f t="shared" si="11"/>
        <v>3033</v>
      </c>
      <c r="AE110">
        <f t="shared" si="11"/>
        <v>283</v>
      </c>
      <c r="AF110">
        <f t="shared" si="11"/>
        <v>177</v>
      </c>
      <c r="AG110">
        <f t="shared" si="11"/>
        <v>20687</v>
      </c>
      <c r="AH110">
        <f t="shared" si="11"/>
        <v>1580</v>
      </c>
      <c r="AI110">
        <f t="shared" si="11"/>
        <v>3745</v>
      </c>
      <c r="AJ110">
        <f t="shared" si="11"/>
        <v>3526</v>
      </c>
      <c r="AK110">
        <f t="shared" si="11"/>
        <v>1871</v>
      </c>
      <c r="AL110">
        <f t="shared" si="11"/>
        <v>2063</v>
      </c>
      <c r="AM110">
        <f t="shared" si="11"/>
        <v>2125</v>
      </c>
      <c r="AN110">
        <f t="shared" si="11"/>
        <v>624</v>
      </c>
      <c r="AO110">
        <f t="shared" si="11"/>
        <v>4318</v>
      </c>
      <c r="AP110">
        <f t="shared" si="11"/>
        <v>1104</v>
      </c>
      <c r="AQ110">
        <f t="shared" si="11"/>
        <v>2356</v>
      </c>
      <c r="AR110">
        <f t="shared" si="11"/>
        <v>1863</v>
      </c>
      <c r="AS110">
        <f t="shared" si="11"/>
        <v>699</v>
      </c>
      <c r="AT110">
        <f t="shared" si="11"/>
        <v>4007</v>
      </c>
      <c r="AU110">
        <f t="shared" si="11"/>
        <v>332</v>
      </c>
      <c r="AV110">
        <f t="shared" si="11"/>
        <v>1278</v>
      </c>
      <c r="AW110">
        <f t="shared" si="11"/>
        <v>4362</v>
      </c>
      <c r="AX110">
        <f t="shared" si="11"/>
        <v>2652</v>
      </c>
      <c r="AY110">
        <f t="shared" si="11"/>
        <v>1811</v>
      </c>
      <c r="AZ110">
        <f t="shared" si="11"/>
        <v>2068</v>
      </c>
      <c r="BA110">
        <f t="shared" si="11"/>
        <v>4055</v>
      </c>
      <c r="BB110">
        <f t="shared" si="11"/>
        <v>2534</v>
      </c>
      <c r="BC110">
        <f t="shared" si="11"/>
        <v>4941</v>
      </c>
      <c r="BD110">
        <f t="shared" si="11"/>
        <v>2566</v>
      </c>
      <c r="BE110">
        <f t="shared" si="11"/>
        <v>1634</v>
      </c>
      <c r="BF110">
        <f t="shared" si="11"/>
        <v>1025</v>
      </c>
      <c r="BG110">
        <f t="shared" si="11"/>
        <v>3355</v>
      </c>
      <c r="BH110">
        <f t="shared" si="11"/>
        <v>1129</v>
      </c>
      <c r="BI110">
        <f t="shared" si="11"/>
        <v>3365</v>
      </c>
      <c r="BJ110">
        <f t="shared" si="11"/>
        <v>3680</v>
      </c>
      <c r="BK110">
        <f t="shared" si="11"/>
        <v>1744</v>
      </c>
      <c r="BL110">
        <f t="shared" si="11"/>
        <v>1534</v>
      </c>
      <c r="BM110">
        <f t="shared" si="11"/>
        <v>1044</v>
      </c>
      <c r="BN110">
        <f t="shared" si="11"/>
        <v>1399</v>
      </c>
      <c r="BO110">
        <f aca="true" t="shared" si="12" ref="BO110:CY114">BO96</f>
        <v>2324</v>
      </c>
      <c r="BP110">
        <f t="shared" si="12"/>
        <v>8674</v>
      </c>
      <c r="BQ110">
        <f t="shared" si="12"/>
        <v>2218</v>
      </c>
      <c r="BR110">
        <f t="shared" si="12"/>
        <v>496</v>
      </c>
      <c r="BS110">
        <f t="shared" si="12"/>
        <v>758</v>
      </c>
      <c r="BT110">
        <f t="shared" si="12"/>
        <v>1964</v>
      </c>
      <c r="BU110">
        <f t="shared" si="12"/>
        <v>1867</v>
      </c>
      <c r="BV110">
        <f t="shared" si="12"/>
        <v>1410</v>
      </c>
      <c r="BW110">
        <f t="shared" si="12"/>
        <v>660</v>
      </c>
      <c r="BX110">
        <f t="shared" si="12"/>
        <v>1281</v>
      </c>
      <c r="BY110">
        <f t="shared" si="12"/>
        <v>856</v>
      </c>
      <c r="BZ110">
        <f t="shared" si="12"/>
        <v>6270</v>
      </c>
      <c r="CA110">
        <f t="shared" si="12"/>
        <v>4110</v>
      </c>
      <c r="CB110">
        <f t="shared" si="12"/>
        <v>524</v>
      </c>
      <c r="CC110">
        <f t="shared" si="12"/>
        <v>1553</v>
      </c>
      <c r="CD110">
        <f t="shared" si="12"/>
        <v>24106</v>
      </c>
      <c r="CE110">
        <f t="shared" si="12"/>
        <v>5575</v>
      </c>
      <c r="CF110">
        <f t="shared" si="12"/>
        <v>25873</v>
      </c>
      <c r="CG110">
        <f t="shared" si="12"/>
        <v>6727</v>
      </c>
      <c r="CH110">
        <f t="shared" si="12"/>
        <v>10867</v>
      </c>
      <c r="CI110">
        <f t="shared" si="12"/>
        <v>1399</v>
      </c>
      <c r="CJ110">
        <f t="shared" si="12"/>
        <v>4189</v>
      </c>
      <c r="CK110">
        <f t="shared" si="12"/>
        <v>4472</v>
      </c>
      <c r="CL110">
        <f t="shared" si="12"/>
        <v>2600</v>
      </c>
      <c r="CM110">
        <f t="shared" si="12"/>
        <v>2612</v>
      </c>
      <c r="CN110">
        <f t="shared" si="12"/>
        <v>5919</v>
      </c>
      <c r="CO110">
        <f t="shared" si="12"/>
        <v>1760</v>
      </c>
      <c r="CP110">
        <f t="shared" si="12"/>
        <v>9276</v>
      </c>
      <c r="CQ110">
        <f t="shared" si="12"/>
        <v>3006</v>
      </c>
      <c r="CR110">
        <f t="shared" si="12"/>
        <v>290925</v>
      </c>
      <c r="CS110">
        <f t="shared" si="12"/>
        <v>342476</v>
      </c>
      <c r="CT110">
        <f t="shared" si="12"/>
        <v>28602</v>
      </c>
      <c r="CU110">
        <f t="shared" si="12"/>
        <v>80147</v>
      </c>
      <c r="CV110">
        <f t="shared" si="12"/>
        <v>21911</v>
      </c>
      <c r="CW110">
        <f t="shared" si="12"/>
        <v>67713</v>
      </c>
      <c r="CX110">
        <f t="shared" si="12"/>
        <v>540846</v>
      </c>
      <c r="CY110">
        <f t="shared" si="12"/>
        <v>805906</v>
      </c>
    </row>
    <row r="111" spans="1:103" ht="12.75">
      <c r="A111">
        <f t="shared" si="10"/>
        <v>4</v>
      </c>
      <c r="B111" t="s">
        <v>313</v>
      </c>
      <c r="C111">
        <f t="shared" si="11"/>
        <v>78</v>
      </c>
      <c r="D111">
        <f t="shared" si="11"/>
        <v>8</v>
      </c>
      <c r="E111">
        <f t="shared" si="11"/>
        <v>36</v>
      </c>
      <c r="F111">
        <f t="shared" si="11"/>
        <v>19</v>
      </c>
      <c r="G111">
        <f t="shared" si="11"/>
        <v>87</v>
      </c>
      <c r="H111">
        <f t="shared" si="11"/>
        <v>6</v>
      </c>
      <c r="I111">
        <f t="shared" si="11"/>
        <v>11</v>
      </c>
      <c r="J111">
        <f t="shared" si="11"/>
        <v>0</v>
      </c>
      <c r="K111">
        <f t="shared" si="11"/>
        <v>0</v>
      </c>
      <c r="L111">
        <f t="shared" si="11"/>
        <v>6</v>
      </c>
      <c r="M111">
        <f t="shared" si="11"/>
        <v>31</v>
      </c>
      <c r="N111">
        <f t="shared" si="11"/>
        <v>4</v>
      </c>
      <c r="O111">
        <f t="shared" si="11"/>
        <v>2</v>
      </c>
      <c r="P111">
        <f t="shared" si="11"/>
        <v>3</v>
      </c>
      <c r="Q111">
        <f t="shared" si="11"/>
        <v>0</v>
      </c>
      <c r="R111">
        <f t="shared" si="11"/>
        <v>337</v>
      </c>
      <c r="S111">
        <f t="shared" si="11"/>
        <v>26</v>
      </c>
      <c r="T111">
        <f t="shared" si="11"/>
        <v>14</v>
      </c>
      <c r="U111">
        <f t="shared" si="11"/>
        <v>3</v>
      </c>
      <c r="V111">
        <f t="shared" si="11"/>
        <v>111</v>
      </c>
      <c r="W111">
        <f t="shared" si="11"/>
        <v>0</v>
      </c>
      <c r="X111">
        <f t="shared" si="11"/>
        <v>2</v>
      </c>
      <c r="Y111">
        <f t="shared" si="11"/>
        <v>0</v>
      </c>
      <c r="Z111">
        <f t="shared" si="11"/>
        <v>1</v>
      </c>
      <c r="AA111">
        <f t="shared" si="11"/>
        <v>28</v>
      </c>
      <c r="AB111">
        <f t="shared" si="11"/>
        <v>164</v>
      </c>
      <c r="AC111">
        <f t="shared" si="11"/>
        <v>41</v>
      </c>
      <c r="AD111">
        <f t="shared" si="11"/>
        <v>202</v>
      </c>
      <c r="AE111">
        <f t="shared" si="11"/>
        <v>1</v>
      </c>
      <c r="AF111">
        <f t="shared" si="11"/>
        <v>44</v>
      </c>
      <c r="AG111">
        <f t="shared" si="11"/>
        <v>1083</v>
      </c>
      <c r="AH111">
        <f t="shared" si="11"/>
        <v>74</v>
      </c>
      <c r="AI111">
        <f t="shared" si="11"/>
        <v>541</v>
      </c>
      <c r="AJ111">
        <f t="shared" si="11"/>
        <v>2144</v>
      </c>
      <c r="AK111">
        <f t="shared" si="11"/>
        <v>1</v>
      </c>
      <c r="AL111">
        <f t="shared" si="11"/>
        <v>162</v>
      </c>
      <c r="AM111">
        <f t="shared" si="11"/>
        <v>864</v>
      </c>
      <c r="AN111">
        <f t="shared" si="11"/>
        <v>747</v>
      </c>
      <c r="AO111">
        <f t="shared" si="11"/>
        <v>392</v>
      </c>
      <c r="AP111">
        <f t="shared" si="11"/>
        <v>17</v>
      </c>
      <c r="AQ111">
        <f t="shared" si="11"/>
        <v>47</v>
      </c>
      <c r="AR111">
        <f t="shared" si="11"/>
        <v>866</v>
      </c>
      <c r="AS111">
        <f t="shared" si="11"/>
        <v>15</v>
      </c>
      <c r="AT111">
        <f t="shared" si="11"/>
        <v>87</v>
      </c>
      <c r="AU111">
        <f t="shared" si="11"/>
        <v>13</v>
      </c>
      <c r="AV111">
        <f t="shared" si="11"/>
        <v>180</v>
      </c>
      <c r="AW111">
        <f t="shared" si="11"/>
        <v>154</v>
      </c>
      <c r="AX111">
        <f t="shared" si="11"/>
        <v>297</v>
      </c>
      <c r="AY111">
        <f t="shared" si="11"/>
        <v>3</v>
      </c>
      <c r="AZ111">
        <f t="shared" si="11"/>
        <v>202</v>
      </c>
      <c r="BA111">
        <f t="shared" si="11"/>
        <v>1179</v>
      </c>
      <c r="BB111">
        <f t="shared" si="11"/>
        <v>557</v>
      </c>
      <c r="BC111">
        <f t="shared" si="11"/>
        <v>376</v>
      </c>
      <c r="BD111">
        <f t="shared" si="11"/>
        <v>124</v>
      </c>
      <c r="BE111">
        <f t="shared" si="11"/>
        <v>1113</v>
      </c>
      <c r="BF111">
        <f t="shared" si="11"/>
        <v>204</v>
      </c>
      <c r="BG111">
        <f t="shared" si="11"/>
        <v>1069</v>
      </c>
      <c r="BH111">
        <f t="shared" si="11"/>
        <v>661</v>
      </c>
      <c r="BI111">
        <f t="shared" si="11"/>
        <v>961</v>
      </c>
      <c r="BJ111">
        <f t="shared" si="11"/>
        <v>1481</v>
      </c>
      <c r="BK111">
        <f t="shared" si="11"/>
        <v>455</v>
      </c>
      <c r="BL111">
        <f t="shared" si="11"/>
        <v>1206</v>
      </c>
      <c r="BM111">
        <f t="shared" si="11"/>
        <v>65</v>
      </c>
      <c r="BN111">
        <f t="shared" si="11"/>
        <v>1</v>
      </c>
      <c r="BO111">
        <f t="shared" si="12"/>
        <v>271</v>
      </c>
      <c r="BP111">
        <f t="shared" si="12"/>
        <v>1924</v>
      </c>
      <c r="BQ111">
        <f t="shared" si="12"/>
        <v>627</v>
      </c>
      <c r="BR111">
        <f t="shared" si="12"/>
        <v>62</v>
      </c>
      <c r="BS111">
        <f t="shared" si="12"/>
        <v>63</v>
      </c>
      <c r="BT111">
        <f t="shared" si="12"/>
        <v>1790</v>
      </c>
      <c r="BU111">
        <f t="shared" si="12"/>
        <v>1283</v>
      </c>
      <c r="BV111">
        <f t="shared" si="12"/>
        <v>369</v>
      </c>
      <c r="BW111">
        <f t="shared" si="12"/>
        <v>65</v>
      </c>
      <c r="BX111">
        <f t="shared" si="12"/>
        <v>453</v>
      </c>
      <c r="BY111">
        <f t="shared" si="12"/>
        <v>374</v>
      </c>
      <c r="BZ111">
        <f t="shared" si="12"/>
        <v>5154</v>
      </c>
      <c r="CA111">
        <f t="shared" si="12"/>
        <v>856</v>
      </c>
      <c r="CB111">
        <f t="shared" si="12"/>
        <v>101</v>
      </c>
      <c r="CC111">
        <f t="shared" si="12"/>
        <v>587</v>
      </c>
      <c r="CD111">
        <f t="shared" si="12"/>
        <v>1924</v>
      </c>
      <c r="CE111">
        <f t="shared" si="12"/>
        <v>432</v>
      </c>
      <c r="CF111">
        <f t="shared" si="12"/>
        <v>289</v>
      </c>
      <c r="CG111">
        <f t="shared" si="12"/>
        <v>0</v>
      </c>
      <c r="CH111">
        <f t="shared" si="12"/>
        <v>4146</v>
      </c>
      <c r="CI111">
        <f t="shared" si="12"/>
        <v>607</v>
      </c>
      <c r="CJ111">
        <f t="shared" si="12"/>
        <v>78</v>
      </c>
      <c r="CK111">
        <f t="shared" si="12"/>
        <v>0</v>
      </c>
      <c r="CL111">
        <f t="shared" si="12"/>
        <v>4</v>
      </c>
      <c r="CM111">
        <f t="shared" si="12"/>
        <v>11</v>
      </c>
      <c r="CN111">
        <f t="shared" si="12"/>
        <v>218</v>
      </c>
      <c r="CO111">
        <f t="shared" si="12"/>
        <v>107</v>
      </c>
      <c r="CP111">
        <f t="shared" si="12"/>
        <v>208</v>
      </c>
      <c r="CQ111">
        <f t="shared" si="12"/>
        <v>0</v>
      </c>
      <c r="CR111">
        <f t="shared" si="12"/>
        <v>40608</v>
      </c>
      <c r="CS111">
        <f t="shared" si="12"/>
        <v>6454</v>
      </c>
      <c r="CT111">
        <f t="shared" si="12"/>
        <v>482</v>
      </c>
      <c r="CU111">
        <f t="shared" si="12"/>
        <v>12472</v>
      </c>
      <c r="CV111">
        <f t="shared" si="12"/>
        <v>3288</v>
      </c>
      <c r="CW111">
        <f t="shared" si="12"/>
        <v>13344</v>
      </c>
      <c r="CX111">
        <f t="shared" si="12"/>
        <v>36040</v>
      </c>
      <c r="CY111">
        <f t="shared" si="12"/>
        <v>76648</v>
      </c>
    </row>
    <row r="112" spans="1:103" ht="12.75">
      <c r="A112">
        <f t="shared" si="10"/>
        <v>5</v>
      </c>
      <c r="B112" t="s">
        <v>314</v>
      </c>
      <c r="C112">
        <f t="shared" si="11"/>
        <v>1139</v>
      </c>
      <c r="D112">
        <f t="shared" si="11"/>
        <v>108</v>
      </c>
      <c r="E112">
        <f t="shared" si="11"/>
        <v>656</v>
      </c>
      <c r="F112">
        <f t="shared" si="11"/>
        <v>153</v>
      </c>
      <c r="G112">
        <f t="shared" si="11"/>
        <v>563</v>
      </c>
      <c r="H112">
        <f t="shared" si="11"/>
        <v>97</v>
      </c>
      <c r="I112">
        <f t="shared" si="11"/>
        <v>166</v>
      </c>
      <c r="J112">
        <f t="shared" si="11"/>
        <v>29</v>
      </c>
      <c r="K112">
        <f t="shared" si="11"/>
        <v>8</v>
      </c>
      <c r="L112">
        <f t="shared" si="11"/>
        <v>131</v>
      </c>
      <c r="M112">
        <f t="shared" si="11"/>
        <v>395</v>
      </c>
      <c r="N112">
        <f t="shared" si="11"/>
        <v>91</v>
      </c>
      <c r="O112">
        <f t="shared" si="11"/>
        <v>36</v>
      </c>
      <c r="P112">
        <f t="shared" si="11"/>
        <v>31</v>
      </c>
      <c r="Q112">
        <f t="shared" si="11"/>
        <v>1</v>
      </c>
      <c r="R112">
        <f t="shared" si="11"/>
        <v>3180</v>
      </c>
      <c r="S112">
        <f t="shared" si="11"/>
        <v>6574</v>
      </c>
      <c r="T112">
        <f t="shared" si="11"/>
        <v>1394</v>
      </c>
      <c r="U112">
        <f t="shared" si="11"/>
        <v>301</v>
      </c>
      <c r="V112">
        <f t="shared" si="11"/>
        <v>3211</v>
      </c>
      <c r="W112">
        <f t="shared" si="11"/>
        <v>12</v>
      </c>
      <c r="X112">
        <f t="shared" si="11"/>
        <v>150</v>
      </c>
      <c r="Y112">
        <f t="shared" si="11"/>
        <v>256</v>
      </c>
      <c r="Z112">
        <f t="shared" si="11"/>
        <v>1045</v>
      </c>
      <c r="AA112">
        <f t="shared" si="11"/>
        <v>389</v>
      </c>
      <c r="AB112">
        <f t="shared" si="11"/>
        <v>1796</v>
      </c>
      <c r="AC112">
        <f t="shared" si="11"/>
        <v>248</v>
      </c>
      <c r="AD112">
        <f t="shared" si="11"/>
        <v>3235</v>
      </c>
      <c r="AE112">
        <f t="shared" si="11"/>
        <v>284</v>
      </c>
      <c r="AF112">
        <f t="shared" si="11"/>
        <v>221</v>
      </c>
      <c r="AG112">
        <f t="shared" si="11"/>
        <v>21770</v>
      </c>
      <c r="AH112">
        <f t="shared" si="11"/>
        <v>1654</v>
      </c>
      <c r="AI112">
        <f t="shared" si="11"/>
        <v>4286</v>
      </c>
      <c r="AJ112">
        <f t="shared" si="11"/>
        <v>5670</v>
      </c>
      <c r="AK112">
        <f t="shared" si="11"/>
        <v>1872</v>
      </c>
      <c r="AL112">
        <f t="shared" si="11"/>
        <v>2225</v>
      </c>
      <c r="AM112">
        <f t="shared" si="11"/>
        <v>2989</v>
      </c>
      <c r="AN112">
        <f t="shared" si="11"/>
        <v>1371</v>
      </c>
      <c r="AO112">
        <f t="shared" si="11"/>
        <v>4710</v>
      </c>
      <c r="AP112">
        <f t="shared" si="11"/>
        <v>1121</v>
      </c>
      <c r="AQ112">
        <f t="shared" si="11"/>
        <v>2403</v>
      </c>
      <c r="AR112">
        <f t="shared" si="11"/>
        <v>2729</v>
      </c>
      <c r="AS112">
        <f t="shared" si="11"/>
        <v>714</v>
      </c>
      <c r="AT112">
        <f t="shared" si="11"/>
        <v>4094</v>
      </c>
      <c r="AU112">
        <f t="shared" si="11"/>
        <v>345</v>
      </c>
      <c r="AV112">
        <f t="shared" si="11"/>
        <v>1458</v>
      </c>
      <c r="AW112">
        <f t="shared" si="11"/>
        <v>4516</v>
      </c>
      <c r="AX112">
        <f t="shared" si="11"/>
        <v>2949</v>
      </c>
      <c r="AY112">
        <f t="shared" si="11"/>
        <v>1814</v>
      </c>
      <c r="AZ112">
        <f t="shared" si="11"/>
        <v>2270</v>
      </c>
      <c r="BA112">
        <f t="shared" si="11"/>
        <v>5234</v>
      </c>
      <c r="BB112">
        <f t="shared" si="11"/>
        <v>3091</v>
      </c>
      <c r="BC112">
        <f t="shared" si="11"/>
        <v>5317</v>
      </c>
      <c r="BD112">
        <f t="shared" si="11"/>
        <v>2690</v>
      </c>
      <c r="BE112">
        <f t="shared" si="11"/>
        <v>2747</v>
      </c>
      <c r="BF112">
        <f t="shared" si="11"/>
        <v>1229</v>
      </c>
      <c r="BG112">
        <f t="shared" si="11"/>
        <v>4424</v>
      </c>
      <c r="BH112">
        <f t="shared" si="11"/>
        <v>1790</v>
      </c>
      <c r="BI112">
        <f t="shared" si="11"/>
        <v>4326</v>
      </c>
      <c r="BJ112">
        <f t="shared" si="11"/>
        <v>5161</v>
      </c>
      <c r="BK112">
        <f t="shared" si="11"/>
        <v>2199</v>
      </c>
      <c r="BL112">
        <f t="shared" si="11"/>
        <v>2740</v>
      </c>
      <c r="BM112">
        <f t="shared" si="11"/>
        <v>1109</v>
      </c>
      <c r="BN112">
        <f t="shared" si="11"/>
        <v>1400</v>
      </c>
      <c r="BO112">
        <f t="shared" si="12"/>
        <v>2595</v>
      </c>
      <c r="BP112">
        <f t="shared" si="12"/>
        <v>10598</v>
      </c>
      <c r="BQ112">
        <f t="shared" si="12"/>
        <v>2845</v>
      </c>
      <c r="BR112">
        <f t="shared" si="12"/>
        <v>558</v>
      </c>
      <c r="BS112">
        <f t="shared" si="12"/>
        <v>821</v>
      </c>
      <c r="BT112">
        <f t="shared" si="12"/>
        <v>3754</v>
      </c>
      <c r="BU112">
        <f t="shared" si="12"/>
        <v>3150</v>
      </c>
      <c r="BV112">
        <f t="shared" si="12"/>
        <v>1779</v>
      </c>
      <c r="BW112">
        <f t="shared" si="12"/>
        <v>725</v>
      </c>
      <c r="BX112">
        <f t="shared" si="12"/>
        <v>1734</v>
      </c>
      <c r="BY112">
        <f t="shared" si="12"/>
        <v>1230</v>
      </c>
      <c r="BZ112">
        <f t="shared" si="12"/>
        <v>11424</v>
      </c>
      <c r="CA112">
        <f t="shared" si="12"/>
        <v>4966</v>
      </c>
      <c r="CB112">
        <f t="shared" si="12"/>
        <v>625</v>
      </c>
      <c r="CC112">
        <f t="shared" si="12"/>
        <v>2140</v>
      </c>
      <c r="CD112">
        <f t="shared" si="12"/>
        <v>26030</v>
      </c>
      <c r="CE112">
        <f t="shared" si="12"/>
        <v>6007</v>
      </c>
      <c r="CF112">
        <f t="shared" si="12"/>
        <v>26162</v>
      </c>
      <c r="CG112">
        <f t="shared" si="12"/>
        <v>6727</v>
      </c>
      <c r="CH112">
        <f t="shared" si="12"/>
        <v>15013</v>
      </c>
      <c r="CI112">
        <f t="shared" si="12"/>
        <v>2006</v>
      </c>
      <c r="CJ112">
        <f t="shared" si="12"/>
        <v>4267</v>
      </c>
      <c r="CK112">
        <f t="shared" si="12"/>
        <v>4472</v>
      </c>
      <c r="CL112">
        <f t="shared" si="12"/>
        <v>2604</v>
      </c>
      <c r="CM112">
        <f t="shared" si="12"/>
        <v>2623</v>
      </c>
      <c r="CN112">
        <f t="shared" si="12"/>
        <v>6137</v>
      </c>
      <c r="CO112">
        <f t="shared" si="12"/>
        <v>1867</v>
      </c>
      <c r="CP112">
        <f t="shared" si="12"/>
        <v>9484</v>
      </c>
      <c r="CQ112">
        <f t="shared" si="12"/>
        <v>3006</v>
      </c>
      <c r="CR112">
        <f t="shared" si="12"/>
        <v>305666</v>
      </c>
      <c r="CS112">
        <f t="shared" si="12"/>
        <v>348930</v>
      </c>
      <c r="CT112">
        <f t="shared" si="12"/>
        <v>29084</v>
      </c>
      <c r="CU112">
        <f t="shared" si="12"/>
        <v>92619</v>
      </c>
      <c r="CV112">
        <f t="shared" si="12"/>
        <v>25199</v>
      </c>
      <c r="CW112">
        <f t="shared" si="12"/>
        <v>81057</v>
      </c>
      <c r="CX112">
        <f t="shared" si="12"/>
        <v>576886</v>
      </c>
      <c r="CY112">
        <f t="shared" si="12"/>
        <v>882554</v>
      </c>
    </row>
    <row r="113" spans="1:103" ht="12.75">
      <c r="A113">
        <f t="shared" si="10"/>
        <v>6</v>
      </c>
      <c r="B113" t="s">
        <v>315</v>
      </c>
      <c r="C113">
        <f t="shared" si="11"/>
        <v>3132</v>
      </c>
      <c r="D113">
        <f t="shared" si="11"/>
        <v>200</v>
      </c>
      <c r="E113">
        <f t="shared" si="11"/>
        <v>1090</v>
      </c>
      <c r="F113">
        <f t="shared" si="11"/>
        <v>756</v>
      </c>
      <c r="G113">
        <f t="shared" si="11"/>
        <v>1294</v>
      </c>
      <c r="H113">
        <f t="shared" si="11"/>
        <v>111</v>
      </c>
      <c r="I113">
        <f t="shared" si="11"/>
        <v>295</v>
      </c>
      <c r="J113">
        <f t="shared" si="11"/>
        <v>122</v>
      </c>
      <c r="K113">
        <f t="shared" si="11"/>
        <v>13</v>
      </c>
      <c r="L113">
        <f t="shared" si="11"/>
        <v>344</v>
      </c>
      <c r="M113">
        <f t="shared" si="11"/>
        <v>930</v>
      </c>
      <c r="N113">
        <f t="shared" si="11"/>
        <v>980</v>
      </c>
      <c r="O113">
        <f t="shared" si="11"/>
        <v>61</v>
      </c>
      <c r="P113">
        <f t="shared" si="11"/>
        <v>107</v>
      </c>
      <c r="Q113">
        <f t="shared" si="11"/>
        <v>13</v>
      </c>
      <c r="R113">
        <f t="shared" si="11"/>
        <v>14396</v>
      </c>
      <c r="S113">
        <f t="shared" si="11"/>
        <v>5790</v>
      </c>
      <c r="T113">
        <f t="shared" si="11"/>
        <v>1160</v>
      </c>
      <c r="U113">
        <f t="shared" si="11"/>
        <v>1579</v>
      </c>
      <c r="V113">
        <f t="shared" si="11"/>
        <v>1880</v>
      </c>
      <c r="W113">
        <f t="shared" si="11"/>
        <v>122</v>
      </c>
      <c r="X113">
        <f t="shared" si="11"/>
        <v>183</v>
      </c>
      <c r="Y113">
        <f t="shared" si="11"/>
        <v>2374</v>
      </c>
      <c r="Z113">
        <f t="shared" si="11"/>
        <v>1913</v>
      </c>
      <c r="AA113">
        <f t="shared" si="11"/>
        <v>717</v>
      </c>
      <c r="AB113">
        <f t="shared" si="11"/>
        <v>6303</v>
      </c>
      <c r="AC113">
        <f t="shared" si="11"/>
        <v>779</v>
      </c>
      <c r="AD113">
        <f t="shared" si="11"/>
        <v>2812</v>
      </c>
      <c r="AE113">
        <f t="shared" si="11"/>
        <v>2083</v>
      </c>
      <c r="AF113">
        <f t="shared" si="11"/>
        <v>929</v>
      </c>
      <c r="AG113">
        <f t="shared" si="11"/>
        <v>4707</v>
      </c>
      <c r="AH113">
        <f t="shared" si="11"/>
        <v>923</v>
      </c>
      <c r="AI113">
        <f t="shared" si="11"/>
        <v>2852</v>
      </c>
      <c r="AJ113">
        <f t="shared" si="11"/>
        <v>4812</v>
      </c>
      <c r="AK113">
        <f t="shared" si="11"/>
        <v>1538</v>
      </c>
      <c r="AL113">
        <f t="shared" si="11"/>
        <v>1604</v>
      </c>
      <c r="AM113">
        <f t="shared" si="11"/>
        <v>1118</v>
      </c>
      <c r="AN113">
        <f t="shared" si="11"/>
        <v>322</v>
      </c>
      <c r="AO113">
        <f t="shared" si="11"/>
        <v>3875</v>
      </c>
      <c r="AP113">
        <f t="shared" si="11"/>
        <v>1539</v>
      </c>
      <c r="AQ113">
        <f t="shared" si="11"/>
        <v>2583</v>
      </c>
      <c r="AR113">
        <f t="shared" si="11"/>
        <v>3721</v>
      </c>
      <c r="AS113">
        <f t="shared" si="11"/>
        <v>1855</v>
      </c>
      <c r="AT113">
        <f t="shared" si="11"/>
        <v>3340</v>
      </c>
      <c r="AU113">
        <f t="shared" si="11"/>
        <v>439</v>
      </c>
      <c r="AV113">
        <f t="shared" si="11"/>
        <v>1521</v>
      </c>
      <c r="AW113">
        <f t="shared" si="11"/>
        <v>4207</v>
      </c>
      <c r="AX113">
        <f t="shared" si="11"/>
        <v>2803</v>
      </c>
      <c r="AY113">
        <f t="shared" si="11"/>
        <v>1544</v>
      </c>
      <c r="AZ113">
        <f t="shared" si="11"/>
        <v>2807</v>
      </c>
      <c r="BA113">
        <f t="shared" si="11"/>
        <v>3921</v>
      </c>
      <c r="BB113">
        <f t="shared" si="11"/>
        <v>4169</v>
      </c>
      <c r="BC113">
        <f t="shared" si="11"/>
        <v>2190</v>
      </c>
      <c r="BD113">
        <f t="shared" si="11"/>
        <v>1143</v>
      </c>
      <c r="BE113">
        <f t="shared" si="11"/>
        <v>2430</v>
      </c>
      <c r="BF113">
        <f t="shared" si="11"/>
        <v>408</v>
      </c>
      <c r="BG113">
        <f t="shared" si="11"/>
        <v>2450</v>
      </c>
      <c r="BH113">
        <f t="shared" si="11"/>
        <v>3126</v>
      </c>
      <c r="BI113">
        <f t="shared" si="11"/>
        <v>3140</v>
      </c>
      <c r="BJ113">
        <f t="shared" si="11"/>
        <v>3824</v>
      </c>
      <c r="BK113">
        <f t="shared" si="11"/>
        <v>2299</v>
      </c>
      <c r="BL113">
        <f t="shared" si="11"/>
        <v>2786</v>
      </c>
      <c r="BM113">
        <f t="shared" si="11"/>
        <v>1689</v>
      </c>
      <c r="BN113">
        <f aca="true" t="shared" si="13" ref="BN113:CY117">BN99</f>
        <v>1581</v>
      </c>
      <c r="BO113">
        <f t="shared" si="13"/>
        <v>5376</v>
      </c>
      <c r="BP113">
        <f t="shared" si="12"/>
        <v>5952</v>
      </c>
      <c r="BQ113">
        <f t="shared" si="12"/>
        <v>2217</v>
      </c>
      <c r="BR113">
        <f t="shared" si="12"/>
        <v>510</v>
      </c>
      <c r="BS113">
        <f t="shared" si="12"/>
        <v>938</v>
      </c>
      <c r="BT113">
        <f t="shared" si="12"/>
        <v>4518</v>
      </c>
      <c r="BU113">
        <f t="shared" si="12"/>
        <v>3827</v>
      </c>
      <c r="BV113">
        <f t="shared" si="12"/>
        <v>2013</v>
      </c>
      <c r="BW113">
        <f t="shared" si="12"/>
        <v>644</v>
      </c>
      <c r="BX113">
        <f t="shared" si="12"/>
        <v>1780</v>
      </c>
      <c r="BY113">
        <f t="shared" si="12"/>
        <v>1352</v>
      </c>
      <c r="BZ113">
        <f t="shared" si="12"/>
        <v>5082</v>
      </c>
      <c r="CA113">
        <f t="shared" si="12"/>
        <v>4748</v>
      </c>
      <c r="CB113">
        <f t="shared" si="12"/>
        <v>711</v>
      </c>
      <c r="CC113">
        <f t="shared" si="12"/>
        <v>2939</v>
      </c>
      <c r="CD113">
        <f t="shared" si="12"/>
        <v>18379</v>
      </c>
      <c r="CE113">
        <f t="shared" si="12"/>
        <v>6743</v>
      </c>
      <c r="CF113">
        <f t="shared" si="12"/>
        <v>111623</v>
      </c>
      <c r="CG113">
        <f t="shared" si="12"/>
        <v>27508</v>
      </c>
      <c r="CH113">
        <f t="shared" si="12"/>
        <v>31296</v>
      </c>
      <c r="CI113">
        <f t="shared" si="12"/>
        <v>7363</v>
      </c>
      <c r="CJ113">
        <f t="shared" si="12"/>
        <v>17118</v>
      </c>
      <c r="CK113">
        <f t="shared" si="12"/>
        <v>35528</v>
      </c>
      <c r="CL113">
        <f t="shared" si="12"/>
        <v>11374</v>
      </c>
      <c r="CM113">
        <f t="shared" si="12"/>
        <v>17880</v>
      </c>
      <c r="CN113">
        <f t="shared" si="12"/>
        <v>14167</v>
      </c>
      <c r="CO113">
        <f t="shared" si="12"/>
        <v>3863</v>
      </c>
      <c r="CP113">
        <f t="shared" si="12"/>
        <v>22063</v>
      </c>
      <c r="CQ113">
        <f t="shared" si="12"/>
        <v>-3006</v>
      </c>
      <c r="CR113">
        <f t="shared" si="12"/>
        <v>500240</v>
      </c>
      <c r="CS113">
        <f t="shared" si="12"/>
        <v>0</v>
      </c>
      <c r="CT113">
        <f t="shared" si="12"/>
        <v>11297</v>
      </c>
      <c r="CU113">
        <f t="shared" si="12"/>
        <v>0</v>
      </c>
      <c r="CV113">
        <f t="shared" si="12"/>
        <v>0</v>
      </c>
      <c r="CW113">
        <f t="shared" si="12"/>
        <v>0</v>
      </c>
      <c r="CX113">
        <f t="shared" si="12"/>
        <v>11297</v>
      </c>
      <c r="CY113">
        <f t="shared" si="12"/>
        <v>511537</v>
      </c>
    </row>
    <row r="114" spans="1:103" ht="12.75">
      <c r="A114">
        <f t="shared" si="10"/>
        <v>7</v>
      </c>
      <c r="B114" t="s">
        <v>316</v>
      </c>
      <c r="C114">
        <f aca="true" t="shared" si="14" ref="C114:BN117">C100</f>
        <v>1045</v>
      </c>
      <c r="D114">
        <f t="shared" si="14"/>
        <v>33</v>
      </c>
      <c r="E114">
        <f t="shared" si="14"/>
        <v>63</v>
      </c>
      <c r="F114">
        <f t="shared" si="14"/>
        <v>148</v>
      </c>
      <c r="G114">
        <f t="shared" si="14"/>
        <v>126</v>
      </c>
      <c r="H114">
        <f t="shared" si="14"/>
        <v>23</v>
      </c>
      <c r="I114">
        <f t="shared" si="14"/>
        <v>37</v>
      </c>
      <c r="J114">
        <f t="shared" si="14"/>
        <v>7</v>
      </c>
      <c r="K114">
        <f t="shared" si="14"/>
        <v>4</v>
      </c>
      <c r="L114">
        <f t="shared" si="14"/>
        <v>82</v>
      </c>
      <c r="M114">
        <f t="shared" si="14"/>
        <v>307</v>
      </c>
      <c r="N114">
        <f t="shared" si="14"/>
        <v>128</v>
      </c>
      <c r="O114">
        <f t="shared" si="14"/>
        <v>34</v>
      </c>
      <c r="P114">
        <f t="shared" si="14"/>
        <v>51</v>
      </c>
      <c r="Q114">
        <f t="shared" si="14"/>
        <v>10</v>
      </c>
      <c r="R114">
        <f t="shared" si="14"/>
        <v>1700</v>
      </c>
      <c r="S114">
        <f t="shared" si="14"/>
        <v>1467</v>
      </c>
      <c r="T114">
        <f t="shared" si="14"/>
        <v>242</v>
      </c>
      <c r="U114">
        <f t="shared" si="14"/>
        <v>135</v>
      </c>
      <c r="V114">
        <f t="shared" si="14"/>
        <v>455</v>
      </c>
      <c r="W114">
        <f t="shared" si="14"/>
        <v>15</v>
      </c>
      <c r="X114">
        <f t="shared" si="14"/>
        <v>50</v>
      </c>
      <c r="Y114">
        <f t="shared" si="14"/>
        <v>433</v>
      </c>
      <c r="Z114">
        <f t="shared" si="14"/>
        <v>365</v>
      </c>
      <c r="AA114">
        <f t="shared" si="14"/>
        <v>187</v>
      </c>
      <c r="AB114">
        <f t="shared" si="14"/>
        <v>1123</v>
      </c>
      <c r="AC114">
        <f t="shared" si="14"/>
        <v>72</v>
      </c>
      <c r="AD114">
        <f t="shared" si="14"/>
        <v>531</v>
      </c>
      <c r="AE114">
        <f t="shared" si="14"/>
        <v>619</v>
      </c>
      <c r="AF114">
        <f t="shared" si="14"/>
        <v>120</v>
      </c>
      <c r="AG114">
        <f t="shared" si="14"/>
        <v>697</v>
      </c>
      <c r="AH114">
        <f t="shared" si="14"/>
        <v>213</v>
      </c>
      <c r="AI114">
        <f t="shared" si="14"/>
        <v>837</v>
      </c>
      <c r="AJ114">
        <f t="shared" si="14"/>
        <v>339</v>
      </c>
      <c r="AK114">
        <f t="shared" si="14"/>
        <v>79</v>
      </c>
      <c r="AL114">
        <f t="shared" si="14"/>
        <v>465</v>
      </c>
      <c r="AM114">
        <f t="shared" si="14"/>
        <v>152</v>
      </c>
      <c r="AN114">
        <f t="shared" si="14"/>
        <v>128</v>
      </c>
      <c r="AO114">
        <f t="shared" si="14"/>
        <v>736</v>
      </c>
      <c r="AP114">
        <f t="shared" si="14"/>
        <v>109</v>
      </c>
      <c r="AQ114">
        <f t="shared" si="14"/>
        <v>424</v>
      </c>
      <c r="AR114">
        <f t="shared" si="14"/>
        <v>767</v>
      </c>
      <c r="AS114">
        <f t="shared" si="14"/>
        <v>173</v>
      </c>
      <c r="AT114">
        <f t="shared" si="14"/>
        <v>1120</v>
      </c>
      <c r="AU114">
        <f t="shared" si="14"/>
        <v>58</v>
      </c>
      <c r="AV114">
        <f t="shared" si="14"/>
        <v>365</v>
      </c>
      <c r="AW114">
        <f t="shared" si="14"/>
        <v>900</v>
      </c>
      <c r="AX114">
        <f t="shared" si="14"/>
        <v>939</v>
      </c>
      <c r="AY114">
        <f t="shared" si="14"/>
        <v>344</v>
      </c>
      <c r="AZ114">
        <f t="shared" si="14"/>
        <v>386</v>
      </c>
      <c r="BA114">
        <f t="shared" si="14"/>
        <v>635</v>
      </c>
      <c r="BB114">
        <f t="shared" si="14"/>
        <v>747</v>
      </c>
      <c r="BC114">
        <f t="shared" si="14"/>
        <v>843</v>
      </c>
      <c r="BD114">
        <f t="shared" si="14"/>
        <v>422</v>
      </c>
      <c r="BE114">
        <f t="shared" si="14"/>
        <v>428</v>
      </c>
      <c r="BF114">
        <f t="shared" si="14"/>
        <v>208</v>
      </c>
      <c r="BG114">
        <f t="shared" si="14"/>
        <v>665</v>
      </c>
      <c r="BH114">
        <f t="shared" si="14"/>
        <v>916</v>
      </c>
      <c r="BI114">
        <f t="shared" si="14"/>
        <v>528</v>
      </c>
      <c r="BJ114">
        <f t="shared" si="14"/>
        <v>683</v>
      </c>
      <c r="BK114">
        <f t="shared" si="14"/>
        <v>577</v>
      </c>
      <c r="BL114">
        <f t="shared" si="14"/>
        <v>642</v>
      </c>
      <c r="BM114">
        <f t="shared" si="14"/>
        <v>452</v>
      </c>
      <c r="BN114">
        <f t="shared" si="14"/>
        <v>449</v>
      </c>
      <c r="BO114">
        <f t="shared" si="13"/>
        <v>861</v>
      </c>
      <c r="BP114">
        <f t="shared" si="12"/>
        <v>1468</v>
      </c>
      <c r="BQ114">
        <f t="shared" si="12"/>
        <v>313</v>
      </c>
      <c r="BR114">
        <f t="shared" si="12"/>
        <v>135</v>
      </c>
      <c r="BS114">
        <f t="shared" si="12"/>
        <v>197</v>
      </c>
      <c r="BT114">
        <f t="shared" si="12"/>
        <v>962</v>
      </c>
      <c r="BU114">
        <f t="shared" si="12"/>
        <v>1034</v>
      </c>
      <c r="BV114">
        <f t="shared" si="12"/>
        <v>559</v>
      </c>
      <c r="BW114">
        <f t="shared" si="12"/>
        <v>271</v>
      </c>
      <c r="BX114">
        <f t="shared" si="12"/>
        <v>632</v>
      </c>
      <c r="BY114">
        <f t="shared" si="12"/>
        <v>395</v>
      </c>
      <c r="BZ114">
        <f t="shared" si="12"/>
        <v>1100</v>
      </c>
      <c r="CA114">
        <f t="shared" si="12"/>
        <v>1281</v>
      </c>
      <c r="CB114">
        <f t="shared" si="12"/>
        <v>501</v>
      </c>
      <c r="CC114">
        <f t="shared" si="12"/>
        <v>650</v>
      </c>
      <c r="CD114">
        <f t="shared" si="12"/>
        <v>11413</v>
      </c>
      <c r="CE114">
        <f t="shared" si="12"/>
        <v>2009</v>
      </c>
      <c r="CF114">
        <f t="shared" si="12"/>
        <v>12834</v>
      </c>
      <c r="CG114">
        <f t="shared" si="12"/>
        <v>2914</v>
      </c>
      <c r="CH114">
        <f t="shared" si="12"/>
        <v>7395</v>
      </c>
      <c r="CI114">
        <f t="shared" si="12"/>
        <v>1679</v>
      </c>
      <c r="CJ114">
        <f t="shared" si="12"/>
        <v>6993</v>
      </c>
      <c r="CK114">
        <f t="shared" si="12"/>
        <v>740</v>
      </c>
      <c r="CL114">
        <f t="shared" si="12"/>
        <v>1700</v>
      </c>
      <c r="CM114">
        <f t="shared" si="12"/>
        <v>15447</v>
      </c>
      <c r="CN114">
        <f t="shared" si="12"/>
        <v>6725</v>
      </c>
      <c r="CO114">
        <f t="shared" si="12"/>
        <v>713</v>
      </c>
      <c r="CP114">
        <f t="shared" si="12"/>
        <v>7447</v>
      </c>
      <c r="CQ114">
        <f t="shared" si="12"/>
        <v>0</v>
      </c>
      <c r="CR114">
        <f t="shared" si="12"/>
        <v>115406</v>
      </c>
      <c r="CS114">
        <f t="shared" si="12"/>
        <v>0</v>
      </c>
      <c r="CT114">
        <f t="shared" si="12"/>
        <v>11219</v>
      </c>
      <c r="CU114">
        <f t="shared" si="12"/>
        <v>0</v>
      </c>
      <c r="CV114">
        <f t="shared" si="12"/>
        <v>0</v>
      </c>
      <c r="CW114">
        <f t="shared" si="12"/>
        <v>0</v>
      </c>
      <c r="CX114">
        <f t="shared" si="12"/>
        <v>11219</v>
      </c>
      <c r="CY114">
        <f t="shared" si="12"/>
        <v>126625</v>
      </c>
    </row>
    <row r="115" spans="1:103" ht="12.75">
      <c r="A115">
        <f t="shared" si="10"/>
        <v>8</v>
      </c>
      <c r="B115" t="s">
        <v>317</v>
      </c>
      <c r="C115">
        <f t="shared" si="14"/>
        <v>2124</v>
      </c>
      <c r="D115">
        <f t="shared" si="14"/>
        <v>171</v>
      </c>
      <c r="E115">
        <f t="shared" si="14"/>
        <v>1074</v>
      </c>
      <c r="F115">
        <f t="shared" si="14"/>
        <v>613</v>
      </c>
      <c r="G115">
        <f t="shared" si="14"/>
        <v>1193</v>
      </c>
      <c r="H115">
        <f t="shared" si="14"/>
        <v>90</v>
      </c>
      <c r="I115">
        <f t="shared" si="14"/>
        <v>269</v>
      </c>
      <c r="J115">
        <f t="shared" si="14"/>
        <v>121</v>
      </c>
      <c r="K115">
        <f t="shared" si="14"/>
        <v>9</v>
      </c>
      <c r="L115">
        <f t="shared" si="14"/>
        <v>270</v>
      </c>
      <c r="M115">
        <f t="shared" si="14"/>
        <v>638</v>
      </c>
      <c r="N115">
        <f t="shared" si="14"/>
        <v>850</v>
      </c>
      <c r="O115">
        <f t="shared" si="14"/>
        <v>28</v>
      </c>
      <c r="P115">
        <f t="shared" si="14"/>
        <v>56</v>
      </c>
      <c r="Q115">
        <f t="shared" si="14"/>
        <v>3</v>
      </c>
      <c r="R115">
        <f t="shared" si="14"/>
        <v>12715</v>
      </c>
      <c r="S115">
        <f t="shared" si="14"/>
        <v>4315</v>
      </c>
      <c r="T115">
        <f t="shared" si="14"/>
        <v>916</v>
      </c>
      <c r="U115">
        <f t="shared" si="14"/>
        <v>1444</v>
      </c>
      <c r="V115">
        <f t="shared" si="14"/>
        <v>1420</v>
      </c>
      <c r="W115">
        <f t="shared" si="14"/>
        <v>107</v>
      </c>
      <c r="X115">
        <f t="shared" si="14"/>
        <v>133</v>
      </c>
      <c r="Y115">
        <f t="shared" si="14"/>
        <v>1925</v>
      </c>
      <c r="Z115">
        <f t="shared" si="14"/>
        <v>1544</v>
      </c>
      <c r="AA115">
        <f t="shared" si="14"/>
        <v>496</v>
      </c>
      <c r="AB115">
        <f t="shared" si="14"/>
        <v>5131</v>
      </c>
      <c r="AC115">
        <f t="shared" si="14"/>
        <v>684</v>
      </c>
      <c r="AD115">
        <f t="shared" si="14"/>
        <v>2181</v>
      </c>
      <c r="AE115">
        <f t="shared" si="14"/>
        <v>1394</v>
      </c>
      <c r="AF115">
        <f t="shared" si="14"/>
        <v>768</v>
      </c>
      <c r="AG115">
        <f t="shared" si="14"/>
        <v>4018</v>
      </c>
      <c r="AH115">
        <f t="shared" si="14"/>
        <v>602</v>
      </c>
      <c r="AI115">
        <f t="shared" si="14"/>
        <v>2040</v>
      </c>
      <c r="AJ115">
        <f t="shared" si="14"/>
        <v>4659</v>
      </c>
      <c r="AK115">
        <f t="shared" si="14"/>
        <v>1456</v>
      </c>
      <c r="AL115">
        <f t="shared" si="14"/>
        <v>1239</v>
      </c>
      <c r="AM115">
        <f t="shared" si="14"/>
        <v>962</v>
      </c>
      <c r="AN115">
        <f t="shared" si="14"/>
        <v>190</v>
      </c>
      <c r="AO115">
        <f t="shared" si="14"/>
        <v>3120</v>
      </c>
      <c r="AP115">
        <f t="shared" si="14"/>
        <v>764</v>
      </c>
      <c r="AQ115">
        <f t="shared" si="14"/>
        <v>1241</v>
      </c>
      <c r="AR115">
        <f t="shared" si="14"/>
        <v>2095</v>
      </c>
      <c r="AS115">
        <f t="shared" si="14"/>
        <v>442</v>
      </c>
      <c r="AT115">
        <f t="shared" si="14"/>
        <v>1940</v>
      </c>
      <c r="AU115">
        <f t="shared" si="14"/>
        <v>332</v>
      </c>
      <c r="AV115">
        <f t="shared" si="14"/>
        <v>1078</v>
      </c>
      <c r="AW115">
        <f t="shared" si="14"/>
        <v>2587</v>
      </c>
      <c r="AX115">
        <f t="shared" si="14"/>
        <v>1801</v>
      </c>
      <c r="AY115">
        <f t="shared" si="14"/>
        <v>1201</v>
      </c>
      <c r="AZ115">
        <f t="shared" si="14"/>
        <v>2139</v>
      </c>
      <c r="BA115">
        <f t="shared" si="14"/>
        <v>2905</v>
      </c>
      <c r="BB115">
        <f t="shared" si="14"/>
        <v>2975</v>
      </c>
      <c r="BC115">
        <f t="shared" si="14"/>
        <v>1084</v>
      </c>
      <c r="BD115">
        <f t="shared" si="14"/>
        <v>515</v>
      </c>
      <c r="BE115">
        <f t="shared" si="14"/>
        <v>1993</v>
      </c>
      <c r="BF115">
        <f t="shared" si="14"/>
        <v>655</v>
      </c>
      <c r="BG115">
        <f t="shared" si="14"/>
        <v>1774</v>
      </c>
      <c r="BH115">
        <f t="shared" si="14"/>
        <v>2055</v>
      </c>
      <c r="BI115">
        <f t="shared" si="14"/>
        <v>2292</v>
      </c>
      <c r="BJ115">
        <f t="shared" si="14"/>
        <v>3010</v>
      </c>
      <c r="BK115">
        <f t="shared" si="14"/>
        <v>1478</v>
      </c>
      <c r="BL115">
        <f t="shared" si="14"/>
        <v>1572</v>
      </c>
      <c r="BM115">
        <f t="shared" si="14"/>
        <v>1127</v>
      </c>
      <c r="BN115">
        <f t="shared" si="14"/>
        <v>986</v>
      </c>
      <c r="BO115">
        <f t="shared" si="13"/>
        <v>4229</v>
      </c>
      <c r="BP115">
        <f t="shared" si="13"/>
        <v>5017</v>
      </c>
      <c r="BQ115">
        <f t="shared" si="13"/>
        <v>1763</v>
      </c>
      <c r="BR115">
        <f t="shared" si="13"/>
        <v>267</v>
      </c>
      <c r="BS115">
        <f t="shared" si="13"/>
        <v>567</v>
      </c>
      <c r="BT115">
        <f t="shared" si="13"/>
        <v>2704</v>
      </c>
      <c r="BU115">
        <f t="shared" si="13"/>
        <v>2603</v>
      </c>
      <c r="BV115">
        <f t="shared" si="13"/>
        <v>1392</v>
      </c>
      <c r="BW115">
        <f t="shared" si="13"/>
        <v>306</v>
      </c>
      <c r="BX115">
        <f t="shared" si="13"/>
        <v>1021</v>
      </c>
      <c r="BY115">
        <f t="shared" si="13"/>
        <v>943</v>
      </c>
      <c r="BZ115">
        <f t="shared" si="13"/>
        <v>3139</v>
      </c>
      <c r="CA115">
        <f t="shared" si="13"/>
        <v>3444</v>
      </c>
      <c r="CB115">
        <f t="shared" si="13"/>
        <v>278</v>
      </c>
      <c r="CC115">
        <f t="shared" si="13"/>
        <v>2100</v>
      </c>
      <c r="CD115">
        <f t="shared" si="13"/>
        <v>6884</v>
      </c>
      <c r="CE115">
        <f t="shared" si="13"/>
        <v>4251</v>
      </c>
      <c r="CF115">
        <f t="shared" si="13"/>
        <v>66773</v>
      </c>
      <c r="CG115">
        <f t="shared" si="13"/>
        <v>23008</v>
      </c>
      <c r="CH115">
        <f t="shared" si="13"/>
        <v>24181</v>
      </c>
      <c r="CI115">
        <f t="shared" si="13"/>
        <v>3601</v>
      </c>
      <c r="CJ115">
        <f t="shared" si="13"/>
        <v>10203</v>
      </c>
      <c r="CK115">
        <f t="shared" si="13"/>
        <v>34202</v>
      </c>
      <c r="CL115">
        <f t="shared" si="13"/>
        <v>9318</v>
      </c>
      <c r="CM115">
        <f t="shared" si="13"/>
        <v>2402</v>
      </c>
      <c r="CN115">
        <f t="shared" si="13"/>
        <v>7325</v>
      </c>
      <c r="CO115">
        <f t="shared" si="13"/>
        <v>2892</v>
      </c>
      <c r="CP115">
        <f t="shared" si="13"/>
        <v>14290</v>
      </c>
      <c r="CQ115">
        <f t="shared" si="13"/>
        <v>-3006</v>
      </c>
      <c r="CR115">
        <f t="shared" si="13"/>
        <v>337106</v>
      </c>
      <c r="CS115">
        <f t="shared" si="13"/>
        <v>0</v>
      </c>
      <c r="CT115">
        <f t="shared" si="13"/>
        <v>13</v>
      </c>
      <c r="CU115">
        <f t="shared" si="13"/>
        <v>0</v>
      </c>
      <c r="CV115">
        <f t="shared" si="13"/>
        <v>0</v>
      </c>
      <c r="CW115">
        <f t="shared" si="13"/>
        <v>0</v>
      </c>
      <c r="CX115">
        <f t="shared" si="13"/>
        <v>13</v>
      </c>
      <c r="CY115">
        <f t="shared" si="13"/>
        <v>337119</v>
      </c>
    </row>
    <row r="116" spans="1:103" ht="12.75">
      <c r="A116">
        <f t="shared" si="10"/>
        <v>9</v>
      </c>
      <c r="B116" t="s">
        <v>318</v>
      </c>
      <c r="C116">
        <f t="shared" si="14"/>
        <v>-37</v>
      </c>
      <c r="D116">
        <f t="shared" si="14"/>
        <v>-4</v>
      </c>
      <c r="E116">
        <f t="shared" si="14"/>
        <v>-47</v>
      </c>
      <c r="F116">
        <f t="shared" si="14"/>
        <v>-5</v>
      </c>
      <c r="G116">
        <f t="shared" si="14"/>
        <v>-25</v>
      </c>
      <c r="H116">
        <f t="shared" si="14"/>
        <v>-2</v>
      </c>
      <c r="I116">
        <f t="shared" si="14"/>
        <v>-11</v>
      </c>
      <c r="J116">
        <f t="shared" si="14"/>
        <v>-6</v>
      </c>
      <c r="K116">
        <f t="shared" si="14"/>
        <v>0</v>
      </c>
      <c r="L116">
        <f t="shared" si="14"/>
        <v>-8</v>
      </c>
      <c r="M116">
        <f t="shared" si="14"/>
        <v>-15</v>
      </c>
      <c r="N116">
        <f t="shared" si="14"/>
        <v>2</v>
      </c>
      <c r="O116">
        <f t="shared" si="14"/>
        <v>-1</v>
      </c>
      <c r="P116">
        <f t="shared" si="14"/>
        <v>0</v>
      </c>
      <c r="Q116">
        <f t="shared" si="14"/>
        <v>0</v>
      </c>
      <c r="R116">
        <f t="shared" si="14"/>
        <v>-19</v>
      </c>
      <c r="S116">
        <f t="shared" si="14"/>
        <v>8</v>
      </c>
      <c r="T116">
        <f t="shared" si="14"/>
        <v>2</v>
      </c>
      <c r="U116">
        <f t="shared" si="14"/>
        <v>0</v>
      </c>
      <c r="V116">
        <f t="shared" si="14"/>
        <v>5</v>
      </c>
      <c r="W116">
        <f t="shared" si="14"/>
        <v>0</v>
      </c>
      <c r="X116">
        <f t="shared" si="14"/>
        <v>0</v>
      </c>
      <c r="Y116">
        <f t="shared" si="14"/>
        <v>16</v>
      </c>
      <c r="Z116">
        <f t="shared" si="14"/>
        <v>4</v>
      </c>
      <c r="AA116">
        <f t="shared" si="14"/>
        <v>34</v>
      </c>
      <c r="AB116">
        <f t="shared" si="14"/>
        <v>49</v>
      </c>
      <c r="AC116">
        <f t="shared" si="14"/>
        <v>23</v>
      </c>
      <c r="AD116">
        <f t="shared" si="14"/>
        <v>100</v>
      </c>
      <c r="AE116">
        <f t="shared" si="14"/>
        <v>70</v>
      </c>
      <c r="AF116">
        <f t="shared" si="14"/>
        <v>41</v>
      </c>
      <c r="AG116">
        <f t="shared" si="14"/>
        <v>-8</v>
      </c>
      <c r="AH116">
        <f t="shared" si="14"/>
        <v>108</v>
      </c>
      <c r="AI116">
        <f t="shared" si="14"/>
        <v>-25</v>
      </c>
      <c r="AJ116">
        <f t="shared" si="14"/>
        <v>-186</v>
      </c>
      <c r="AK116">
        <f t="shared" si="14"/>
        <v>3</v>
      </c>
      <c r="AL116">
        <f t="shared" si="14"/>
        <v>-100</v>
      </c>
      <c r="AM116">
        <f t="shared" si="14"/>
        <v>4</v>
      </c>
      <c r="AN116">
        <f t="shared" si="14"/>
        <v>4</v>
      </c>
      <c r="AO116">
        <f t="shared" si="14"/>
        <v>19</v>
      </c>
      <c r="AP116">
        <f t="shared" si="14"/>
        <v>666</v>
      </c>
      <c r="AQ116">
        <f t="shared" si="14"/>
        <v>918</v>
      </c>
      <c r="AR116">
        <f t="shared" si="14"/>
        <v>859</v>
      </c>
      <c r="AS116">
        <f t="shared" si="14"/>
        <v>1240</v>
      </c>
      <c r="AT116">
        <f t="shared" si="14"/>
        <v>280</v>
      </c>
      <c r="AU116">
        <f t="shared" si="14"/>
        <v>49</v>
      </c>
      <c r="AV116">
        <f t="shared" si="14"/>
        <v>78</v>
      </c>
      <c r="AW116">
        <f t="shared" si="14"/>
        <v>720</v>
      </c>
      <c r="AX116">
        <f t="shared" si="14"/>
        <v>63</v>
      </c>
      <c r="AY116">
        <f t="shared" si="14"/>
        <v>-1</v>
      </c>
      <c r="AZ116">
        <f t="shared" si="14"/>
        <v>282</v>
      </c>
      <c r="BA116">
        <f t="shared" si="14"/>
        <v>381</v>
      </c>
      <c r="BB116">
        <f t="shared" si="14"/>
        <v>447</v>
      </c>
      <c r="BC116">
        <f t="shared" si="14"/>
        <v>263</v>
      </c>
      <c r="BD116">
        <f t="shared" si="14"/>
        <v>206</v>
      </c>
      <c r="BE116">
        <f t="shared" si="14"/>
        <v>9</v>
      </c>
      <c r="BF116">
        <f t="shared" si="14"/>
        <v>-455</v>
      </c>
      <c r="BG116">
        <f t="shared" si="14"/>
        <v>11</v>
      </c>
      <c r="BH116">
        <f t="shared" si="14"/>
        <v>155</v>
      </c>
      <c r="BI116">
        <f t="shared" si="14"/>
        <v>320</v>
      </c>
      <c r="BJ116">
        <f t="shared" si="14"/>
        <v>131</v>
      </c>
      <c r="BK116">
        <f t="shared" si="14"/>
        <v>244</v>
      </c>
      <c r="BL116">
        <f t="shared" si="14"/>
        <v>572</v>
      </c>
      <c r="BM116">
        <f t="shared" si="14"/>
        <v>110</v>
      </c>
      <c r="BN116">
        <f t="shared" si="14"/>
        <v>146</v>
      </c>
      <c r="BO116">
        <f t="shared" si="13"/>
        <v>286</v>
      </c>
      <c r="BP116">
        <f t="shared" si="13"/>
        <v>-533</v>
      </c>
      <c r="BQ116">
        <f t="shared" si="13"/>
        <v>141</v>
      </c>
      <c r="BR116">
        <f t="shared" si="13"/>
        <v>108</v>
      </c>
      <c r="BS116">
        <f t="shared" si="13"/>
        <v>174</v>
      </c>
      <c r="BT116">
        <f t="shared" si="13"/>
        <v>852</v>
      </c>
      <c r="BU116">
        <f t="shared" si="13"/>
        <v>190</v>
      </c>
      <c r="BV116">
        <f t="shared" si="13"/>
        <v>62</v>
      </c>
      <c r="BW116">
        <f t="shared" si="13"/>
        <v>67</v>
      </c>
      <c r="BX116">
        <f t="shared" si="13"/>
        <v>127</v>
      </c>
      <c r="BY116">
        <f t="shared" si="13"/>
        <v>14</v>
      </c>
      <c r="BZ116">
        <f t="shared" si="13"/>
        <v>843</v>
      </c>
      <c r="CA116">
        <f t="shared" si="13"/>
        <v>23</v>
      </c>
      <c r="CB116">
        <f t="shared" si="13"/>
        <v>-68</v>
      </c>
      <c r="CC116">
        <f t="shared" si="13"/>
        <v>189</v>
      </c>
      <c r="CD116">
        <f t="shared" si="13"/>
        <v>82</v>
      </c>
      <c r="CE116">
        <f t="shared" si="13"/>
        <v>483</v>
      </c>
      <c r="CF116">
        <f t="shared" si="13"/>
        <v>32016</v>
      </c>
      <c r="CG116">
        <f t="shared" si="13"/>
        <v>1586</v>
      </c>
      <c r="CH116">
        <f t="shared" si="13"/>
        <v>-280</v>
      </c>
      <c r="CI116">
        <f t="shared" si="13"/>
        <v>2083</v>
      </c>
      <c r="CJ116">
        <f t="shared" si="13"/>
        <v>-78</v>
      </c>
      <c r="CK116">
        <f t="shared" si="13"/>
        <v>586</v>
      </c>
      <c r="CL116">
        <f t="shared" si="13"/>
        <v>356</v>
      </c>
      <c r="CM116">
        <f t="shared" si="13"/>
        <v>31</v>
      </c>
      <c r="CN116">
        <f t="shared" si="13"/>
        <v>117</v>
      </c>
      <c r="CO116">
        <f t="shared" si="13"/>
        <v>258</v>
      </c>
      <c r="CP116">
        <f t="shared" si="13"/>
        <v>326</v>
      </c>
      <c r="CQ116">
        <f t="shared" si="13"/>
        <v>0</v>
      </c>
      <c r="CR116">
        <f t="shared" si="13"/>
        <v>47729</v>
      </c>
      <c r="CS116">
        <f t="shared" si="13"/>
        <v>0</v>
      </c>
      <c r="CT116">
        <f t="shared" si="13"/>
        <v>65</v>
      </c>
      <c r="CU116">
        <f t="shared" si="13"/>
        <v>0</v>
      </c>
      <c r="CV116">
        <f t="shared" si="13"/>
        <v>0</v>
      </c>
      <c r="CW116">
        <f t="shared" si="13"/>
        <v>0</v>
      </c>
      <c r="CX116">
        <f t="shared" si="13"/>
        <v>65</v>
      </c>
      <c r="CY116">
        <f t="shared" si="13"/>
        <v>47794</v>
      </c>
    </row>
    <row r="117" spans="1:103" ht="12.75">
      <c r="A117">
        <f t="shared" si="10"/>
        <v>10</v>
      </c>
      <c r="B117" t="s">
        <v>319</v>
      </c>
      <c r="C117">
        <f t="shared" si="14"/>
        <v>4271</v>
      </c>
      <c r="D117">
        <f t="shared" si="14"/>
        <v>308</v>
      </c>
      <c r="E117">
        <f t="shared" si="14"/>
        <v>1746</v>
      </c>
      <c r="F117">
        <f t="shared" si="14"/>
        <v>909</v>
      </c>
      <c r="G117">
        <f t="shared" si="14"/>
        <v>1857</v>
      </c>
      <c r="H117">
        <f t="shared" si="14"/>
        <v>208</v>
      </c>
      <c r="I117">
        <f t="shared" si="14"/>
        <v>461</v>
      </c>
      <c r="J117">
        <f t="shared" si="14"/>
        <v>151</v>
      </c>
      <c r="K117">
        <f t="shared" si="14"/>
        <v>21</v>
      </c>
      <c r="L117">
        <f t="shared" si="14"/>
        <v>475</v>
      </c>
      <c r="M117">
        <f t="shared" si="14"/>
        <v>1325</v>
      </c>
      <c r="N117">
        <f t="shared" si="14"/>
        <v>1071</v>
      </c>
      <c r="O117">
        <f t="shared" si="14"/>
        <v>97</v>
      </c>
      <c r="P117">
        <f t="shared" si="14"/>
        <v>138</v>
      </c>
      <c r="Q117">
        <f t="shared" si="14"/>
        <v>14</v>
      </c>
      <c r="R117">
        <f t="shared" si="14"/>
        <v>17576</v>
      </c>
      <c r="S117">
        <f t="shared" si="14"/>
        <v>12364</v>
      </c>
      <c r="T117">
        <f t="shared" si="14"/>
        <v>2554</v>
      </c>
      <c r="U117">
        <f t="shared" si="14"/>
        <v>1880</v>
      </c>
      <c r="V117">
        <f t="shared" si="14"/>
        <v>5091</v>
      </c>
      <c r="W117">
        <f t="shared" si="14"/>
        <v>134</v>
      </c>
      <c r="X117">
        <f t="shared" si="14"/>
        <v>333</v>
      </c>
      <c r="Y117">
        <f t="shared" si="14"/>
        <v>2630</v>
      </c>
      <c r="Z117">
        <f t="shared" si="14"/>
        <v>2958</v>
      </c>
      <c r="AA117">
        <f t="shared" si="14"/>
        <v>1106</v>
      </c>
      <c r="AB117">
        <f t="shared" si="14"/>
        <v>8099</v>
      </c>
      <c r="AC117">
        <f t="shared" si="14"/>
        <v>1027</v>
      </c>
      <c r="AD117">
        <f t="shared" si="14"/>
        <v>6047</v>
      </c>
      <c r="AE117">
        <f t="shared" si="14"/>
        <v>2367</v>
      </c>
      <c r="AF117">
        <f t="shared" si="14"/>
        <v>1150</v>
      </c>
      <c r="AG117">
        <f t="shared" si="14"/>
        <v>26477</v>
      </c>
      <c r="AH117">
        <f t="shared" si="14"/>
        <v>2577</v>
      </c>
      <c r="AI117">
        <f t="shared" si="14"/>
        <v>7138</v>
      </c>
      <c r="AJ117">
        <f t="shared" si="14"/>
        <v>10482</v>
      </c>
      <c r="AK117">
        <f t="shared" si="14"/>
        <v>3410</v>
      </c>
      <c r="AL117">
        <f t="shared" si="14"/>
        <v>3829</v>
      </c>
      <c r="AM117">
        <f t="shared" si="14"/>
        <v>4107</v>
      </c>
      <c r="AN117">
        <f t="shared" si="14"/>
        <v>1693</v>
      </c>
      <c r="AO117">
        <f t="shared" si="14"/>
        <v>8585</v>
      </c>
      <c r="AP117">
        <f t="shared" si="14"/>
        <v>2660</v>
      </c>
      <c r="AQ117">
        <f t="shared" si="14"/>
        <v>4986</v>
      </c>
      <c r="AR117">
        <f t="shared" si="14"/>
        <v>6450</v>
      </c>
      <c r="AS117">
        <f t="shared" si="14"/>
        <v>2569</v>
      </c>
      <c r="AT117">
        <f t="shared" si="14"/>
        <v>7434</v>
      </c>
      <c r="AU117">
        <f t="shared" si="14"/>
        <v>784</v>
      </c>
      <c r="AV117">
        <f t="shared" si="14"/>
        <v>2979</v>
      </c>
      <c r="AW117">
        <f t="shared" si="14"/>
        <v>8723</v>
      </c>
      <c r="AX117">
        <f t="shared" si="14"/>
        <v>5752</v>
      </c>
      <c r="AY117">
        <f t="shared" si="14"/>
        <v>3358</v>
      </c>
      <c r="AZ117">
        <f t="shared" si="14"/>
        <v>5077</v>
      </c>
      <c r="BA117">
        <f t="shared" si="14"/>
        <v>9155</v>
      </c>
      <c r="BB117">
        <f t="shared" si="14"/>
        <v>7260</v>
      </c>
      <c r="BC117">
        <f t="shared" si="14"/>
        <v>7507</v>
      </c>
      <c r="BD117">
        <f t="shared" si="14"/>
        <v>3833</v>
      </c>
      <c r="BE117">
        <f t="shared" si="14"/>
        <v>5177</v>
      </c>
      <c r="BF117">
        <f t="shared" si="14"/>
        <v>1637</v>
      </c>
      <c r="BG117">
        <f t="shared" si="14"/>
        <v>6874</v>
      </c>
      <c r="BH117">
        <f t="shared" si="14"/>
        <v>4916</v>
      </c>
      <c r="BI117">
        <f t="shared" si="14"/>
        <v>7466</v>
      </c>
      <c r="BJ117">
        <f t="shared" si="14"/>
        <v>8985</v>
      </c>
      <c r="BK117">
        <f t="shared" si="14"/>
        <v>4498</v>
      </c>
      <c r="BL117">
        <f t="shared" si="14"/>
        <v>5526</v>
      </c>
      <c r="BM117">
        <f t="shared" si="14"/>
        <v>2798</v>
      </c>
      <c r="BN117">
        <f>BN103</f>
        <v>2981</v>
      </c>
      <c r="BO117">
        <f>BO103</f>
        <v>7971</v>
      </c>
      <c r="BP117">
        <f t="shared" si="13"/>
        <v>16550</v>
      </c>
      <c r="BQ117">
        <f t="shared" si="13"/>
        <v>5062</v>
      </c>
      <c r="BR117">
        <f t="shared" si="13"/>
        <v>1068</v>
      </c>
      <c r="BS117">
        <f t="shared" si="13"/>
        <v>1759</v>
      </c>
      <c r="BT117">
        <f t="shared" si="13"/>
        <v>8272</v>
      </c>
      <c r="BU117">
        <f t="shared" si="13"/>
        <v>6977</v>
      </c>
      <c r="BV117">
        <f t="shared" si="13"/>
        <v>3792</v>
      </c>
      <c r="BW117">
        <f t="shared" si="13"/>
        <v>1369</v>
      </c>
      <c r="BX117">
        <f t="shared" si="13"/>
        <v>3514</v>
      </c>
      <c r="BY117">
        <f t="shared" si="13"/>
        <v>2582</v>
      </c>
      <c r="BZ117">
        <f t="shared" si="13"/>
        <v>16506</v>
      </c>
      <c r="CA117">
        <f t="shared" si="13"/>
        <v>9714</v>
      </c>
      <c r="CB117">
        <f t="shared" si="13"/>
        <v>1336</v>
      </c>
      <c r="CC117">
        <f t="shared" si="13"/>
        <v>5079</v>
      </c>
      <c r="CD117">
        <f t="shared" si="13"/>
        <v>44409</v>
      </c>
      <c r="CE117">
        <f t="shared" si="13"/>
        <v>12750</v>
      </c>
      <c r="CF117">
        <f t="shared" si="13"/>
        <v>137785</v>
      </c>
      <c r="CG117">
        <f t="shared" si="13"/>
        <v>34235</v>
      </c>
      <c r="CH117">
        <f t="shared" si="13"/>
        <v>46309</v>
      </c>
      <c r="CI117">
        <f t="shared" si="13"/>
        <v>9369</v>
      </c>
      <c r="CJ117">
        <f t="shared" si="13"/>
        <v>21385</v>
      </c>
      <c r="CK117">
        <f t="shared" si="13"/>
        <v>40000</v>
      </c>
      <c r="CL117">
        <f t="shared" si="13"/>
        <v>13978</v>
      </c>
      <c r="CM117">
        <f t="shared" si="13"/>
        <v>20503</v>
      </c>
      <c r="CN117">
        <f t="shared" si="13"/>
        <v>20304</v>
      </c>
      <c r="CO117">
        <f t="shared" si="13"/>
        <v>5730</v>
      </c>
      <c r="CP117">
        <f t="shared" si="13"/>
        <v>31547</v>
      </c>
      <c r="CQ117">
        <f t="shared" si="13"/>
        <v>0</v>
      </c>
      <c r="CR117">
        <f t="shared" si="13"/>
        <v>805906</v>
      </c>
      <c r="CS117">
        <f t="shared" si="13"/>
        <v>348930</v>
      </c>
      <c r="CT117">
        <f t="shared" si="13"/>
        <v>40381</v>
      </c>
      <c r="CU117">
        <f t="shared" si="13"/>
        <v>92619</v>
      </c>
      <c r="CV117">
        <f t="shared" si="13"/>
        <v>25199</v>
      </c>
      <c r="CW117">
        <f t="shared" si="13"/>
        <v>81057</v>
      </c>
      <c r="CX117">
        <f t="shared" si="13"/>
        <v>588183</v>
      </c>
      <c r="CY117">
        <f t="shared" si="13"/>
        <v>1394091</v>
      </c>
    </row>
    <row r="119" spans="1:2" ht="12.75">
      <c r="A119" s="37" t="s">
        <v>322</v>
      </c>
      <c r="B119" s="37" t="s">
        <v>323</v>
      </c>
    </row>
    <row r="120" spans="3:12" ht="12.75">
      <c r="C120">
        <v>1</v>
      </c>
      <c r="D120">
        <v>2</v>
      </c>
      <c r="E120">
        <f>D120+1</f>
        <v>3</v>
      </c>
      <c r="F120">
        <f aca="true" t="shared" si="15" ref="F120:L120">E120+1</f>
        <v>4</v>
      </c>
      <c r="G120">
        <f t="shared" si="15"/>
        <v>5</v>
      </c>
      <c r="H120">
        <f t="shared" si="15"/>
        <v>6</v>
      </c>
      <c r="I120">
        <f t="shared" si="15"/>
        <v>7</v>
      </c>
      <c r="J120">
        <f t="shared" si="15"/>
        <v>8</v>
      </c>
      <c r="K120">
        <f t="shared" si="15"/>
        <v>9</v>
      </c>
      <c r="L120">
        <f t="shared" si="15"/>
        <v>10</v>
      </c>
    </row>
    <row r="121" spans="3:12" ht="12.75">
      <c r="C121" t="s">
        <v>200</v>
      </c>
      <c r="D121" t="s">
        <v>201</v>
      </c>
      <c r="E121" t="str">
        <f>CR107</f>
        <v>tot inter</v>
      </c>
      <c r="F121" t="str">
        <f>CS107</f>
        <v>priv cons</v>
      </c>
      <c r="G121" t="str">
        <f aca="true" t="shared" si="16" ref="G121:L131">CT107</f>
        <v>gov cons</v>
      </c>
      <c r="H121" t="str">
        <f t="shared" si="16"/>
        <v>g f cap form</v>
      </c>
      <c r="I121" t="str">
        <f t="shared" si="16"/>
        <v>inventories</v>
      </c>
      <c r="J121" t="str">
        <f t="shared" si="16"/>
        <v>exports</v>
      </c>
      <c r="K121" t="str">
        <f t="shared" si="16"/>
        <v>final dem</v>
      </c>
      <c r="L121" t="str">
        <f t="shared" si="16"/>
        <v>total output</v>
      </c>
    </row>
    <row r="122" spans="1:12" ht="12.75">
      <c r="A122">
        <v>1</v>
      </c>
      <c r="C122">
        <f>SUM(C108:CC108)</f>
        <v>106665</v>
      </c>
      <c r="D122">
        <f>SUM(CD108:CQ108)</f>
        <v>35240</v>
      </c>
      <c r="E122">
        <f>CR108</f>
        <v>141968</v>
      </c>
      <c r="F122">
        <f>CS108</f>
        <v>138882</v>
      </c>
      <c r="G122">
        <f t="shared" si="16"/>
        <v>2411</v>
      </c>
      <c r="H122">
        <f t="shared" si="16"/>
        <v>19256</v>
      </c>
      <c r="I122">
        <f t="shared" si="16"/>
        <v>21911</v>
      </c>
      <c r="J122">
        <f t="shared" si="16"/>
        <v>43174</v>
      </c>
      <c r="K122">
        <f t="shared" si="16"/>
        <v>225634</v>
      </c>
      <c r="L122">
        <f t="shared" si="16"/>
        <v>367602</v>
      </c>
    </row>
    <row r="123" spans="1:12" ht="12.75">
      <c r="A123">
        <f>A122+1</f>
        <v>2</v>
      </c>
      <c r="C123">
        <f aca="true" t="shared" si="17" ref="C123:C131">SUM(C109:CC109)</f>
        <v>49938</v>
      </c>
      <c r="D123">
        <f aca="true" t="shared" si="18" ref="D123:D131">SUM(CD109:CQ109)</f>
        <v>73148</v>
      </c>
      <c r="E123">
        <f aca="true" t="shared" si="19" ref="E123:F131">CR109</f>
        <v>123092</v>
      </c>
      <c r="F123">
        <f t="shared" si="19"/>
        <v>203596</v>
      </c>
      <c r="G123">
        <f t="shared" si="16"/>
        <v>26190</v>
      </c>
      <c r="H123">
        <f t="shared" si="16"/>
        <v>60889</v>
      </c>
      <c r="I123">
        <f t="shared" si="16"/>
        <v>0</v>
      </c>
      <c r="J123">
        <f t="shared" si="16"/>
        <v>24537</v>
      </c>
      <c r="K123">
        <f t="shared" si="16"/>
        <v>315212</v>
      </c>
      <c r="L123">
        <f t="shared" si="16"/>
        <v>438304</v>
      </c>
    </row>
    <row r="124" spans="1:12" ht="12.75">
      <c r="A124">
        <f aca="true" t="shared" si="20" ref="A124:A131">A123+1</f>
        <v>3</v>
      </c>
      <c r="C124">
        <f t="shared" si="17"/>
        <v>156676</v>
      </c>
      <c r="D124">
        <f t="shared" si="18"/>
        <v>108381</v>
      </c>
      <c r="E124">
        <f t="shared" si="19"/>
        <v>290925</v>
      </c>
      <c r="F124">
        <f t="shared" si="19"/>
        <v>342476</v>
      </c>
      <c r="G124">
        <f t="shared" si="16"/>
        <v>28602</v>
      </c>
      <c r="H124">
        <f t="shared" si="16"/>
        <v>80147</v>
      </c>
      <c r="I124">
        <f t="shared" si="16"/>
        <v>21911</v>
      </c>
      <c r="J124">
        <f t="shared" si="16"/>
        <v>67713</v>
      </c>
      <c r="K124">
        <f t="shared" si="16"/>
        <v>540846</v>
      </c>
      <c r="L124">
        <f t="shared" si="16"/>
        <v>805906</v>
      </c>
    </row>
    <row r="125" spans="1:12" ht="12.75">
      <c r="A125">
        <f t="shared" si="20"/>
        <v>4</v>
      </c>
      <c r="C125">
        <f t="shared" si="17"/>
        <v>32585</v>
      </c>
      <c r="D125">
        <f t="shared" si="18"/>
        <v>8024</v>
      </c>
      <c r="E125">
        <f t="shared" si="19"/>
        <v>40608</v>
      </c>
      <c r="F125">
        <f t="shared" si="19"/>
        <v>6454</v>
      </c>
      <c r="G125">
        <f t="shared" si="16"/>
        <v>482</v>
      </c>
      <c r="H125">
        <f t="shared" si="16"/>
        <v>12472</v>
      </c>
      <c r="I125">
        <f t="shared" si="16"/>
        <v>3288</v>
      </c>
      <c r="J125">
        <f t="shared" si="16"/>
        <v>13344</v>
      </c>
      <c r="K125">
        <f t="shared" si="16"/>
        <v>36040</v>
      </c>
      <c r="L125">
        <f t="shared" si="16"/>
        <v>76648</v>
      </c>
    </row>
    <row r="126" spans="1:12" ht="12.75">
      <c r="A126">
        <f t="shared" si="20"/>
        <v>5</v>
      </c>
      <c r="B126" t="s">
        <v>314</v>
      </c>
      <c r="C126">
        <f t="shared" si="17"/>
        <v>189261</v>
      </c>
      <c r="D126">
        <f t="shared" si="18"/>
        <v>116405</v>
      </c>
      <c r="E126">
        <f t="shared" si="19"/>
        <v>305666</v>
      </c>
      <c r="F126">
        <f t="shared" si="19"/>
        <v>348930</v>
      </c>
      <c r="G126">
        <f t="shared" si="16"/>
        <v>29084</v>
      </c>
      <c r="H126">
        <f t="shared" si="16"/>
        <v>92619</v>
      </c>
      <c r="I126">
        <f t="shared" si="16"/>
        <v>25199</v>
      </c>
      <c r="J126">
        <f t="shared" si="16"/>
        <v>81057</v>
      </c>
      <c r="K126">
        <f t="shared" si="16"/>
        <v>576886</v>
      </c>
      <c r="L126">
        <f t="shared" si="16"/>
        <v>882554</v>
      </c>
    </row>
    <row r="127" spans="1:12" ht="12.75">
      <c r="A127">
        <f t="shared" si="20"/>
        <v>6</v>
      </c>
      <c r="B127" t="s">
        <v>315</v>
      </c>
      <c r="C127">
        <f t="shared" si="17"/>
        <v>178341</v>
      </c>
      <c r="D127">
        <f t="shared" si="18"/>
        <v>321899</v>
      </c>
      <c r="E127">
        <f t="shared" si="19"/>
        <v>500240</v>
      </c>
      <c r="F127">
        <f t="shared" si="19"/>
        <v>0</v>
      </c>
      <c r="G127">
        <f t="shared" si="16"/>
        <v>11297</v>
      </c>
      <c r="H127">
        <f t="shared" si="16"/>
        <v>0</v>
      </c>
      <c r="I127">
        <f t="shared" si="16"/>
        <v>0</v>
      </c>
      <c r="J127">
        <f t="shared" si="16"/>
        <v>0</v>
      </c>
      <c r="K127">
        <f t="shared" si="16"/>
        <v>11297</v>
      </c>
      <c r="L127">
        <f t="shared" si="16"/>
        <v>511537</v>
      </c>
    </row>
    <row r="128" spans="1:15" ht="12.75">
      <c r="A128">
        <f t="shared" si="20"/>
        <v>7</v>
      </c>
      <c r="B128" t="s">
        <v>316</v>
      </c>
      <c r="C128">
        <f t="shared" si="17"/>
        <v>37397</v>
      </c>
      <c r="D128">
        <f t="shared" si="18"/>
        <v>78009</v>
      </c>
      <c r="E128">
        <f t="shared" si="19"/>
        <v>115406</v>
      </c>
      <c r="F128">
        <f t="shared" si="19"/>
        <v>0</v>
      </c>
      <c r="G128">
        <f t="shared" si="16"/>
        <v>11219</v>
      </c>
      <c r="H128">
        <f t="shared" si="16"/>
        <v>0</v>
      </c>
      <c r="I128">
        <f t="shared" si="16"/>
        <v>0</v>
      </c>
      <c r="J128">
        <f t="shared" si="16"/>
        <v>0</v>
      </c>
      <c r="K128">
        <f t="shared" si="16"/>
        <v>11219</v>
      </c>
      <c r="L128">
        <f t="shared" si="16"/>
        <v>126625</v>
      </c>
      <c r="O128" s="37" t="s">
        <v>324</v>
      </c>
    </row>
    <row r="129" spans="1:20" ht="12.75">
      <c r="A129">
        <f t="shared" si="20"/>
        <v>8</v>
      </c>
      <c r="B129" t="s">
        <v>317</v>
      </c>
      <c r="C129">
        <f t="shared" si="17"/>
        <v>130782</v>
      </c>
      <c r="D129">
        <f t="shared" si="18"/>
        <v>206324</v>
      </c>
      <c r="E129">
        <f t="shared" si="19"/>
        <v>337106</v>
      </c>
      <c r="F129">
        <f t="shared" si="19"/>
        <v>0</v>
      </c>
      <c r="G129">
        <f t="shared" si="16"/>
        <v>13</v>
      </c>
      <c r="H129">
        <f t="shared" si="16"/>
        <v>0</v>
      </c>
      <c r="I129">
        <f t="shared" si="16"/>
        <v>0</v>
      </c>
      <c r="J129">
        <f t="shared" si="16"/>
        <v>0</v>
      </c>
      <c r="K129">
        <f t="shared" si="16"/>
        <v>13</v>
      </c>
      <c r="L129">
        <f t="shared" si="16"/>
        <v>337119</v>
      </c>
      <c r="O129">
        <f>C122</f>
        <v>106665</v>
      </c>
      <c r="P129">
        <f>D122</f>
        <v>35240</v>
      </c>
      <c r="Q129">
        <f aca="true" t="shared" si="21" ref="Q129:T130">F122</f>
        <v>138882</v>
      </c>
      <c r="R129">
        <f t="shared" si="21"/>
        <v>2411</v>
      </c>
      <c r="S129">
        <f t="shared" si="21"/>
        <v>19256</v>
      </c>
      <c r="T129">
        <f t="shared" si="21"/>
        <v>21911</v>
      </c>
    </row>
    <row r="130" spans="1:20" ht="12.75">
      <c r="A130">
        <f t="shared" si="20"/>
        <v>9</v>
      </c>
      <c r="B130" t="s">
        <v>318</v>
      </c>
      <c r="C130">
        <f t="shared" si="17"/>
        <v>10162</v>
      </c>
      <c r="D130">
        <f t="shared" si="18"/>
        <v>37566</v>
      </c>
      <c r="E130">
        <f t="shared" si="19"/>
        <v>47729</v>
      </c>
      <c r="F130">
        <f t="shared" si="19"/>
        <v>0</v>
      </c>
      <c r="G130">
        <f t="shared" si="16"/>
        <v>65</v>
      </c>
      <c r="H130">
        <f t="shared" si="16"/>
        <v>0</v>
      </c>
      <c r="I130">
        <f t="shared" si="16"/>
        <v>0</v>
      </c>
      <c r="J130">
        <f t="shared" si="16"/>
        <v>0</v>
      </c>
      <c r="K130">
        <f t="shared" si="16"/>
        <v>65</v>
      </c>
      <c r="L130">
        <f t="shared" si="16"/>
        <v>47794</v>
      </c>
      <c r="O130">
        <f>C123</f>
        <v>49938</v>
      </c>
      <c r="P130">
        <f>D123</f>
        <v>73148</v>
      </c>
      <c r="Q130">
        <f t="shared" si="21"/>
        <v>203596</v>
      </c>
      <c r="R130">
        <f t="shared" si="21"/>
        <v>26190</v>
      </c>
      <c r="S130">
        <f t="shared" si="21"/>
        <v>60889</v>
      </c>
      <c r="T130">
        <f t="shared" si="21"/>
        <v>0</v>
      </c>
    </row>
    <row r="131" spans="1:20" ht="12.75">
      <c r="A131">
        <f t="shared" si="20"/>
        <v>10</v>
      </c>
      <c r="B131" t="s">
        <v>319</v>
      </c>
      <c r="C131">
        <f t="shared" si="17"/>
        <v>367602</v>
      </c>
      <c r="D131">
        <f t="shared" si="18"/>
        <v>438304</v>
      </c>
      <c r="E131">
        <f t="shared" si="19"/>
        <v>805906</v>
      </c>
      <c r="F131">
        <f t="shared" si="19"/>
        <v>348930</v>
      </c>
      <c r="G131">
        <f t="shared" si="16"/>
        <v>40381</v>
      </c>
      <c r="H131">
        <f t="shared" si="16"/>
        <v>92619</v>
      </c>
      <c r="I131">
        <f t="shared" si="16"/>
        <v>25199</v>
      </c>
      <c r="J131">
        <f t="shared" si="16"/>
        <v>81057</v>
      </c>
      <c r="K131">
        <f t="shared" si="16"/>
        <v>588183</v>
      </c>
      <c r="L131">
        <f t="shared" si="16"/>
        <v>1394091</v>
      </c>
      <c r="O131">
        <f>C125</f>
        <v>32585</v>
      </c>
      <c r="P131">
        <f>D125</f>
        <v>8024</v>
      </c>
      <c r="Q131">
        <f>F125</f>
        <v>6454</v>
      </c>
      <c r="R131">
        <f>G125</f>
        <v>482</v>
      </c>
      <c r="S131">
        <f>H125</f>
        <v>12472</v>
      </c>
      <c r="T131">
        <f>I125</f>
        <v>3288</v>
      </c>
    </row>
    <row r="133" spans="1:103" ht="12.75">
      <c r="A133" s="37" t="s">
        <v>325</v>
      </c>
      <c r="B133" s="37" t="s">
        <v>326</v>
      </c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</row>
    <row r="134" spans="3:15" ht="12.75">
      <c r="C134">
        <v>1</v>
      </c>
      <c r="D134">
        <v>2</v>
      </c>
      <c r="E134">
        <f>D134+1</f>
        <v>3</v>
      </c>
      <c r="F134">
        <f aca="true" t="shared" si="22" ref="F134:L134">E134+1</f>
        <v>4</v>
      </c>
      <c r="G134">
        <f t="shared" si="22"/>
        <v>5</v>
      </c>
      <c r="H134">
        <f t="shared" si="22"/>
        <v>6</v>
      </c>
      <c r="I134">
        <f t="shared" si="22"/>
        <v>7</v>
      </c>
      <c r="J134">
        <f t="shared" si="22"/>
        <v>8</v>
      </c>
      <c r="K134">
        <f t="shared" si="22"/>
        <v>9</v>
      </c>
      <c r="L134">
        <f t="shared" si="22"/>
        <v>10</v>
      </c>
      <c r="O134" s="37" t="s">
        <v>327</v>
      </c>
    </row>
    <row r="135" spans="3:29" ht="12.75">
      <c r="C135" t="s">
        <v>200</v>
      </c>
      <c r="D135" t="s">
        <v>201</v>
      </c>
      <c r="E135" t="str">
        <f>E121</f>
        <v>tot inter</v>
      </c>
      <c r="F135" t="str">
        <f aca="true" t="shared" si="23" ref="F135:L135">F121</f>
        <v>priv cons</v>
      </c>
      <c r="G135" t="str">
        <f t="shared" si="23"/>
        <v>gov cons</v>
      </c>
      <c r="H135" t="str">
        <f t="shared" si="23"/>
        <v>g f cap form</v>
      </c>
      <c r="I135" t="str">
        <f t="shared" si="23"/>
        <v>inventories</v>
      </c>
      <c r="J135" t="str">
        <f t="shared" si="23"/>
        <v>exports</v>
      </c>
      <c r="K135" t="str">
        <f t="shared" si="23"/>
        <v>final dem</v>
      </c>
      <c r="L135" t="str">
        <f t="shared" si="23"/>
        <v>total output</v>
      </c>
      <c r="O135" t="str">
        <f>C135</f>
        <v>traded</v>
      </c>
      <c r="P135" t="str">
        <f>D135</f>
        <v>nontraded</v>
      </c>
      <c r="Q135" t="str">
        <f>F135</f>
        <v>priv cons</v>
      </c>
      <c r="R135" t="str">
        <f>G135</f>
        <v>gov cons</v>
      </c>
      <c r="S135" t="str">
        <f>H135</f>
        <v>g f cap form</v>
      </c>
      <c r="T135" t="str">
        <f>I135</f>
        <v>inventories</v>
      </c>
      <c r="U135" t="s">
        <v>328</v>
      </c>
      <c r="W135" t="str">
        <f>K135</f>
        <v>final dem</v>
      </c>
      <c r="X135" t="str">
        <f>L135</f>
        <v>total output</v>
      </c>
      <c r="Y135" t="str">
        <f>O135</f>
        <v>traded</v>
      </c>
      <c r="Z135" t="str">
        <f>P135</f>
        <v>nontraded</v>
      </c>
      <c r="AA135" t="str">
        <f>Q135</f>
        <v>priv cons</v>
      </c>
      <c r="AB135" t="str">
        <f>R135</f>
        <v>gov cons</v>
      </c>
      <c r="AC135" t="s">
        <v>328</v>
      </c>
    </row>
    <row r="136" spans="1:21" ht="12.75">
      <c r="A136">
        <v>1</v>
      </c>
      <c r="B136" t="s">
        <v>200</v>
      </c>
      <c r="C136" s="35">
        <f>O136</f>
        <v>98412.65027391944</v>
      </c>
      <c r="D136" s="35">
        <f>P136</f>
        <v>29892.761775134408</v>
      </c>
      <c r="E136" s="35">
        <f>SUM(C136:D136)</f>
        <v>128305.41204905385</v>
      </c>
      <c r="F136" s="35">
        <f aca="true" t="shared" si="24" ref="F136:I137">Q136</f>
        <v>111251.78424018406</v>
      </c>
      <c r="G136" s="35">
        <f t="shared" si="24"/>
        <v>1283.3896602950247</v>
      </c>
      <c r="H136" s="35">
        <f t="shared" si="24"/>
        <v>14178.41030120068</v>
      </c>
      <c r="I136" s="35">
        <f t="shared" si="24"/>
        <v>13823.134177726966</v>
      </c>
      <c r="J136" s="39">
        <f>'[1]1988 data'!I3/1000</f>
        <v>69084.81</v>
      </c>
      <c r="K136" s="36">
        <f>SUM(F136:J136)</f>
        <v>209621.52837940672</v>
      </c>
      <c r="L136" s="39">
        <f>C145</f>
        <v>337926.9404284606</v>
      </c>
      <c r="N136" t="s">
        <v>200</v>
      </c>
      <c r="O136" s="35">
        <v>98412.65027391944</v>
      </c>
      <c r="P136" s="35">
        <v>29892.761775134408</v>
      </c>
      <c r="Q136" s="35">
        <v>111251.78424018406</v>
      </c>
      <c r="R136" s="35">
        <v>1283.3896602950247</v>
      </c>
      <c r="S136" s="32">
        <v>14178.41030120068</v>
      </c>
      <c r="T136" s="32">
        <v>13823.134177726966</v>
      </c>
      <c r="U136" s="39">
        <f>L136-J136</f>
        <v>268842.1304284606</v>
      </c>
    </row>
    <row r="137" spans="1:21" ht="12.75">
      <c r="A137">
        <f>A136+1</f>
        <v>2</v>
      </c>
      <c r="B137" t="s">
        <v>201</v>
      </c>
      <c r="C137" s="35">
        <f>O137</f>
        <v>51073.81854796531</v>
      </c>
      <c r="D137" s="35">
        <f>P137</f>
        <v>68781.36524020023</v>
      </c>
      <c r="E137" s="35">
        <f>SUM(C137:D137)</f>
        <v>119855.18378816554</v>
      </c>
      <c r="F137" s="35">
        <f t="shared" si="24"/>
        <v>180787.52463576928</v>
      </c>
      <c r="G137" s="35">
        <f t="shared" si="24"/>
        <v>15453.79042765492</v>
      </c>
      <c r="H137" s="35">
        <f t="shared" si="24"/>
        <v>49697.95271994963</v>
      </c>
      <c r="I137" s="35">
        <f t="shared" si="24"/>
        <v>0</v>
      </c>
      <c r="J137" s="39">
        <f>('[1]1988 data'!H3-'[1]1988 data'!I3)/1000</f>
        <v>13875.973</v>
      </c>
      <c r="K137" s="36">
        <f>SUM(F137:J137)</f>
        <v>259815.24078337383</v>
      </c>
      <c r="L137" s="39">
        <f>D145</f>
        <v>379670.4245715394</v>
      </c>
      <c r="N137" t="s">
        <v>201</v>
      </c>
      <c r="O137" s="35">
        <v>51073.81854796531</v>
      </c>
      <c r="P137" s="35">
        <v>68781.36524020023</v>
      </c>
      <c r="Q137" s="35">
        <v>180787.52463576928</v>
      </c>
      <c r="R137" s="35">
        <v>15453.79042765492</v>
      </c>
      <c r="S137" s="32">
        <v>49697.95271994963</v>
      </c>
      <c r="T137" s="32">
        <v>0</v>
      </c>
      <c r="U137" s="39">
        <f>L137-J137</f>
        <v>365794.4515715394</v>
      </c>
    </row>
    <row r="138" spans="1:21" ht="12.75">
      <c r="A138">
        <f aca="true" t="shared" si="25" ref="A138:A145">A137+1</f>
        <v>3</v>
      </c>
      <c r="B138" t="s">
        <v>329</v>
      </c>
      <c r="C138" s="35">
        <f>SUM(C136:C137)</f>
        <v>149486.46882188474</v>
      </c>
      <c r="D138" s="35">
        <f>SUM(D136:D137)</f>
        <v>98674.12701533464</v>
      </c>
      <c r="E138" s="35">
        <f>SUM(C138:D138)</f>
        <v>248160.59583721939</v>
      </c>
      <c r="F138" s="35">
        <v>0</v>
      </c>
      <c r="G138" s="35">
        <v>0</v>
      </c>
      <c r="H138" s="35">
        <v>0</v>
      </c>
      <c r="I138" s="35">
        <v>0</v>
      </c>
      <c r="J138">
        <f aca="true" t="shared" si="26" ref="J138:J144">CU124</f>
        <v>0</v>
      </c>
      <c r="K138" s="36">
        <f>SUM(F138:J138)</f>
        <v>0</v>
      </c>
      <c r="L138" s="39">
        <f>E145</f>
        <v>717597.365</v>
      </c>
      <c r="N138" t="s">
        <v>313</v>
      </c>
      <c r="O138" s="35">
        <v>43323.20617811522</v>
      </c>
      <c r="P138" s="35">
        <v>9808.326984665331</v>
      </c>
      <c r="Q138" s="35">
        <v>7450.130124046666</v>
      </c>
      <c r="R138" s="35">
        <v>369.72791205005495</v>
      </c>
      <c r="S138" s="32">
        <v>13233.399978849682</v>
      </c>
      <c r="T138" s="32">
        <v>2989.165822273029</v>
      </c>
      <c r="U138" s="39">
        <f>L139</f>
        <v>77173.957</v>
      </c>
    </row>
    <row r="139" spans="1:20" ht="12.75">
      <c r="A139">
        <f t="shared" si="25"/>
        <v>4</v>
      </c>
      <c r="B139" t="s">
        <v>313</v>
      </c>
      <c r="C139" s="35">
        <f>O138</f>
        <v>43323.20617811522</v>
      </c>
      <c r="D139" s="35">
        <f>P138</f>
        <v>9808.326984665331</v>
      </c>
      <c r="E139" s="35">
        <f>SUM(C139:D139)</f>
        <v>53131.53316278056</v>
      </c>
      <c r="F139" s="35">
        <f>Q138</f>
        <v>7450.130124046666</v>
      </c>
      <c r="G139" s="35">
        <f>R138</f>
        <v>369.72791205005495</v>
      </c>
      <c r="H139" s="35">
        <f>S138</f>
        <v>13233.399978849682</v>
      </c>
      <c r="I139" s="35">
        <f>T138</f>
        <v>2989.165822273029</v>
      </c>
      <c r="J139">
        <f t="shared" si="26"/>
        <v>0</v>
      </c>
      <c r="K139" s="36">
        <f>SUM(F139:J139)</f>
        <v>24042.423837219434</v>
      </c>
      <c r="L139" s="39">
        <f>'[1]1988 data'!L3/1000</f>
        <v>77173.957</v>
      </c>
      <c r="O139" s="39">
        <f>C140</f>
        <v>192809.675</v>
      </c>
      <c r="P139" s="39">
        <f>D140</f>
        <v>108482.454</v>
      </c>
      <c r="Q139" s="39">
        <f>F145</f>
        <v>299489.439</v>
      </c>
      <c r="R139" s="39">
        <f>G145</f>
        <v>17106.908</v>
      </c>
      <c r="S139" s="39">
        <f>H145</f>
        <v>77109.763</v>
      </c>
      <c r="T139" s="39">
        <f>I145</f>
        <v>16812.3</v>
      </c>
    </row>
    <row r="140" spans="1:12" ht="12.75">
      <c r="A140">
        <f t="shared" si="25"/>
        <v>5</v>
      </c>
      <c r="B140" t="s">
        <v>314</v>
      </c>
      <c r="C140" s="39">
        <f>'[1]1988 data'!F28/1000</f>
        <v>192809.675</v>
      </c>
      <c r="D140" s="39">
        <f>'[1]1988 data'!G28/1000</f>
        <v>108482.454</v>
      </c>
      <c r="E140" s="39">
        <f aca="true" t="shared" si="27" ref="E140:E145">C140+D140</f>
        <v>301292.12899999996</v>
      </c>
      <c r="F140">
        <v>0</v>
      </c>
      <c r="G140">
        <v>0</v>
      </c>
      <c r="H140">
        <v>0</v>
      </c>
      <c r="I140">
        <v>0</v>
      </c>
      <c r="J140">
        <f t="shared" si="26"/>
        <v>0</v>
      </c>
      <c r="K140">
        <f>CV126</f>
        <v>0</v>
      </c>
      <c r="L140" s="39">
        <f>E140</f>
        <v>301292.12899999996</v>
      </c>
    </row>
    <row r="141" spans="1:23" ht="12.75">
      <c r="A141">
        <f t="shared" si="25"/>
        <v>6</v>
      </c>
      <c r="B141" t="s">
        <v>315</v>
      </c>
      <c r="C141" s="39">
        <f>SUM(C142:C144)</f>
        <v>145117.2654284606</v>
      </c>
      <c r="D141" s="39">
        <f>SUM(D142:D144)</f>
        <v>271187.97057153936</v>
      </c>
      <c r="E141" s="39">
        <f t="shared" si="27"/>
        <v>416305.236</v>
      </c>
      <c r="F141">
        <v>0</v>
      </c>
      <c r="G141">
        <v>0</v>
      </c>
      <c r="H141">
        <v>0</v>
      </c>
      <c r="I141">
        <v>0</v>
      </c>
      <c r="J141">
        <f t="shared" si="26"/>
        <v>0</v>
      </c>
      <c r="K141">
        <f>CV127</f>
        <v>0</v>
      </c>
      <c r="L141" s="39">
        <f>'[1]1988 data'!O3/1000</f>
        <v>416305.236</v>
      </c>
      <c r="O141" s="37" t="s">
        <v>330</v>
      </c>
      <c r="W141" s="37" t="s">
        <v>331</v>
      </c>
    </row>
    <row r="142" spans="1:29" ht="12.75">
      <c r="A142">
        <f t="shared" si="25"/>
        <v>7</v>
      </c>
      <c r="B142" t="s">
        <v>316</v>
      </c>
      <c r="C142" s="39">
        <f>'[1]1988 data'!F8/1000</f>
        <v>34500.062</v>
      </c>
      <c r="D142" s="39">
        <f>'[1]1988 data'!G8/1000</f>
        <v>89450.704</v>
      </c>
      <c r="E142" s="39">
        <f t="shared" si="27"/>
        <v>123950.766</v>
      </c>
      <c r="F142">
        <v>0</v>
      </c>
      <c r="G142">
        <v>0</v>
      </c>
      <c r="H142">
        <v>0</v>
      </c>
      <c r="I142">
        <v>0</v>
      </c>
      <c r="J142">
        <f t="shared" si="26"/>
        <v>0</v>
      </c>
      <c r="K142">
        <f>CV128</f>
        <v>0</v>
      </c>
      <c r="L142" s="39">
        <f>C142+D142</f>
        <v>123950.766</v>
      </c>
      <c r="O142" s="35">
        <f aca="true" t="shared" si="28" ref="O142:T144">O$139/SUM(O$136:O$138)*O136</f>
        <v>98412.65027391947</v>
      </c>
      <c r="P142" s="35">
        <f t="shared" si="28"/>
        <v>29892.761775134415</v>
      </c>
      <c r="Q142" s="35">
        <f t="shared" si="28"/>
        <v>111251.78424018409</v>
      </c>
      <c r="R142" s="35">
        <f t="shared" si="28"/>
        <v>1283.3896602950247</v>
      </c>
      <c r="S142" s="35">
        <f t="shared" si="28"/>
        <v>14178.410301200684</v>
      </c>
      <c r="T142" s="35">
        <f t="shared" si="28"/>
        <v>13823.13417772697</v>
      </c>
      <c r="U142" s="39">
        <f>SUM(O142:T142)</f>
        <v>268842.13042846066</v>
      </c>
      <c r="W142" s="35">
        <f aca="true" t="shared" si="29" ref="W142:AB144">$U136/SUM($O142:$T142)*O142</f>
        <v>98412.65027391944</v>
      </c>
      <c r="X142" s="35">
        <f t="shared" si="29"/>
        <v>29892.761775134408</v>
      </c>
      <c r="Y142" s="35">
        <f t="shared" si="29"/>
        <v>111251.78424018406</v>
      </c>
      <c r="Z142" s="35">
        <f t="shared" si="29"/>
        <v>1283.3896602950244</v>
      </c>
      <c r="AA142" s="35">
        <f t="shared" si="29"/>
        <v>14178.41030120068</v>
      </c>
      <c r="AB142" s="35">
        <f t="shared" si="29"/>
        <v>13823.134177726966</v>
      </c>
      <c r="AC142" s="39">
        <f>SUM(W142:AB142)</f>
        <v>268842.13042846054</v>
      </c>
    </row>
    <row r="143" spans="1:29" ht="12.75">
      <c r="A143">
        <f t="shared" si="25"/>
        <v>8</v>
      </c>
      <c r="B143" t="s">
        <v>317</v>
      </c>
      <c r="C143" s="39">
        <f>'[1]1988 data'!F13/1000</f>
        <v>97685.614</v>
      </c>
      <c r="D143" s="39">
        <f>'[1]1988 data'!G13/1000</f>
        <v>159282.29</v>
      </c>
      <c r="E143" s="39">
        <f t="shared" si="27"/>
        <v>256967.904</v>
      </c>
      <c r="F143">
        <v>0</v>
      </c>
      <c r="G143">
        <v>0</v>
      </c>
      <c r="H143">
        <v>0</v>
      </c>
      <c r="I143">
        <v>0</v>
      </c>
      <c r="J143">
        <f t="shared" si="26"/>
        <v>0</v>
      </c>
      <c r="K143">
        <f>CV129</f>
        <v>0</v>
      </c>
      <c r="L143" s="39">
        <f>C143+D143</f>
        <v>256967.904</v>
      </c>
      <c r="O143" s="35">
        <f t="shared" si="28"/>
        <v>51073.818547965326</v>
      </c>
      <c r="P143" s="35">
        <f t="shared" si="28"/>
        <v>68781.36524020025</v>
      </c>
      <c r="Q143" s="35">
        <f t="shared" si="28"/>
        <v>180787.5246357693</v>
      </c>
      <c r="R143" s="35">
        <f t="shared" si="28"/>
        <v>15453.79042765492</v>
      </c>
      <c r="S143" s="35">
        <f t="shared" si="28"/>
        <v>49697.952719949644</v>
      </c>
      <c r="T143" s="35">
        <f t="shared" si="28"/>
        <v>0</v>
      </c>
      <c r="U143" s="39">
        <f>SUM(O143:T143)</f>
        <v>365794.45157153945</v>
      </c>
      <c r="W143" s="35">
        <f t="shared" si="29"/>
        <v>51073.81854796532</v>
      </c>
      <c r="X143" s="35">
        <f t="shared" si="29"/>
        <v>68781.36524020023</v>
      </c>
      <c r="Y143" s="35">
        <f t="shared" si="29"/>
        <v>180787.52463576928</v>
      </c>
      <c r="Z143" s="35">
        <f t="shared" si="29"/>
        <v>15453.790427654918</v>
      </c>
      <c r="AA143" s="35">
        <f t="shared" si="29"/>
        <v>49697.95271994964</v>
      </c>
      <c r="AB143" s="35">
        <f t="shared" si="29"/>
        <v>0</v>
      </c>
      <c r="AC143" s="39">
        <f>SUM(W143:AB143)</f>
        <v>365794.4515715394</v>
      </c>
    </row>
    <row r="144" spans="1:29" ht="12.75">
      <c r="A144">
        <f t="shared" si="25"/>
        <v>9</v>
      </c>
      <c r="B144" t="s">
        <v>318</v>
      </c>
      <c r="C144" s="39">
        <f>'[1]1988 data'!F18*$L$144/'[1]1988 data'!$B$18</f>
        <v>12931.589428460606</v>
      </c>
      <c r="D144" s="39">
        <f>'[1]1988 data'!G18*$L$144/'[1]1988 data'!$B$18</f>
        <v>22454.976571539355</v>
      </c>
      <c r="E144" s="39">
        <f t="shared" si="27"/>
        <v>35386.56599999996</v>
      </c>
      <c r="F144">
        <v>0</v>
      </c>
      <c r="G144">
        <v>0</v>
      </c>
      <c r="H144">
        <v>0</v>
      </c>
      <c r="I144">
        <v>0</v>
      </c>
      <c r="J144">
        <f t="shared" si="26"/>
        <v>0</v>
      </c>
      <c r="K144">
        <f>CV130</f>
        <v>0</v>
      </c>
      <c r="L144" s="39">
        <f>L141-L142-L143</f>
        <v>35386.56599999996</v>
      </c>
      <c r="O144" s="35">
        <f t="shared" si="28"/>
        <v>43323.20617811523</v>
      </c>
      <c r="P144" s="35">
        <f t="shared" si="28"/>
        <v>9808.326984665333</v>
      </c>
      <c r="Q144" s="35">
        <f t="shared" si="28"/>
        <v>7450.130124046668</v>
      </c>
      <c r="R144" s="35">
        <f t="shared" si="28"/>
        <v>369.72791205005495</v>
      </c>
      <c r="S144" s="35">
        <f t="shared" si="28"/>
        <v>13233.399978849686</v>
      </c>
      <c r="T144" s="35">
        <f t="shared" si="28"/>
        <v>2989.1658222730293</v>
      </c>
      <c r="U144" s="39">
        <f>SUM(O144:T144)</f>
        <v>77173.95700000001</v>
      </c>
      <c r="W144" s="35">
        <f t="shared" si="29"/>
        <v>43323.20617811522</v>
      </c>
      <c r="X144" s="35">
        <f t="shared" si="29"/>
        <v>9808.326984665331</v>
      </c>
      <c r="Y144" s="35">
        <f t="shared" si="29"/>
        <v>7450.130124046666</v>
      </c>
      <c r="Z144" s="35">
        <f t="shared" si="29"/>
        <v>369.7279120500549</v>
      </c>
      <c r="AA144" s="35">
        <f t="shared" si="29"/>
        <v>13233.399978849682</v>
      </c>
      <c r="AB144" s="35">
        <f t="shared" si="29"/>
        <v>2989.165822273029</v>
      </c>
      <c r="AC144" s="39">
        <f>SUM(W144:AB144)</f>
        <v>77173.957</v>
      </c>
    </row>
    <row r="145" spans="1:28" ht="12.75">
      <c r="A145">
        <f t="shared" si="25"/>
        <v>10</v>
      </c>
      <c r="B145" t="s">
        <v>319</v>
      </c>
      <c r="C145" s="39">
        <f>C140+C141</f>
        <v>337926.9404284606</v>
      </c>
      <c r="D145" s="39">
        <f>D140+D141</f>
        <v>379670.4245715394</v>
      </c>
      <c r="E145" s="39">
        <f t="shared" si="27"/>
        <v>717597.365</v>
      </c>
      <c r="F145" s="39">
        <f>'[1]1988 data'!D3/1000</f>
        <v>299489.439</v>
      </c>
      <c r="G145" s="39">
        <f>'[1]1988 data'!E3/1000</f>
        <v>17106.908</v>
      </c>
      <c r="H145" s="39">
        <f>'[1]1988 data'!F3/1000</f>
        <v>77109.763</v>
      </c>
      <c r="I145" s="39">
        <f>'[1]1988 data'!G3/1000</f>
        <v>16812.3</v>
      </c>
      <c r="J145" s="39">
        <f>'[1]1988 data'!H3/1000</f>
        <v>82960.783</v>
      </c>
      <c r="K145" s="39">
        <f>K136+K137+K139</f>
        <v>493479.19299999997</v>
      </c>
      <c r="O145" s="39">
        <f aca="true" t="shared" si="30" ref="O145:T145">SUM(O142:O144)</f>
        <v>192809.67500000005</v>
      </c>
      <c r="P145" s="39">
        <f t="shared" si="30"/>
        <v>108482.454</v>
      </c>
      <c r="Q145" s="39">
        <f t="shared" si="30"/>
        <v>299489.4390000001</v>
      </c>
      <c r="R145" s="39">
        <f t="shared" si="30"/>
        <v>17106.908</v>
      </c>
      <c r="S145" s="39">
        <f t="shared" si="30"/>
        <v>77109.763</v>
      </c>
      <c r="T145" s="39">
        <f t="shared" si="30"/>
        <v>16812.3</v>
      </c>
      <c r="W145" s="39">
        <f aca="true" t="shared" si="31" ref="W145:AB145">SUM(W142:W144)</f>
        <v>192809.675</v>
      </c>
      <c r="X145" s="39">
        <f t="shared" si="31"/>
        <v>108482.45399999997</v>
      </c>
      <c r="Y145" s="39">
        <f t="shared" si="31"/>
        <v>299489.43899999995</v>
      </c>
      <c r="Z145" s="39">
        <f t="shared" si="31"/>
        <v>17106.907999999996</v>
      </c>
      <c r="AA145" s="39">
        <f t="shared" si="31"/>
        <v>77109.763</v>
      </c>
      <c r="AB145" s="39">
        <f t="shared" si="31"/>
        <v>16812.299999999996</v>
      </c>
    </row>
    <row r="146" ht="12.75">
      <c r="K146" s="35"/>
    </row>
    <row r="147" spans="1:103" ht="12.75">
      <c r="A147" s="37" t="s">
        <v>332</v>
      </c>
      <c r="B147" s="37" t="s">
        <v>333</v>
      </c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</row>
    <row r="148" spans="3:10" ht="12.75">
      <c r="C148">
        <v>1</v>
      </c>
      <c r="D148">
        <v>2</v>
      </c>
      <c r="E148">
        <f aca="true" t="shared" si="32" ref="E148:J148">D148+1</f>
        <v>3</v>
      </c>
      <c r="F148">
        <f t="shared" si="32"/>
        <v>4</v>
      </c>
      <c r="G148">
        <f t="shared" si="32"/>
        <v>5</v>
      </c>
      <c r="H148">
        <f t="shared" si="32"/>
        <v>6</v>
      </c>
      <c r="I148">
        <f t="shared" si="32"/>
        <v>7</v>
      </c>
      <c r="J148">
        <f t="shared" si="32"/>
        <v>8</v>
      </c>
    </row>
    <row r="149" spans="3:10" ht="12.75">
      <c r="C149" t="s">
        <v>200</v>
      </c>
      <c r="D149" t="s">
        <v>201</v>
      </c>
      <c r="E149" t="s">
        <v>334</v>
      </c>
      <c r="F149" t="s">
        <v>335</v>
      </c>
      <c r="G149" t="s">
        <v>336</v>
      </c>
      <c r="H149" t="s">
        <v>337</v>
      </c>
      <c r="I149" t="s">
        <v>338</v>
      </c>
      <c r="J149" t="s">
        <v>339</v>
      </c>
    </row>
    <row r="150" spans="1:10" ht="12.75">
      <c r="A150">
        <v>1</v>
      </c>
      <c r="B150" t="s">
        <v>200</v>
      </c>
      <c r="C150" s="35">
        <f>C152-C151</f>
        <v>98412.65027391943</v>
      </c>
      <c r="D150" s="35">
        <f>D136+G136</f>
        <v>31176.151435429434</v>
      </c>
      <c r="E150" s="35">
        <f>C150+D150</f>
        <v>129588.80170934886</v>
      </c>
      <c r="F150" s="35">
        <f>F136</f>
        <v>111251.78424018406</v>
      </c>
      <c r="G150" s="35">
        <f>H136+I136</f>
        <v>28001.544478927644</v>
      </c>
      <c r="H150" s="35">
        <f>J136</f>
        <v>69084.81</v>
      </c>
      <c r="I150" s="35">
        <f>SUM(F150:H150)</f>
        <v>208338.1387191117</v>
      </c>
      <c r="J150" s="35">
        <f>I150+E150</f>
        <v>337926.9404284606</v>
      </c>
    </row>
    <row r="151" spans="1:10" ht="12.75">
      <c r="A151">
        <f>A150+1</f>
        <v>2</v>
      </c>
      <c r="B151" t="s">
        <v>201</v>
      </c>
      <c r="C151" s="35">
        <f>C137</f>
        <v>51073.81854796531</v>
      </c>
      <c r="D151" s="35">
        <f>D137+G137</f>
        <v>84235.15566785516</v>
      </c>
      <c r="E151" s="35">
        <f aca="true" t="shared" si="33" ref="E151:E159">C151+D151</f>
        <v>135308.97421582046</v>
      </c>
      <c r="F151" s="35">
        <f>F137+G145</f>
        <v>197894.43263576928</v>
      </c>
      <c r="G151" s="35">
        <f>H137+I137</f>
        <v>49697.95271994963</v>
      </c>
      <c r="H151" s="35">
        <f>J137</f>
        <v>13875.973</v>
      </c>
      <c r="I151" s="35">
        <f>SUM(F151:H151)</f>
        <v>261468.3583557189</v>
      </c>
      <c r="J151" s="35">
        <f aca="true" t="shared" si="34" ref="J151:J158">I151+E151</f>
        <v>396777.33257153933</v>
      </c>
    </row>
    <row r="152" spans="1:10" ht="12.75">
      <c r="A152">
        <f aca="true" t="shared" si="35" ref="A152:A159">A151+1</f>
        <v>3</v>
      </c>
      <c r="B152" t="s">
        <v>329</v>
      </c>
      <c r="C152" s="35">
        <f>C138</f>
        <v>149486.46882188474</v>
      </c>
      <c r="D152" s="35">
        <f>D150+D151</f>
        <v>115411.30710328459</v>
      </c>
      <c r="E152" s="35">
        <f t="shared" si="33"/>
        <v>264897.77592516935</v>
      </c>
      <c r="F152" s="35">
        <f>F150+F151</f>
        <v>309146.21687595337</v>
      </c>
      <c r="G152" s="35">
        <f>G150+G151</f>
        <v>77699.49719887727</v>
      </c>
      <c r="H152" s="35">
        <f>H150+H151</f>
        <v>82960.783</v>
      </c>
      <c r="I152" s="35">
        <f>SUM(F152:H152)</f>
        <v>469806.49707483064</v>
      </c>
      <c r="J152" s="35">
        <f t="shared" si="34"/>
        <v>734704.273</v>
      </c>
    </row>
    <row r="153" spans="1:10" ht="12.75">
      <c r="A153">
        <f t="shared" si="35"/>
        <v>4</v>
      </c>
      <c r="B153" t="s">
        <v>313</v>
      </c>
      <c r="C153" s="35">
        <f>C139</f>
        <v>43323.20617811522</v>
      </c>
      <c r="D153" s="35">
        <f>D139+G139</f>
        <v>10178.054896715386</v>
      </c>
      <c r="E153" s="35">
        <f t="shared" si="33"/>
        <v>53501.26107483061</v>
      </c>
      <c r="F153" s="35">
        <f>F139</f>
        <v>7450.130124046666</v>
      </c>
      <c r="G153" s="35">
        <f>H139+I139</f>
        <v>16222.565801122711</v>
      </c>
      <c r="H153">
        <v>0</v>
      </c>
      <c r="I153" s="35">
        <f>SUM(F153:H153)</f>
        <v>23672.695925169377</v>
      </c>
      <c r="J153" s="35">
        <f t="shared" si="34"/>
        <v>77173.957</v>
      </c>
    </row>
    <row r="154" spans="1:10" ht="12.75">
      <c r="A154">
        <f t="shared" si="35"/>
        <v>5</v>
      </c>
      <c r="B154" t="s">
        <v>314</v>
      </c>
      <c r="C154" s="35">
        <f>C152+C153</f>
        <v>192809.67499999996</v>
      </c>
      <c r="D154" s="35">
        <f>D152+D153</f>
        <v>125589.36199999998</v>
      </c>
      <c r="E154" s="35">
        <f t="shared" si="33"/>
        <v>318399.03699999995</v>
      </c>
      <c r="F154">
        <v>0</v>
      </c>
      <c r="G154">
        <v>0</v>
      </c>
      <c r="H154">
        <v>0</v>
      </c>
      <c r="I154">
        <v>0</v>
      </c>
      <c r="J154" s="35">
        <f t="shared" si="34"/>
        <v>318399.03699999995</v>
      </c>
    </row>
    <row r="155" spans="1:10" ht="12.75">
      <c r="A155">
        <f t="shared" si="35"/>
        <v>6</v>
      </c>
      <c r="B155" t="s">
        <v>315</v>
      </c>
      <c r="C155" s="35">
        <f aca="true" t="shared" si="36" ref="C155:D158">C141</f>
        <v>145117.2654284606</v>
      </c>
      <c r="D155" s="35">
        <f t="shared" si="36"/>
        <v>271187.97057153936</v>
      </c>
      <c r="E155" s="35">
        <f t="shared" si="33"/>
        <v>416305.236</v>
      </c>
      <c r="F155">
        <f>F127</f>
        <v>0</v>
      </c>
      <c r="G155">
        <f>H127+I127</f>
        <v>0</v>
      </c>
      <c r="H155">
        <f>J127</f>
        <v>0</v>
      </c>
      <c r="I155">
        <f>SUM(F155:H155)</f>
        <v>0</v>
      </c>
      <c r="J155" s="35">
        <f t="shared" si="34"/>
        <v>416305.236</v>
      </c>
    </row>
    <row r="156" spans="1:10" ht="12.75">
      <c r="A156">
        <f t="shared" si="35"/>
        <v>7</v>
      </c>
      <c r="B156" t="s">
        <v>316</v>
      </c>
      <c r="C156" s="35">
        <f t="shared" si="36"/>
        <v>34500.062</v>
      </c>
      <c r="D156" s="35">
        <f t="shared" si="36"/>
        <v>89450.704</v>
      </c>
      <c r="E156" s="35">
        <f t="shared" si="33"/>
        <v>123950.766</v>
      </c>
      <c r="F156">
        <f>F128</f>
        <v>0</v>
      </c>
      <c r="G156">
        <f>H128+I128</f>
        <v>0</v>
      </c>
      <c r="H156">
        <f>J128</f>
        <v>0</v>
      </c>
      <c r="I156">
        <f>SUM(F156:H156)</f>
        <v>0</v>
      </c>
      <c r="J156" s="35">
        <f t="shared" si="34"/>
        <v>123950.766</v>
      </c>
    </row>
    <row r="157" spans="1:10" ht="12.75">
      <c r="A157">
        <f t="shared" si="35"/>
        <v>8</v>
      </c>
      <c r="B157" t="s">
        <v>317</v>
      </c>
      <c r="C157" s="35">
        <f t="shared" si="36"/>
        <v>97685.614</v>
      </c>
      <c r="D157" s="35">
        <f t="shared" si="36"/>
        <v>159282.29</v>
      </c>
      <c r="E157" s="35">
        <f t="shared" si="33"/>
        <v>256967.904</v>
      </c>
      <c r="F157">
        <f>F129</f>
        <v>0</v>
      </c>
      <c r="G157">
        <f>H129+I129</f>
        <v>0</v>
      </c>
      <c r="H157">
        <f>J129</f>
        <v>0</v>
      </c>
      <c r="I157">
        <f>SUM(F157:H157)</f>
        <v>0</v>
      </c>
      <c r="J157" s="35">
        <f t="shared" si="34"/>
        <v>256967.904</v>
      </c>
    </row>
    <row r="158" spans="1:10" ht="12.75">
      <c r="A158">
        <f t="shared" si="35"/>
        <v>9</v>
      </c>
      <c r="B158" t="s">
        <v>318</v>
      </c>
      <c r="C158" s="35">
        <f t="shared" si="36"/>
        <v>12931.589428460606</v>
      </c>
      <c r="D158" s="35">
        <f t="shared" si="36"/>
        <v>22454.976571539355</v>
      </c>
      <c r="E158" s="35">
        <f t="shared" si="33"/>
        <v>35386.56599999996</v>
      </c>
      <c r="F158">
        <f>F130</f>
        <v>0</v>
      </c>
      <c r="G158">
        <f>H130+I130</f>
        <v>0</v>
      </c>
      <c r="H158">
        <f>J130</f>
        <v>0</v>
      </c>
      <c r="I158">
        <f>SUM(F158:H158)</f>
        <v>0</v>
      </c>
      <c r="J158" s="35">
        <f t="shared" si="34"/>
        <v>35386.56599999996</v>
      </c>
    </row>
    <row r="159" spans="1:10" ht="12.75">
      <c r="A159">
        <f t="shared" si="35"/>
        <v>10</v>
      </c>
      <c r="B159" t="s">
        <v>319</v>
      </c>
      <c r="C159" s="35">
        <f>C154+C155</f>
        <v>337926.9404284606</v>
      </c>
      <c r="D159" s="35">
        <f>D155+D154</f>
        <v>396777.33257153933</v>
      </c>
      <c r="E159" s="35">
        <f t="shared" si="33"/>
        <v>734704.2729999999</v>
      </c>
      <c r="F159" s="35">
        <f>F152+F153</f>
        <v>316596.347</v>
      </c>
      <c r="G159" s="35">
        <f>G152+G153</f>
        <v>93922.06299999998</v>
      </c>
      <c r="H159" s="35">
        <f>H152+H153</f>
        <v>82960.783</v>
      </c>
      <c r="I159" s="35">
        <f>I152+I153</f>
        <v>493479.193</v>
      </c>
      <c r="J159" s="35">
        <f>I159+E159</f>
        <v>1228183.466</v>
      </c>
    </row>
    <row r="161" spans="1:103" ht="12.75">
      <c r="A161" s="37" t="s">
        <v>340</v>
      </c>
      <c r="B161" s="37" t="s">
        <v>341</v>
      </c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</row>
    <row r="162" spans="1:103" ht="12.75">
      <c r="A162" s="37"/>
      <c r="B162" s="37"/>
      <c r="C162" s="34" t="s">
        <v>342</v>
      </c>
      <c r="D162" s="40">
        <v>0</v>
      </c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</row>
    <row r="163" spans="3:10" ht="12.75">
      <c r="C163">
        <v>1</v>
      </c>
      <c r="D163">
        <v>2</v>
      </c>
      <c r="E163">
        <f aca="true" t="shared" si="37" ref="E163:J163">D163+1</f>
        <v>3</v>
      </c>
      <c r="F163">
        <f t="shared" si="37"/>
        <v>4</v>
      </c>
      <c r="G163">
        <f t="shared" si="37"/>
        <v>5</v>
      </c>
      <c r="H163">
        <f t="shared" si="37"/>
        <v>6</v>
      </c>
      <c r="I163">
        <f t="shared" si="37"/>
        <v>7</v>
      </c>
      <c r="J163">
        <f t="shared" si="37"/>
        <v>8</v>
      </c>
    </row>
    <row r="164" spans="3:10" ht="12.75">
      <c r="C164" t="s">
        <v>200</v>
      </c>
      <c r="D164" t="s">
        <v>201</v>
      </c>
      <c r="E164" t="s">
        <v>334</v>
      </c>
      <c r="F164" t="s">
        <v>335</v>
      </c>
      <c r="G164" t="s">
        <v>336</v>
      </c>
      <c r="H164" t="s">
        <v>337</v>
      </c>
      <c r="I164" t="s">
        <v>338</v>
      </c>
      <c r="J164" t="s">
        <v>339</v>
      </c>
    </row>
    <row r="165" spans="1:11" ht="12.75">
      <c r="A165">
        <v>1</v>
      </c>
      <c r="B165" t="s">
        <v>200</v>
      </c>
      <c r="C165" s="35">
        <f>C150</f>
        <v>98412.65027391943</v>
      </c>
      <c r="D165" s="35">
        <f>D150</f>
        <v>31176.151435429434</v>
      </c>
      <c r="E165" s="35">
        <f>SUM(C165:D165)</f>
        <v>129588.80170934886</v>
      </c>
      <c r="F165" s="35">
        <f>F150-F173</f>
        <v>111251.78424018406</v>
      </c>
      <c r="G165" s="35">
        <f>G150-G173</f>
        <v>28001.544478927644</v>
      </c>
      <c r="H165" s="35">
        <f>H150-H173</f>
        <v>69084.81</v>
      </c>
      <c r="I165" s="35">
        <f>I150-I173</f>
        <v>208338.1387191117</v>
      </c>
      <c r="J165" s="35">
        <f>J150</f>
        <v>337926.9404284606</v>
      </c>
      <c r="K165" s="32"/>
    </row>
    <row r="166" spans="1:10" ht="12.75">
      <c r="A166">
        <f>A165+1</f>
        <v>2</v>
      </c>
      <c r="B166" t="s">
        <v>201</v>
      </c>
      <c r="C166" s="35">
        <f>C151</f>
        <v>51073.81854796531</v>
      </c>
      <c r="D166" s="35">
        <f>D151</f>
        <v>84235.15566785516</v>
      </c>
      <c r="E166" s="35">
        <f>SUM(C166:D166)</f>
        <v>135308.97421582046</v>
      </c>
      <c r="F166" s="35">
        <f>F151</f>
        <v>197894.43263576928</v>
      </c>
      <c r="G166" s="35">
        <f>G151</f>
        <v>49697.95271994963</v>
      </c>
      <c r="H166" s="35">
        <f>H151</f>
        <v>13875.973</v>
      </c>
      <c r="I166" s="35">
        <f>I151</f>
        <v>261468.3583557189</v>
      </c>
      <c r="J166" s="35">
        <f>J151</f>
        <v>396777.33257153933</v>
      </c>
    </row>
    <row r="167" spans="1:10" ht="12.75">
      <c r="A167">
        <f aca="true" t="shared" si="38" ref="A167:A173">A166+1</f>
        <v>3</v>
      </c>
      <c r="B167" t="s">
        <v>329</v>
      </c>
      <c r="C167" s="35">
        <f aca="true" t="shared" si="39" ref="C167:J167">SUM(C165:C166)</f>
        <v>149486.46882188474</v>
      </c>
      <c r="D167" s="35">
        <f t="shared" si="39"/>
        <v>115411.30710328459</v>
      </c>
      <c r="E167" s="35">
        <f t="shared" si="39"/>
        <v>264897.77592516935</v>
      </c>
      <c r="F167" s="35">
        <f t="shared" si="39"/>
        <v>309146.21687595337</v>
      </c>
      <c r="G167" s="35">
        <f t="shared" si="39"/>
        <v>77699.49719887727</v>
      </c>
      <c r="H167" s="35">
        <f t="shared" si="39"/>
        <v>82960.783</v>
      </c>
      <c r="I167" s="35">
        <f t="shared" si="39"/>
        <v>469806.4970748306</v>
      </c>
      <c r="J167" s="35">
        <f t="shared" si="39"/>
        <v>734704.2729999999</v>
      </c>
    </row>
    <row r="168" spans="1:10" ht="12.75">
      <c r="A168">
        <f t="shared" si="38"/>
        <v>4</v>
      </c>
      <c r="B168" t="s">
        <v>313</v>
      </c>
      <c r="C168" s="35">
        <f aca="true" t="shared" si="40" ref="C168:J168">C153</f>
        <v>43323.20617811522</v>
      </c>
      <c r="D168" s="35">
        <f t="shared" si="40"/>
        <v>10178.054896715386</v>
      </c>
      <c r="E168" s="35">
        <f t="shared" si="40"/>
        <v>53501.26107483061</v>
      </c>
      <c r="F168" s="35">
        <f t="shared" si="40"/>
        <v>7450.130124046666</v>
      </c>
      <c r="G168" s="35">
        <f t="shared" si="40"/>
        <v>16222.565801122711</v>
      </c>
      <c r="H168" s="35">
        <f t="shared" si="40"/>
        <v>0</v>
      </c>
      <c r="I168" s="35">
        <f t="shared" si="40"/>
        <v>23672.695925169377</v>
      </c>
      <c r="J168" s="35">
        <f t="shared" si="40"/>
        <v>77173.957</v>
      </c>
    </row>
    <row r="169" spans="1:10" ht="12.75">
      <c r="A169">
        <f t="shared" si="38"/>
        <v>5</v>
      </c>
      <c r="B169" t="s">
        <v>314</v>
      </c>
      <c r="C169" s="35">
        <f>SUM(C167:C168)</f>
        <v>192809.67499999996</v>
      </c>
      <c r="D169" s="35">
        <f aca="true" t="shared" si="41" ref="D169:J169">SUM(D167:D168)</f>
        <v>125589.36199999998</v>
      </c>
      <c r="E169" s="35">
        <f t="shared" si="41"/>
        <v>318399.03699999995</v>
      </c>
      <c r="F169" s="35">
        <f t="shared" si="41"/>
        <v>316596.347</v>
      </c>
      <c r="G169" s="35">
        <f t="shared" si="41"/>
        <v>93922.06299999998</v>
      </c>
      <c r="H169" s="35">
        <f t="shared" si="41"/>
        <v>82960.783</v>
      </c>
      <c r="I169" s="35">
        <f t="shared" si="41"/>
        <v>493479.19299999997</v>
      </c>
      <c r="J169" s="35">
        <f t="shared" si="41"/>
        <v>811878.23</v>
      </c>
    </row>
    <row r="170" spans="1:10" ht="12.75">
      <c r="A170">
        <f t="shared" si="38"/>
        <v>6</v>
      </c>
      <c r="B170" t="s">
        <v>315</v>
      </c>
      <c r="C170" s="35">
        <f>SUM(C171:C174)</f>
        <v>145117.2654284606</v>
      </c>
      <c r="D170" s="35">
        <f aca="true" t="shared" si="42" ref="D170:J170">SUM(D171:D174)</f>
        <v>271187.97057153936</v>
      </c>
      <c r="E170" s="35">
        <f t="shared" si="42"/>
        <v>416305.23600000003</v>
      </c>
      <c r="F170" s="35">
        <f t="shared" si="42"/>
        <v>0</v>
      </c>
      <c r="G170" s="35">
        <f t="shared" si="42"/>
        <v>0</v>
      </c>
      <c r="H170" s="35">
        <f t="shared" si="42"/>
        <v>0</v>
      </c>
      <c r="I170" s="35">
        <f t="shared" si="42"/>
        <v>0</v>
      </c>
      <c r="J170" s="35">
        <f t="shared" si="42"/>
        <v>416305.23600000003</v>
      </c>
    </row>
    <row r="171" spans="1:10" ht="12.75">
      <c r="A171">
        <f t="shared" si="38"/>
        <v>7</v>
      </c>
      <c r="B171" t="s">
        <v>316</v>
      </c>
      <c r="C171" s="35">
        <f aca="true" t="shared" si="43" ref="C171:J172">C156</f>
        <v>34500.062</v>
      </c>
      <c r="D171" s="35">
        <f t="shared" si="43"/>
        <v>89450.704</v>
      </c>
      <c r="E171" s="35">
        <f t="shared" si="43"/>
        <v>123950.766</v>
      </c>
      <c r="F171" s="35">
        <f t="shared" si="43"/>
        <v>0</v>
      </c>
      <c r="G171" s="35">
        <f t="shared" si="43"/>
        <v>0</v>
      </c>
      <c r="H171" s="35">
        <f t="shared" si="43"/>
        <v>0</v>
      </c>
      <c r="I171" s="35">
        <f t="shared" si="43"/>
        <v>0</v>
      </c>
      <c r="J171" s="35">
        <f t="shared" si="43"/>
        <v>123950.766</v>
      </c>
    </row>
    <row r="172" spans="1:10" ht="12.75">
      <c r="A172">
        <f t="shared" si="38"/>
        <v>8</v>
      </c>
      <c r="B172" t="s">
        <v>317</v>
      </c>
      <c r="C172" s="35">
        <f t="shared" si="43"/>
        <v>97685.614</v>
      </c>
      <c r="D172" s="35">
        <f t="shared" si="43"/>
        <v>159282.29</v>
      </c>
      <c r="E172" s="35">
        <f t="shared" si="43"/>
        <v>256967.904</v>
      </c>
      <c r="F172" s="35">
        <f t="shared" si="43"/>
        <v>0</v>
      </c>
      <c r="G172" s="35">
        <f t="shared" si="43"/>
        <v>0</v>
      </c>
      <c r="H172" s="35">
        <f t="shared" si="43"/>
        <v>0</v>
      </c>
      <c r="I172" s="35">
        <f t="shared" si="43"/>
        <v>0</v>
      </c>
      <c r="J172" s="35">
        <f t="shared" si="43"/>
        <v>256967.904</v>
      </c>
    </row>
    <row r="173" spans="1:10" ht="12.75">
      <c r="A173">
        <f t="shared" si="38"/>
        <v>9</v>
      </c>
      <c r="B173" t="s">
        <v>343</v>
      </c>
      <c r="C173" s="35">
        <f>J153*$D$162-D173</f>
        <v>0</v>
      </c>
      <c r="D173" s="35">
        <f>$D$162*D168</f>
        <v>0</v>
      </c>
      <c r="E173" s="35">
        <f>SUM(C173:D173)</f>
        <v>0</v>
      </c>
      <c r="F173" s="35">
        <v>0</v>
      </c>
      <c r="G173" s="35">
        <v>0</v>
      </c>
      <c r="H173" s="35">
        <v>0</v>
      </c>
      <c r="I173" s="35">
        <v>0</v>
      </c>
      <c r="J173" s="35">
        <f>$D$162*J168</f>
        <v>0</v>
      </c>
    </row>
    <row r="174" spans="1:10" ht="12.75">
      <c r="A174">
        <v>10</v>
      </c>
      <c r="B174" t="s">
        <v>344</v>
      </c>
      <c r="C174" s="35">
        <f>C158-J173+D173</f>
        <v>12931.589428460606</v>
      </c>
      <c r="D174" s="35">
        <f>D158-D173</f>
        <v>22454.976571539355</v>
      </c>
      <c r="E174" s="35">
        <f>SUM(C174:D174)</f>
        <v>35386.56599999996</v>
      </c>
      <c r="F174" s="35">
        <v>0</v>
      </c>
      <c r="G174" s="35">
        <v>0</v>
      </c>
      <c r="H174" s="35">
        <v>0</v>
      </c>
      <c r="I174" s="35">
        <v>0</v>
      </c>
      <c r="J174" s="35">
        <f>E174</f>
        <v>35386.56599999996</v>
      </c>
    </row>
    <row r="175" spans="1:10" ht="12.75">
      <c r="A175">
        <v>11</v>
      </c>
      <c r="B175" t="s">
        <v>319</v>
      </c>
      <c r="C175" s="35">
        <f>C169+C170</f>
        <v>337926.9404284606</v>
      </c>
      <c r="D175" s="35">
        <f aca="true" t="shared" si="44" ref="D175:I175">D169+D170</f>
        <v>396777.33257153933</v>
      </c>
      <c r="E175" s="35">
        <f t="shared" si="44"/>
        <v>734704.273</v>
      </c>
      <c r="F175" s="35">
        <f t="shared" si="44"/>
        <v>316596.347</v>
      </c>
      <c r="G175" s="35">
        <f t="shared" si="44"/>
        <v>93922.06299999998</v>
      </c>
      <c r="H175" s="35">
        <f t="shared" si="44"/>
        <v>82960.783</v>
      </c>
      <c r="I175" s="35">
        <f t="shared" si="44"/>
        <v>493479.19299999997</v>
      </c>
      <c r="J175" s="35">
        <f>I175+E175</f>
        <v>1228183.466</v>
      </c>
    </row>
    <row r="177" spans="1:2" ht="12.75">
      <c r="A177" s="37" t="s">
        <v>345</v>
      </c>
      <c r="B177" s="37" t="s">
        <v>346</v>
      </c>
    </row>
    <row r="178" spans="1:10" ht="12.75">
      <c r="A178" s="37"/>
      <c r="B178" s="37"/>
      <c r="C178">
        <v>1</v>
      </c>
      <c r="D178">
        <v>2</v>
      </c>
      <c r="E178">
        <f aca="true" t="shared" si="45" ref="E178:J178">D178+1</f>
        <v>3</v>
      </c>
      <c r="F178">
        <f t="shared" si="45"/>
        <v>4</v>
      </c>
      <c r="G178">
        <f t="shared" si="45"/>
        <v>5</v>
      </c>
      <c r="H178">
        <f t="shared" si="45"/>
        <v>6</v>
      </c>
      <c r="I178">
        <f t="shared" si="45"/>
        <v>7</v>
      </c>
      <c r="J178">
        <f t="shared" si="45"/>
        <v>8</v>
      </c>
    </row>
    <row r="179" spans="3:15" ht="12.75">
      <c r="C179" t="s">
        <v>200</v>
      </c>
      <c r="D179" t="s">
        <v>201</v>
      </c>
      <c r="E179" t="s">
        <v>334</v>
      </c>
      <c r="F179" t="s">
        <v>335</v>
      </c>
      <c r="G179" t="s">
        <v>336</v>
      </c>
      <c r="H179" t="s">
        <v>337</v>
      </c>
      <c r="I179" t="s">
        <v>338</v>
      </c>
      <c r="J179" t="s">
        <v>339</v>
      </c>
      <c r="M179" s="41"/>
      <c r="N179" s="41"/>
      <c r="O179" s="41"/>
    </row>
    <row r="180" spans="1:15" ht="12.75">
      <c r="A180">
        <v>1</v>
      </c>
      <c r="B180" t="s">
        <v>200</v>
      </c>
      <c r="C180" s="35">
        <f>C165+C168</f>
        <v>141735.85645203464</v>
      </c>
      <c r="D180" s="35">
        <f>D150+D153</f>
        <v>41354.20633214482</v>
      </c>
      <c r="E180" s="35">
        <f aca="true" t="shared" si="46" ref="E180:E189">C180+D180</f>
        <v>183090.06278417946</v>
      </c>
      <c r="F180" s="35">
        <f>F165+F168</f>
        <v>118701.91436423073</v>
      </c>
      <c r="G180" s="35">
        <f>G165+G168</f>
        <v>44224.11028005036</v>
      </c>
      <c r="H180" s="35">
        <f>H175</f>
        <v>82960.783</v>
      </c>
      <c r="I180" s="35">
        <f>SUM(F180:H180)</f>
        <v>245886.80764428107</v>
      </c>
      <c r="J180" s="35">
        <f>I180+E180</f>
        <v>428976.87042846053</v>
      </c>
      <c r="M180" s="41"/>
      <c r="N180" s="41"/>
      <c r="O180" s="41"/>
    </row>
    <row r="181" spans="1:15" ht="12.75">
      <c r="A181">
        <f aca="true" t="shared" si="47" ref="A181:A187">A180+1</f>
        <v>2</v>
      </c>
      <c r="B181" t="s">
        <v>201</v>
      </c>
      <c r="C181" s="35">
        <f>C166</f>
        <v>51073.81854796531</v>
      </c>
      <c r="D181" s="35">
        <f>D166</f>
        <v>84235.15566785516</v>
      </c>
      <c r="E181" s="35">
        <f t="shared" si="46"/>
        <v>135308.97421582046</v>
      </c>
      <c r="F181" s="35">
        <f>F166</f>
        <v>197894.43263576928</v>
      </c>
      <c r="G181" s="35">
        <f>G166</f>
        <v>49697.95271994963</v>
      </c>
      <c r="H181" s="35">
        <v>0</v>
      </c>
      <c r="I181" s="35">
        <f>SUM(F181:H181)</f>
        <v>247592.3853557189</v>
      </c>
      <c r="J181" s="35">
        <f>I181+E181</f>
        <v>382901.35957153933</v>
      </c>
      <c r="M181" s="41"/>
      <c r="N181" s="41"/>
      <c r="O181" s="41"/>
    </row>
    <row r="182" spans="1:10" ht="12.75">
      <c r="A182">
        <f t="shared" si="47"/>
        <v>3</v>
      </c>
      <c r="B182" t="s">
        <v>347</v>
      </c>
      <c r="C182" s="35">
        <f>C180+C181</f>
        <v>192809.67499999996</v>
      </c>
      <c r="D182" s="35">
        <f>D180+D181</f>
        <v>125589.36199999998</v>
      </c>
      <c r="E182" s="35">
        <f t="shared" si="46"/>
        <v>318399.03699999995</v>
      </c>
      <c r="F182" s="35">
        <f>F180+F181</f>
        <v>316596.347</v>
      </c>
      <c r="G182" s="35">
        <f>G180+G181</f>
        <v>93922.063</v>
      </c>
      <c r="H182" s="35">
        <f>H180+H181</f>
        <v>82960.783</v>
      </c>
      <c r="I182" s="35">
        <f>SUM(F182:H182)</f>
        <v>493479.193</v>
      </c>
      <c r="J182" s="35">
        <f>I182+E182</f>
        <v>811878.23</v>
      </c>
    </row>
    <row r="183" spans="1:10" ht="12.75">
      <c r="A183">
        <v>4</v>
      </c>
      <c r="B183" t="s">
        <v>348</v>
      </c>
      <c r="C183" s="35">
        <f>C184+C185+C187+C188</f>
        <v>145117.2654284606</v>
      </c>
      <c r="D183" s="35">
        <f>D184+D185+D187+D188</f>
        <v>271187.97057153936</v>
      </c>
      <c r="E183" s="35">
        <f>C183+D183</f>
        <v>416305.236</v>
      </c>
      <c r="F183" s="35">
        <v>0</v>
      </c>
      <c r="G183" s="35">
        <v>0</v>
      </c>
      <c r="H183" s="35">
        <v>0</v>
      </c>
      <c r="I183" s="35">
        <v>0</v>
      </c>
      <c r="J183" s="35">
        <f>I183+E183</f>
        <v>416305.236</v>
      </c>
    </row>
    <row r="184" spans="1:10" ht="12.75">
      <c r="A184">
        <v>5</v>
      </c>
      <c r="B184" t="s">
        <v>316</v>
      </c>
      <c r="C184" s="35">
        <f aca="true" t="shared" si="48" ref="C184:E185">C171</f>
        <v>34500.062</v>
      </c>
      <c r="D184" s="35">
        <f t="shared" si="48"/>
        <v>89450.704</v>
      </c>
      <c r="E184" s="35">
        <f t="shared" si="48"/>
        <v>123950.766</v>
      </c>
      <c r="F184" s="35">
        <v>0</v>
      </c>
      <c r="G184" s="35">
        <v>0</v>
      </c>
      <c r="H184" s="35">
        <v>0</v>
      </c>
      <c r="I184" s="35">
        <v>0</v>
      </c>
      <c r="J184" s="35">
        <f>J171</f>
        <v>123950.766</v>
      </c>
    </row>
    <row r="185" spans="1:10" ht="12.75">
      <c r="A185">
        <v>6</v>
      </c>
      <c r="B185" t="s">
        <v>317</v>
      </c>
      <c r="C185" s="35">
        <f t="shared" si="48"/>
        <v>97685.614</v>
      </c>
      <c r="D185" s="35">
        <f t="shared" si="48"/>
        <v>159282.29</v>
      </c>
      <c r="E185" s="35">
        <f t="shared" si="48"/>
        <v>256967.904</v>
      </c>
      <c r="F185" s="35">
        <v>0</v>
      </c>
      <c r="G185" s="35">
        <v>0</v>
      </c>
      <c r="H185" s="35">
        <v>0</v>
      </c>
      <c r="I185" s="35">
        <v>0</v>
      </c>
      <c r="J185" s="35">
        <f>J172</f>
        <v>256967.904</v>
      </c>
    </row>
    <row r="186" spans="1:13" ht="12.75">
      <c r="A186">
        <v>7</v>
      </c>
      <c r="B186" t="s">
        <v>313</v>
      </c>
      <c r="C186" s="35">
        <f>J168</f>
        <v>77173.957</v>
      </c>
      <c r="D186" s="35">
        <v>0</v>
      </c>
      <c r="E186" s="35">
        <f t="shared" si="46"/>
        <v>77173.957</v>
      </c>
      <c r="F186" s="35">
        <v>0</v>
      </c>
      <c r="G186" s="35">
        <v>0</v>
      </c>
      <c r="H186" s="35">
        <v>0</v>
      </c>
      <c r="I186" s="35">
        <v>0</v>
      </c>
      <c r="J186" s="35">
        <f>I186+E186</f>
        <v>77173.957</v>
      </c>
      <c r="M186" s="37" t="s">
        <v>324</v>
      </c>
    </row>
    <row r="187" spans="1:16" ht="12.75">
      <c r="A187">
        <f t="shared" si="47"/>
        <v>8</v>
      </c>
      <c r="B187" t="s">
        <v>343</v>
      </c>
      <c r="C187" s="35">
        <f>J173</f>
        <v>0</v>
      </c>
      <c r="D187" s="35">
        <v>0</v>
      </c>
      <c r="E187" s="35">
        <f t="shared" si="46"/>
        <v>0</v>
      </c>
      <c r="F187" s="35">
        <v>0</v>
      </c>
      <c r="G187" s="35">
        <v>0</v>
      </c>
      <c r="H187" s="35">
        <v>0</v>
      </c>
      <c r="I187" s="35">
        <v>0</v>
      </c>
      <c r="J187" s="35">
        <f>I187+E187</f>
        <v>0</v>
      </c>
      <c r="M187" s="35">
        <f>C180</f>
        <v>141735.85645203464</v>
      </c>
      <c r="N187" s="35">
        <f>D180</f>
        <v>41354.20633214482</v>
      </c>
      <c r="O187" s="35">
        <f>F180</f>
        <v>118701.91436423073</v>
      </c>
      <c r="P187" s="35">
        <f>G180</f>
        <v>44224.11028005036</v>
      </c>
    </row>
    <row r="188" spans="1:16" ht="12.75">
      <c r="A188">
        <v>9</v>
      </c>
      <c r="B188" t="s">
        <v>344</v>
      </c>
      <c r="C188" s="35">
        <f>C174</f>
        <v>12931.589428460606</v>
      </c>
      <c r="D188" s="35">
        <f>D174</f>
        <v>22454.976571539355</v>
      </c>
      <c r="E188" s="35">
        <f>E174</f>
        <v>35386.56599999996</v>
      </c>
      <c r="F188" s="35">
        <v>0</v>
      </c>
      <c r="G188" s="35">
        <v>0</v>
      </c>
      <c r="H188" s="35">
        <v>0</v>
      </c>
      <c r="I188" s="35">
        <v>0</v>
      </c>
      <c r="J188" s="35">
        <f>I188+E188</f>
        <v>35386.56599999996</v>
      </c>
      <c r="M188" s="35">
        <f>C181</f>
        <v>51073.81854796531</v>
      </c>
      <c r="N188" s="35">
        <f>D181</f>
        <v>84235.15566785516</v>
      </c>
      <c r="O188" s="35">
        <f>F181</f>
        <v>197894.43263576928</v>
      </c>
      <c r="P188" s="35">
        <f>G181</f>
        <v>49697.95271994963</v>
      </c>
    </row>
    <row r="189" spans="1:16" ht="12.75">
      <c r="A189">
        <v>10</v>
      </c>
      <c r="B189" t="s">
        <v>339</v>
      </c>
      <c r="C189" s="35">
        <f>C182+C183+C186</f>
        <v>415100.8974284606</v>
      </c>
      <c r="D189" s="35">
        <f>D182+D183+D186+D187</f>
        <v>396777.33257153933</v>
      </c>
      <c r="E189" s="35">
        <f t="shared" si="46"/>
        <v>811878.23</v>
      </c>
      <c r="F189" s="35">
        <f>F182</f>
        <v>316596.347</v>
      </c>
      <c r="G189" s="35">
        <f>G182</f>
        <v>93922.063</v>
      </c>
      <c r="H189" s="35">
        <f>H182</f>
        <v>82960.783</v>
      </c>
      <c r="I189" s="35">
        <f>SUM(F189:H189)</f>
        <v>493479.193</v>
      </c>
      <c r="J189" s="35">
        <f>I189+E189</f>
        <v>1305357.423</v>
      </c>
      <c r="M189" s="35">
        <f>C183</f>
        <v>145117.2654284606</v>
      </c>
      <c r="N189" s="35">
        <f>D183</f>
        <v>271187.97057153936</v>
      </c>
      <c r="O189" s="35">
        <f>F183</f>
        <v>0</v>
      </c>
      <c r="P189" s="35">
        <f>G183</f>
        <v>0</v>
      </c>
    </row>
    <row r="190" spans="3:16" ht="12.75">
      <c r="C190" s="35"/>
      <c r="D190" s="35"/>
      <c r="E190" s="35"/>
      <c r="F190" s="35"/>
      <c r="G190" s="35"/>
      <c r="H190" s="35"/>
      <c r="I190" s="35"/>
      <c r="J190" s="35"/>
      <c r="M190" s="35">
        <f>C184</f>
        <v>34500.062</v>
      </c>
      <c r="N190" s="35">
        <f>D184</f>
        <v>89450.704</v>
      </c>
      <c r="O190" s="35">
        <f>F184</f>
        <v>0</v>
      </c>
      <c r="P190" s="35">
        <f>G184</f>
        <v>0</v>
      </c>
    </row>
    <row r="191" spans="1:10" ht="12.75">
      <c r="A191" s="37" t="s">
        <v>349</v>
      </c>
      <c r="B191" s="37" t="s">
        <v>350</v>
      </c>
      <c r="C191" s="35"/>
      <c r="D191" s="35"/>
      <c r="E191" s="35"/>
      <c r="F191" s="35"/>
      <c r="G191" s="35"/>
      <c r="H191" s="35"/>
      <c r="I191" s="35"/>
      <c r="J191" s="35"/>
    </row>
    <row r="192" spans="3:10" ht="12.75">
      <c r="C192" s="35" t="s">
        <v>351</v>
      </c>
      <c r="D192" s="42">
        <v>0.38</v>
      </c>
      <c r="E192" s="35"/>
      <c r="F192" s="35"/>
      <c r="G192" s="35"/>
      <c r="H192" s="35"/>
      <c r="I192" s="35"/>
      <c r="J192" s="35"/>
    </row>
    <row r="193" spans="1:19" ht="12.75">
      <c r="A193" s="37"/>
      <c r="B193" s="37"/>
      <c r="C193" s="35">
        <v>1</v>
      </c>
      <c r="D193" s="35">
        <v>2</v>
      </c>
      <c r="E193" s="35">
        <f aca="true" t="shared" si="49" ref="E193:J193">D193+1</f>
        <v>3</v>
      </c>
      <c r="F193" s="35">
        <f t="shared" si="49"/>
        <v>4</v>
      </c>
      <c r="G193" s="35">
        <f t="shared" si="49"/>
        <v>5</v>
      </c>
      <c r="H193" s="35">
        <f t="shared" si="49"/>
        <v>6</v>
      </c>
      <c r="I193" s="35">
        <f t="shared" si="49"/>
        <v>7</v>
      </c>
      <c r="J193" s="35">
        <f t="shared" si="49"/>
        <v>8</v>
      </c>
      <c r="M193" s="37" t="s">
        <v>327</v>
      </c>
      <c r="S193" s="37" t="s">
        <v>331</v>
      </c>
    </row>
    <row r="194" spans="3:23" ht="12.75">
      <c r="C194" s="35" t="s">
        <v>200</v>
      </c>
      <c r="D194" s="35" t="s">
        <v>201</v>
      </c>
      <c r="E194" s="35" t="s">
        <v>334</v>
      </c>
      <c r="F194" s="35" t="s">
        <v>335</v>
      </c>
      <c r="G194" s="35" t="s">
        <v>336</v>
      </c>
      <c r="H194" s="35" t="s">
        <v>337</v>
      </c>
      <c r="I194" s="35" t="s">
        <v>338</v>
      </c>
      <c r="J194" s="35" t="s">
        <v>339</v>
      </c>
      <c r="M194" s="35" t="str">
        <f>C194</f>
        <v>traded</v>
      </c>
      <c r="N194" s="43" t="str">
        <f>D194</f>
        <v>nontraded</v>
      </c>
      <c r="O194" s="43" t="str">
        <f>F194</f>
        <v>C+G</v>
      </c>
      <c r="P194" s="43" t="str">
        <f>G194</f>
        <v>I</v>
      </c>
      <c r="Q194" s="43" t="s">
        <v>352</v>
      </c>
      <c r="S194" s="35" t="str">
        <f>M194</f>
        <v>traded</v>
      </c>
      <c r="T194" s="35" t="str">
        <f>N194</f>
        <v>nontraded</v>
      </c>
      <c r="U194" s="35" t="str">
        <f>O194</f>
        <v>C+G</v>
      </c>
      <c r="V194" s="35" t="str">
        <f>P194</f>
        <v>I</v>
      </c>
      <c r="W194" s="35" t="str">
        <f>Q194</f>
        <v>total-exports</v>
      </c>
    </row>
    <row r="195" spans="1:26" ht="12.75">
      <c r="A195">
        <v>1</v>
      </c>
      <c r="B195" t="s">
        <v>200</v>
      </c>
      <c r="C195" s="35">
        <f>C180</f>
        <v>141735.85645203464</v>
      </c>
      <c r="D195" s="35">
        <f>D180</f>
        <v>41354.20633214482</v>
      </c>
      <c r="E195" s="35">
        <f>C195+D195</f>
        <v>183090.06278417946</v>
      </c>
      <c r="F195" s="35">
        <f aca="true" t="shared" si="50" ref="F195:H196">F180</f>
        <v>118701.91436423073</v>
      </c>
      <c r="G195" s="35">
        <f t="shared" si="50"/>
        <v>44224.11028005036</v>
      </c>
      <c r="H195" s="35">
        <f t="shared" si="50"/>
        <v>82960.783</v>
      </c>
      <c r="I195" s="35">
        <f>SUM(F195:H195)</f>
        <v>245886.80764428107</v>
      </c>
      <c r="J195" s="35">
        <f>I195+E195</f>
        <v>428976.87042846053</v>
      </c>
      <c r="L195" t="str">
        <f>B195</f>
        <v>traded</v>
      </c>
      <c r="M195" s="35">
        <v>140585.47773058666</v>
      </c>
      <c r="N195" s="35">
        <v>37724.288965351865</v>
      </c>
      <c r="O195" s="35">
        <v>111801.9791603238</v>
      </c>
      <c r="P195" s="35">
        <v>42028.36857219829</v>
      </c>
      <c r="Q195" s="39">
        <f>C203-H195</f>
        <v>332140.1144284606</v>
      </c>
      <c r="R195" s="32"/>
      <c r="S195" s="35">
        <f aca="true" t="shared" si="51" ref="S195:V198">$Q195/SUM($M195:$P195)*M195</f>
        <v>140585.47773058666</v>
      </c>
      <c r="T195" s="35">
        <f t="shared" si="51"/>
        <v>37724.288965351865</v>
      </c>
      <c r="U195" s="35">
        <f t="shared" si="51"/>
        <v>111801.9791603238</v>
      </c>
      <c r="V195" s="35">
        <f t="shared" si="51"/>
        <v>42028.36857219829</v>
      </c>
      <c r="W195" s="39">
        <f>SUM(S195:V195)</f>
        <v>332140.1144284606</v>
      </c>
      <c r="Z195" s="39"/>
    </row>
    <row r="196" spans="1:26" ht="12.75">
      <c r="A196">
        <f>A195+1</f>
        <v>2</v>
      </c>
      <c r="B196" t="s">
        <v>201</v>
      </c>
      <c r="C196" s="35">
        <f>C181</f>
        <v>51073.81854796531</v>
      </c>
      <c r="D196" s="35">
        <f>D181</f>
        <v>84235.15566785516</v>
      </c>
      <c r="E196" s="35">
        <f>C196+D196</f>
        <v>135308.97421582046</v>
      </c>
      <c r="F196" s="35">
        <f t="shared" si="50"/>
        <v>197894.43263576928</v>
      </c>
      <c r="G196" s="35">
        <f t="shared" si="50"/>
        <v>49697.95271994963</v>
      </c>
      <c r="H196" s="35">
        <f t="shared" si="50"/>
        <v>0</v>
      </c>
      <c r="I196" s="35">
        <f>SUM(F196:H196)</f>
        <v>247592.3853557189</v>
      </c>
      <c r="J196" s="35">
        <f>I196+E196</f>
        <v>382901.35957153933</v>
      </c>
      <c r="L196" t="str">
        <f>B196</f>
        <v>nontraded</v>
      </c>
      <c r="M196" s="35">
        <v>55661.09191033797</v>
      </c>
      <c r="N196" s="35">
        <v>84428.17839372344</v>
      </c>
      <c r="O196" s="35">
        <v>204794.3678396762</v>
      </c>
      <c r="P196" s="35">
        <v>51893.694427801696</v>
      </c>
      <c r="Q196" s="39">
        <f>D203</f>
        <v>396777.33257153933</v>
      </c>
      <c r="R196" s="32"/>
      <c r="S196" s="35">
        <f t="shared" si="51"/>
        <v>55661.09191033797</v>
      </c>
      <c r="T196" s="35">
        <f t="shared" si="51"/>
        <v>84428.17839372344</v>
      </c>
      <c r="U196" s="35">
        <f t="shared" si="51"/>
        <v>204794.3678396762</v>
      </c>
      <c r="V196" s="35">
        <f t="shared" si="51"/>
        <v>51893.694427801696</v>
      </c>
      <c r="W196" s="39">
        <f>SUM(S196:V196)</f>
        <v>396777.33257153933</v>
      </c>
      <c r="Z196" s="39"/>
    </row>
    <row r="197" spans="1:26" ht="12.75">
      <c r="A197">
        <f>A196+1</f>
        <v>3</v>
      </c>
      <c r="B197" t="s">
        <v>347</v>
      </c>
      <c r="C197" s="35">
        <f>C195+C196</f>
        <v>192809.67499999996</v>
      </c>
      <c r="D197" s="35">
        <f aca="true" t="shared" si="52" ref="D197:I197">D195+D196</f>
        <v>125589.36199999998</v>
      </c>
      <c r="E197" s="35">
        <f t="shared" si="52"/>
        <v>318399.0369999999</v>
      </c>
      <c r="F197" s="35">
        <f t="shared" si="52"/>
        <v>316596.347</v>
      </c>
      <c r="G197" s="35">
        <f t="shared" si="52"/>
        <v>93922.063</v>
      </c>
      <c r="H197" s="35">
        <f t="shared" si="52"/>
        <v>82960.783</v>
      </c>
      <c r="I197" s="35">
        <f t="shared" si="52"/>
        <v>493479.19299999997</v>
      </c>
      <c r="J197" s="35">
        <f>I197+E197</f>
        <v>811878.2299999999</v>
      </c>
      <c r="L197" t="str">
        <f>B199</f>
        <v>wages</v>
      </c>
      <c r="M197" s="35">
        <v>94939.5993961518</v>
      </c>
      <c r="N197" s="35">
        <v>163169.6469238482</v>
      </c>
      <c r="O197" s="35">
        <v>0</v>
      </c>
      <c r="P197" s="35">
        <v>0</v>
      </c>
      <c r="Q197" s="39">
        <f>J199</f>
        <v>258109.24631999998</v>
      </c>
      <c r="R197" s="32"/>
      <c r="S197" s="35">
        <f t="shared" si="51"/>
        <v>94939.5993961518</v>
      </c>
      <c r="T197" s="35">
        <f t="shared" si="51"/>
        <v>163169.6469238482</v>
      </c>
      <c r="U197" s="35">
        <f t="shared" si="51"/>
        <v>0</v>
      </c>
      <c r="V197" s="35">
        <f t="shared" si="51"/>
        <v>0</v>
      </c>
      <c r="W197" s="39">
        <f>SUM(S197:V197)</f>
        <v>258109.24631999998</v>
      </c>
      <c r="Z197" s="39"/>
    </row>
    <row r="198" spans="1:26" ht="12.75">
      <c r="A198">
        <v>4</v>
      </c>
      <c r="B198" t="s">
        <v>348</v>
      </c>
      <c r="C198" s="35">
        <f>C199+C200+C202</f>
        <v>145117.2654284606</v>
      </c>
      <c r="D198" s="35">
        <f>D199+D200+D202</f>
        <v>271187.97057153936</v>
      </c>
      <c r="E198" s="35">
        <f aca="true" t="shared" si="53" ref="E198:E203">C198+D198</f>
        <v>416305.236</v>
      </c>
      <c r="F198" s="35">
        <v>0</v>
      </c>
      <c r="G198" s="35">
        <v>0</v>
      </c>
      <c r="H198" s="35">
        <v>0</v>
      </c>
      <c r="I198" s="35">
        <v>0</v>
      </c>
      <c r="J198" s="35">
        <f>I198+E198</f>
        <v>416305.236</v>
      </c>
      <c r="L198" t="str">
        <f>B200</f>
        <v>returns to capital</v>
      </c>
      <c r="M198" s="35">
        <v>46740.77139138417</v>
      </c>
      <c r="N198" s="35">
        <v>111455.21828861581</v>
      </c>
      <c r="O198" s="35">
        <v>0</v>
      </c>
      <c r="P198" s="35">
        <v>0</v>
      </c>
      <c r="Q198" s="39">
        <f>J200</f>
        <v>158195.98968</v>
      </c>
      <c r="R198" s="32"/>
      <c r="S198" s="35">
        <f t="shared" si="51"/>
        <v>46740.77139138417</v>
      </c>
      <c r="T198" s="35">
        <f t="shared" si="51"/>
        <v>111455.21828861581</v>
      </c>
      <c r="U198" s="35">
        <f t="shared" si="51"/>
        <v>0</v>
      </c>
      <c r="V198" s="35">
        <f t="shared" si="51"/>
        <v>0</v>
      </c>
      <c r="W198" s="39">
        <f>SUM(S198:V198)</f>
        <v>158195.98968</v>
      </c>
      <c r="Z198" s="39"/>
    </row>
    <row r="199" spans="1:26" ht="12.75">
      <c r="A199">
        <v>5</v>
      </c>
      <c r="B199" t="s">
        <v>353</v>
      </c>
      <c r="C199" s="35">
        <f>J199-D199</f>
        <v>71841.30673959106</v>
      </c>
      <c r="D199" s="35">
        <f>D184/(D184+C184)*J199</f>
        <v>186267.9395804089</v>
      </c>
      <c r="E199" s="35">
        <f t="shared" si="53"/>
        <v>258109.24631999998</v>
      </c>
      <c r="F199" s="35">
        <v>0</v>
      </c>
      <c r="G199" s="35">
        <v>0</v>
      </c>
      <c r="H199" s="35">
        <v>0</v>
      </c>
      <c r="I199" s="35">
        <v>0</v>
      </c>
      <c r="J199" s="35">
        <f>J183-J187-J200</f>
        <v>258109.24631999998</v>
      </c>
      <c r="L199" t="s">
        <v>354</v>
      </c>
      <c r="M199" s="39">
        <f>C203-C201-C202</f>
        <v>337926.9404284606</v>
      </c>
      <c r="N199" s="39">
        <f>D203</f>
        <v>396777.33257153933</v>
      </c>
      <c r="O199" s="39">
        <f>F203</f>
        <v>316596.347</v>
      </c>
      <c r="P199" s="39">
        <f>G203</f>
        <v>93922.063</v>
      </c>
      <c r="Q199" s="35"/>
      <c r="R199" s="32"/>
      <c r="S199" s="39">
        <f>SUM(S195:S198)</f>
        <v>337926.9404284606</v>
      </c>
      <c r="T199" s="39">
        <f>SUM(T195:T198)</f>
        <v>396777.33257153933</v>
      </c>
      <c r="U199" s="39">
        <f>SUM(U195:U198)</f>
        <v>316596.347</v>
      </c>
      <c r="V199" s="39">
        <f>SUM(V195:V198)</f>
        <v>93922.063</v>
      </c>
      <c r="W199" s="35"/>
      <c r="Z199" s="39"/>
    </row>
    <row r="200" spans="1:26" ht="12.75">
      <c r="A200">
        <v>6</v>
      </c>
      <c r="B200" t="s">
        <v>355</v>
      </c>
      <c r="C200" s="35">
        <f>J200-D200</f>
        <v>73275.95868886955</v>
      </c>
      <c r="D200" s="35">
        <f>D204-D199</f>
        <v>84920.03099113045</v>
      </c>
      <c r="E200" s="35">
        <f t="shared" si="53"/>
        <v>158195.98968</v>
      </c>
      <c r="F200" s="35">
        <v>0</v>
      </c>
      <c r="G200" s="35">
        <v>0</v>
      </c>
      <c r="H200" s="35">
        <v>0</v>
      </c>
      <c r="I200" s="35">
        <v>0</v>
      </c>
      <c r="J200" s="35">
        <f>$D$192*(J183-J187)</f>
        <v>158195.98968</v>
      </c>
      <c r="M200" s="35"/>
      <c r="N200" s="35"/>
      <c r="O200" s="35"/>
      <c r="P200" s="35"/>
      <c r="Q200" s="35"/>
      <c r="Z200" s="39"/>
    </row>
    <row r="201" spans="1:26" ht="12.75">
      <c r="A201">
        <v>7</v>
      </c>
      <c r="B201" t="s">
        <v>313</v>
      </c>
      <c r="C201" s="35">
        <f>C186</f>
        <v>77173.957</v>
      </c>
      <c r="D201" s="35">
        <v>0</v>
      </c>
      <c r="E201" s="35">
        <f t="shared" si="53"/>
        <v>77173.957</v>
      </c>
      <c r="F201" s="35">
        <v>0</v>
      </c>
      <c r="G201" s="35">
        <v>0</v>
      </c>
      <c r="H201" s="35">
        <v>0</v>
      </c>
      <c r="I201" s="35">
        <v>0</v>
      </c>
      <c r="J201" s="35">
        <f>I201+E201</f>
        <v>77173.957</v>
      </c>
      <c r="M201" s="39"/>
      <c r="N201" s="39"/>
      <c r="O201" s="39"/>
      <c r="P201" s="39"/>
      <c r="Q201" s="39"/>
      <c r="R201" s="32"/>
      <c r="S201" s="37" t="s">
        <v>330</v>
      </c>
      <c r="T201" s="35"/>
      <c r="U201" s="35"/>
      <c r="V201" s="35"/>
      <c r="W201" s="35"/>
      <c r="Z201" s="39"/>
    </row>
    <row r="202" spans="1:26" ht="12.75">
      <c r="A202">
        <f>A201+1</f>
        <v>8</v>
      </c>
      <c r="B202" t="s">
        <v>343</v>
      </c>
      <c r="C202" s="35">
        <f>C187</f>
        <v>0</v>
      </c>
      <c r="D202" s="35">
        <v>0</v>
      </c>
      <c r="E202" s="35">
        <f t="shared" si="53"/>
        <v>0</v>
      </c>
      <c r="F202" s="35">
        <v>0</v>
      </c>
      <c r="G202" s="35">
        <v>0</v>
      </c>
      <c r="H202" s="35">
        <v>0</v>
      </c>
      <c r="I202" s="35">
        <v>0</v>
      </c>
      <c r="J202" s="35">
        <f>I202+E202</f>
        <v>0</v>
      </c>
      <c r="L202" t="str">
        <f>L195</f>
        <v>traded</v>
      </c>
      <c r="S202" s="35">
        <f aca="true" t="shared" si="54" ref="S202:V205">M$199/SUM(S$195:S$198)*S195</f>
        <v>140585.47773058666</v>
      </c>
      <c r="T202" s="35">
        <f t="shared" si="54"/>
        <v>37724.288965351865</v>
      </c>
      <c r="U202" s="35">
        <f t="shared" si="54"/>
        <v>111801.9791603238</v>
      </c>
      <c r="V202" s="35">
        <f t="shared" si="54"/>
        <v>42028.36857219829</v>
      </c>
      <c r="W202" s="39">
        <f>SUM(S202:V202)</f>
        <v>332140.1144284606</v>
      </c>
      <c r="Z202" s="39"/>
    </row>
    <row r="203" spans="1:23" ht="12.75">
      <c r="A203">
        <v>10</v>
      </c>
      <c r="B203" t="s">
        <v>339</v>
      </c>
      <c r="C203" s="35">
        <f>C197+C198+C201</f>
        <v>415100.8974284606</v>
      </c>
      <c r="D203" s="35">
        <f>D197+D198+D201+D202</f>
        <v>396777.33257153933</v>
      </c>
      <c r="E203" s="35">
        <f t="shared" si="53"/>
        <v>811878.23</v>
      </c>
      <c r="F203" s="35">
        <f>F197</f>
        <v>316596.347</v>
      </c>
      <c r="G203" s="35">
        <f>G197</f>
        <v>93922.063</v>
      </c>
      <c r="H203" s="35">
        <f>H197</f>
        <v>82960.783</v>
      </c>
      <c r="I203" s="35">
        <f>SUM(F203:H203)</f>
        <v>493479.193</v>
      </c>
      <c r="J203" s="35">
        <f>I203+E203</f>
        <v>1305357.423</v>
      </c>
      <c r="L203" t="str">
        <f>L196</f>
        <v>nontraded</v>
      </c>
      <c r="S203" s="35">
        <f t="shared" si="54"/>
        <v>55661.09191033797</v>
      </c>
      <c r="T203" s="35">
        <f t="shared" si="54"/>
        <v>84428.17839372344</v>
      </c>
      <c r="U203" s="35">
        <f t="shared" si="54"/>
        <v>204794.3678396762</v>
      </c>
      <c r="V203" s="35">
        <f t="shared" si="54"/>
        <v>51893.694427801696</v>
      </c>
      <c r="W203" s="39">
        <f>SUM(S203:V203)</f>
        <v>396777.33257153933</v>
      </c>
    </row>
    <row r="204" spans="2:23" ht="12.75">
      <c r="B204" t="s">
        <v>356</v>
      </c>
      <c r="C204" s="35">
        <f>C183-C187</f>
        <v>145117.2654284606</v>
      </c>
      <c r="D204" s="35">
        <f>D183</f>
        <v>271187.97057153936</v>
      </c>
      <c r="E204" s="35"/>
      <c r="F204" s="35"/>
      <c r="G204" s="35"/>
      <c r="H204" s="35"/>
      <c r="I204" s="35"/>
      <c r="J204" s="35"/>
      <c r="L204" t="str">
        <f>L197</f>
        <v>wages</v>
      </c>
      <c r="S204" s="35">
        <f t="shared" si="54"/>
        <v>94939.5993961518</v>
      </c>
      <c r="T204" s="35">
        <f t="shared" si="54"/>
        <v>163169.6469238482</v>
      </c>
      <c r="U204" s="35">
        <f t="shared" si="54"/>
        <v>0</v>
      </c>
      <c r="V204" s="35">
        <f t="shared" si="54"/>
        <v>0</v>
      </c>
      <c r="W204" s="39">
        <f>SUM(S204:V204)</f>
        <v>258109.24631999998</v>
      </c>
    </row>
    <row r="205" spans="3:26" ht="12.75">
      <c r="C205" s="41"/>
      <c r="D205" s="41"/>
      <c r="E205" s="41"/>
      <c r="F205" s="41"/>
      <c r="G205" s="41"/>
      <c r="H205" s="41"/>
      <c r="I205" s="41"/>
      <c r="J205" s="41"/>
      <c r="L205" t="str">
        <f>L198</f>
        <v>returns to capital</v>
      </c>
      <c r="S205" s="35">
        <f t="shared" si="54"/>
        <v>46740.77139138417</v>
      </c>
      <c r="T205" s="35">
        <f t="shared" si="54"/>
        <v>111455.21828861581</v>
      </c>
      <c r="U205" s="35">
        <f t="shared" si="54"/>
        <v>0</v>
      </c>
      <c r="V205" s="35">
        <f t="shared" si="54"/>
        <v>0</v>
      </c>
      <c r="W205" s="39">
        <f>SUM(S205:V205)</f>
        <v>158195.98968</v>
      </c>
      <c r="Z205" s="39"/>
    </row>
    <row r="206" spans="1:26" ht="12.75">
      <c r="A206" s="37" t="s">
        <v>357</v>
      </c>
      <c r="B206" s="37" t="s">
        <v>358</v>
      </c>
      <c r="L206" t="str">
        <f>L199</f>
        <v>total-imports-tariffs</v>
      </c>
      <c r="S206" s="39">
        <f>SUM(S202:S205)</f>
        <v>337926.9404284606</v>
      </c>
      <c r="T206" s="39">
        <f>SUM(T202:T205)</f>
        <v>396777.33257153933</v>
      </c>
      <c r="U206" s="39">
        <f>SUM(U202:U205)</f>
        <v>316596.347</v>
      </c>
      <c r="V206" s="39">
        <f>SUM(V202:V205)</f>
        <v>93922.063</v>
      </c>
      <c r="W206" s="39"/>
      <c r="Z206" s="39"/>
    </row>
    <row r="207" spans="3:26" ht="12.75">
      <c r="C207">
        <v>1</v>
      </c>
      <c r="D207">
        <f aca="true" t="shared" si="55" ref="D207:J207">C207+1</f>
        <v>2</v>
      </c>
      <c r="E207">
        <f t="shared" si="55"/>
        <v>3</v>
      </c>
      <c r="F207">
        <f t="shared" si="55"/>
        <v>4</v>
      </c>
      <c r="G207">
        <f t="shared" si="55"/>
        <v>5</v>
      </c>
      <c r="H207">
        <f t="shared" si="55"/>
        <v>6</v>
      </c>
      <c r="I207">
        <f t="shared" si="55"/>
        <v>7</v>
      </c>
      <c r="J207">
        <f t="shared" si="55"/>
        <v>8</v>
      </c>
      <c r="Z207" s="39"/>
    </row>
    <row r="208" spans="3:26" ht="12.75">
      <c r="C208" t="s">
        <v>200</v>
      </c>
      <c r="D208" t="s">
        <v>201</v>
      </c>
      <c r="E208" t="s">
        <v>334</v>
      </c>
      <c r="F208" t="s">
        <v>335</v>
      </c>
      <c r="G208" t="s">
        <v>336</v>
      </c>
      <c r="H208" t="s">
        <v>337</v>
      </c>
      <c r="I208" t="s">
        <v>338</v>
      </c>
      <c r="J208" t="s">
        <v>339</v>
      </c>
      <c r="Z208" s="39"/>
    </row>
    <row r="209" spans="1:26" ht="12.75">
      <c r="A209">
        <v>1</v>
      </c>
      <c r="B209" t="s">
        <v>200</v>
      </c>
      <c r="C209" s="35">
        <f>M195</f>
        <v>140585.47773058666</v>
      </c>
      <c r="D209" s="35">
        <f>N195</f>
        <v>37724.288965351865</v>
      </c>
      <c r="E209" s="35">
        <f>C209+D209</f>
        <v>178309.76669593854</v>
      </c>
      <c r="F209" s="35">
        <f>O195</f>
        <v>111801.9791603238</v>
      </c>
      <c r="G209" s="35">
        <f>P195</f>
        <v>42028.36857219829</v>
      </c>
      <c r="H209" s="35">
        <f>H195</f>
        <v>82960.783</v>
      </c>
      <c r="I209" s="35">
        <f>SUM(F209:H209)</f>
        <v>236791.13073252208</v>
      </c>
      <c r="J209" s="35">
        <f>C217</f>
        <v>415100.8974284606</v>
      </c>
      <c r="Z209" s="39"/>
    </row>
    <row r="210" spans="1:26" ht="12.75">
      <c r="A210">
        <v>2</v>
      </c>
      <c r="B210" t="s">
        <v>201</v>
      </c>
      <c r="C210" s="35">
        <f>M196</f>
        <v>55661.09191033797</v>
      </c>
      <c r="D210" s="35">
        <f>N196</f>
        <v>84428.17839372344</v>
      </c>
      <c r="E210" s="35">
        <f aca="true" t="shared" si="56" ref="E210:E217">C210+D210</f>
        <v>140089.2703040614</v>
      </c>
      <c r="F210" s="35">
        <f>O196</f>
        <v>204794.3678396762</v>
      </c>
      <c r="G210" s="35">
        <f>P196</f>
        <v>51893.694427801696</v>
      </c>
      <c r="H210" s="35">
        <v>0</v>
      </c>
      <c r="I210" s="35">
        <f>SUM(F210:H210)</f>
        <v>256688.06226747792</v>
      </c>
      <c r="J210" s="35">
        <f>D217</f>
        <v>396777.33257153933</v>
      </c>
      <c r="Z210" s="39"/>
    </row>
    <row r="211" spans="1:26" ht="12.75">
      <c r="A211">
        <v>3</v>
      </c>
      <c r="B211" t="s">
        <v>347</v>
      </c>
      <c r="C211" s="35">
        <f>C209+C210</f>
        <v>196246.56964092463</v>
      </c>
      <c r="D211" s="35">
        <f>D209+D210</f>
        <v>122152.46735907531</v>
      </c>
      <c r="E211" s="35">
        <f t="shared" si="56"/>
        <v>318399.03699999995</v>
      </c>
      <c r="F211" s="35">
        <f>F209+F210</f>
        <v>316596.347</v>
      </c>
      <c r="G211" s="35">
        <f>G209+G210</f>
        <v>93922.063</v>
      </c>
      <c r="H211" s="35">
        <f>H209+H210</f>
        <v>82960.783</v>
      </c>
      <c r="I211" s="35">
        <f>I209+I210</f>
        <v>493479.19299999997</v>
      </c>
      <c r="J211" s="35">
        <f>E217</f>
        <v>811878.23</v>
      </c>
      <c r="S211" s="39"/>
      <c r="T211" s="39"/>
      <c r="U211" s="39"/>
      <c r="V211" s="39"/>
      <c r="W211" s="39"/>
      <c r="X211" s="39"/>
      <c r="Y211" s="35"/>
      <c r="Z211" s="39"/>
    </row>
    <row r="212" spans="1:26" ht="12.75">
      <c r="A212">
        <v>4</v>
      </c>
      <c r="B212" t="s">
        <v>353</v>
      </c>
      <c r="C212" s="35">
        <f>M197</f>
        <v>94939.5993961518</v>
      </c>
      <c r="D212" s="35">
        <f>N197</f>
        <v>163169.6469238482</v>
      </c>
      <c r="E212" s="35">
        <f t="shared" si="56"/>
        <v>258109.24631999998</v>
      </c>
      <c r="F212" s="35"/>
      <c r="G212" s="35"/>
      <c r="H212" s="35"/>
      <c r="I212" s="35"/>
      <c r="J212" s="35">
        <f>I212+E212</f>
        <v>258109.24631999998</v>
      </c>
      <c r="Y212" s="35"/>
      <c r="Z212" s="39"/>
    </row>
    <row r="213" spans="1:25" ht="12.75">
      <c r="A213">
        <v>5</v>
      </c>
      <c r="B213" t="s">
        <v>359</v>
      </c>
      <c r="C213" s="35">
        <f>M198</f>
        <v>46740.77139138417</v>
      </c>
      <c r="D213" s="35">
        <f>N198</f>
        <v>111455.21828861581</v>
      </c>
      <c r="E213" s="35">
        <f t="shared" si="56"/>
        <v>158195.98968</v>
      </c>
      <c r="F213" s="35"/>
      <c r="G213" s="35"/>
      <c r="H213" s="35"/>
      <c r="I213" s="35"/>
      <c r="J213" s="35">
        <f>I213+E213</f>
        <v>158195.98968</v>
      </c>
      <c r="Y213" s="39"/>
    </row>
    <row r="214" spans="1:10" ht="12.75">
      <c r="A214">
        <v>6</v>
      </c>
      <c r="B214" t="s">
        <v>356</v>
      </c>
      <c r="C214" s="35">
        <f>C212+C213</f>
        <v>141680.37078753597</v>
      </c>
      <c r="D214" s="35">
        <f>D212+D213</f>
        <v>274624.865212464</v>
      </c>
      <c r="E214" s="35">
        <f t="shared" si="56"/>
        <v>416305.236</v>
      </c>
      <c r="F214" s="35"/>
      <c r="G214" s="35"/>
      <c r="H214" s="35"/>
      <c r="I214" s="35"/>
      <c r="J214" s="35">
        <f>I214+E214</f>
        <v>416305.236</v>
      </c>
    </row>
    <row r="215" spans="1:10" ht="12.75">
      <c r="A215">
        <v>7</v>
      </c>
      <c r="B215" t="s">
        <v>313</v>
      </c>
      <c r="C215" s="35">
        <f>C201</f>
        <v>77173.957</v>
      </c>
      <c r="D215" s="35">
        <v>0</v>
      </c>
      <c r="E215" s="35">
        <f t="shared" si="56"/>
        <v>77173.957</v>
      </c>
      <c r="F215" s="35"/>
      <c r="G215" s="35"/>
      <c r="H215" s="35"/>
      <c r="I215" s="35"/>
      <c r="J215" s="35">
        <f>I215+E215</f>
        <v>77173.957</v>
      </c>
    </row>
    <row r="216" spans="1:10" ht="12.75">
      <c r="A216">
        <v>8</v>
      </c>
      <c r="B216" t="s">
        <v>343</v>
      </c>
      <c r="C216" s="35">
        <f>C202</f>
        <v>0</v>
      </c>
      <c r="D216" s="35">
        <v>0</v>
      </c>
      <c r="E216" s="35">
        <f t="shared" si="56"/>
        <v>0</v>
      </c>
      <c r="F216" s="35"/>
      <c r="G216" s="35"/>
      <c r="H216" s="35"/>
      <c r="I216" s="35"/>
      <c r="J216" s="35">
        <f>I216+E216</f>
        <v>0</v>
      </c>
    </row>
    <row r="217" spans="1:10" ht="12.75">
      <c r="A217">
        <v>9</v>
      </c>
      <c r="B217" t="s">
        <v>339</v>
      </c>
      <c r="C217" s="35">
        <f>C189</f>
        <v>415100.8974284606</v>
      </c>
      <c r="D217" s="35">
        <f>D189</f>
        <v>396777.33257153933</v>
      </c>
      <c r="E217" s="35">
        <f t="shared" si="56"/>
        <v>811878.23</v>
      </c>
      <c r="F217" s="35">
        <f>F211</f>
        <v>316596.347</v>
      </c>
      <c r="G217" s="35">
        <f>G211</f>
        <v>93922.063</v>
      </c>
      <c r="H217" s="35">
        <f>H211</f>
        <v>82960.783</v>
      </c>
      <c r="I217" s="35">
        <f>I211</f>
        <v>493479.19299999997</v>
      </c>
      <c r="J217" s="35">
        <f>E217+I217</f>
        <v>1305357.423</v>
      </c>
    </row>
    <row r="218" spans="3:10" ht="12.75">
      <c r="C218" s="43"/>
      <c r="D218" s="43"/>
      <c r="E218" s="43"/>
      <c r="F218" s="43"/>
      <c r="G218" s="43"/>
      <c r="H218" s="43"/>
      <c r="I218" s="43"/>
      <c r="J218" s="43"/>
    </row>
    <row r="219" spans="1:103" ht="12.75">
      <c r="A219" s="37" t="s">
        <v>360</v>
      </c>
      <c r="B219" s="37" t="s">
        <v>361</v>
      </c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  <c r="CQ219" s="37"/>
      <c r="CR219" s="37"/>
      <c r="CS219" s="37"/>
      <c r="CT219" s="37"/>
      <c r="CU219" s="37"/>
      <c r="CV219" s="37"/>
      <c r="CW219" s="37"/>
      <c r="CX219" s="37"/>
      <c r="CY219" s="37"/>
    </row>
    <row r="220" spans="3:10" ht="12.75">
      <c r="C220">
        <v>1</v>
      </c>
      <c r="D220">
        <f aca="true" t="shared" si="57" ref="D220:J220">C220+1</f>
        <v>2</v>
      </c>
      <c r="E220">
        <f t="shared" si="57"/>
        <v>3</v>
      </c>
      <c r="F220">
        <f t="shared" si="57"/>
        <v>4</v>
      </c>
      <c r="G220">
        <f t="shared" si="57"/>
        <v>5</v>
      </c>
      <c r="H220">
        <f t="shared" si="57"/>
        <v>6</v>
      </c>
      <c r="I220">
        <f t="shared" si="57"/>
        <v>7</v>
      </c>
      <c r="J220">
        <f t="shared" si="57"/>
        <v>8</v>
      </c>
    </row>
    <row r="221" spans="3:10" ht="12.75">
      <c r="C221" t="s">
        <v>200</v>
      </c>
      <c r="D221" t="s">
        <v>201</v>
      </c>
      <c r="E221" t="s">
        <v>334</v>
      </c>
      <c r="F221" t="s">
        <v>335</v>
      </c>
      <c r="G221" t="s">
        <v>336</v>
      </c>
      <c r="H221" t="s">
        <v>337</v>
      </c>
      <c r="I221" t="s">
        <v>338</v>
      </c>
      <c r="J221" t="s">
        <v>339</v>
      </c>
    </row>
    <row r="222" spans="1:25" ht="12.75">
      <c r="A222">
        <v>1</v>
      </c>
      <c r="B222" t="s">
        <v>200</v>
      </c>
      <c r="C222" s="44">
        <f>C209/($J$214+$J$216)*100</f>
        <v>33.76980772122373</v>
      </c>
      <c r="D222" s="44">
        <f aca="true" t="shared" si="58" ref="C222:J228">D209/($J$214+$J$216)*100</f>
        <v>9.061689765860132</v>
      </c>
      <c r="E222" s="44">
        <f t="shared" si="58"/>
        <v>42.831497487083865</v>
      </c>
      <c r="F222" s="44">
        <f t="shared" si="58"/>
        <v>26.855770596246792</v>
      </c>
      <c r="G222" s="44">
        <f t="shared" si="58"/>
        <v>10.095565690218294</v>
      </c>
      <c r="H222" s="44">
        <f t="shared" si="58"/>
        <v>19.92787402750803</v>
      </c>
      <c r="I222" s="44">
        <f t="shared" si="58"/>
        <v>56.879210313973104</v>
      </c>
      <c r="J222" s="44">
        <f t="shared" si="58"/>
        <v>99.71070780105697</v>
      </c>
      <c r="L222" s="33"/>
      <c r="M222" s="33"/>
      <c r="N222" s="33"/>
      <c r="O222" s="33"/>
      <c r="P222" s="33"/>
      <c r="Q222" s="33"/>
      <c r="R222" s="33"/>
      <c r="S222" s="33"/>
      <c r="T222" s="44"/>
      <c r="U222" s="17"/>
      <c r="V222" s="44"/>
      <c r="W222" s="44"/>
      <c r="X222" s="44"/>
      <c r="Y222" s="44"/>
    </row>
    <row r="223" spans="1:25" ht="12.75">
      <c r="A223">
        <v>2</v>
      </c>
      <c r="B223" t="s">
        <v>201</v>
      </c>
      <c r="C223" s="44">
        <f t="shared" si="58"/>
        <v>13.370259871134065</v>
      </c>
      <c r="D223" s="44">
        <f t="shared" si="58"/>
        <v>20.280354675559124</v>
      </c>
      <c r="E223" s="44">
        <f t="shared" si="58"/>
        <v>33.65061454669319</v>
      </c>
      <c r="F223" s="44">
        <f t="shared" si="58"/>
        <v>49.193320220377004</v>
      </c>
      <c r="G223" s="44">
        <f t="shared" si="58"/>
        <v>12.465299482277398</v>
      </c>
      <c r="H223" s="44"/>
      <c r="I223" s="44">
        <f t="shared" si="58"/>
        <v>61.658619702654406</v>
      </c>
      <c r="J223" s="44">
        <f t="shared" si="58"/>
        <v>95.3092342493476</v>
      </c>
      <c r="L223" s="33"/>
      <c r="M223" s="33"/>
      <c r="N223" s="33"/>
      <c r="O223" s="33"/>
      <c r="P223" s="33"/>
      <c r="Q223" s="33"/>
      <c r="R223" s="33"/>
      <c r="S223" s="33"/>
      <c r="T223" s="44"/>
      <c r="U223" s="44"/>
      <c r="V223" s="44"/>
      <c r="W223" s="44"/>
      <c r="X223" s="44"/>
      <c r="Y223" s="44"/>
    </row>
    <row r="224" spans="1:25" ht="12.75">
      <c r="A224">
        <v>3</v>
      </c>
      <c r="B224" t="s">
        <v>347</v>
      </c>
      <c r="C224" s="44">
        <f t="shared" si="58"/>
        <v>47.140067592357795</v>
      </c>
      <c r="D224" s="44">
        <f t="shared" si="58"/>
        <v>29.342044441419258</v>
      </c>
      <c r="E224" s="44">
        <f t="shared" si="58"/>
        <v>76.48211203377706</v>
      </c>
      <c r="F224" s="44">
        <f t="shared" si="58"/>
        <v>76.0490908166238</v>
      </c>
      <c r="G224" s="44">
        <f t="shared" si="58"/>
        <v>22.560865172495692</v>
      </c>
      <c r="H224" s="44">
        <f t="shared" si="58"/>
        <v>19.92787402750803</v>
      </c>
      <c r="I224" s="44">
        <f t="shared" si="58"/>
        <v>118.53783001662752</v>
      </c>
      <c r="J224" s="44">
        <f t="shared" si="58"/>
        <v>195.01994205040458</v>
      </c>
      <c r="L224" s="33"/>
      <c r="M224" s="33"/>
      <c r="N224" s="33"/>
      <c r="O224" s="33"/>
      <c r="P224" s="33"/>
      <c r="Q224" s="33"/>
      <c r="R224" s="33"/>
      <c r="S224" s="33"/>
      <c r="T224" s="44"/>
      <c r="U224" s="44"/>
      <c r="V224" s="44"/>
      <c r="W224" s="44"/>
      <c r="X224" s="44"/>
      <c r="Y224" s="44"/>
    </row>
    <row r="225" spans="1:25" ht="12.75">
      <c r="A225">
        <v>4</v>
      </c>
      <c r="B225" t="s">
        <v>353</v>
      </c>
      <c r="C225" s="44">
        <f t="shared" si="58"/>
        <v>22.805285926346553</v>
      </c>
      <c r="D225" s="44">
        <f t="shared" si="58"/>
        <v>39.194714073653444</v>
      </c>
      <c r="E225" s="44">
        <f t="shared" si="58"/>
        <v>62</v>
      </c>
      <c r="F225" s="44"/>
      <c r="G225" s="44"/>
      <c r="H225" s="44"/>
      <c r="I225" s="44"/>
      <c r="J225" s="44">
        <f t="shared" si="58"/>
        <v>62</v>
      </c>
      <c r="L225" s="33"/>
      <c r="M225" s="33"/>
      <c r="N225" s="33"/>
      <c r="O225" s="33"/>
      <c r="P225" s="33"/>
      <c r="Q225" s="33"/>
      <c r="R225" s="33"/>
      <c r="S225" s="33"/>
      <c r="T225" s="44"/>
      <c r="U225" s="44"/>
      <c r="V225" s="44"/>
      <c r="W225" s="44"/>
      <c r="X225" s="44"/>
      <c r="Y225" s="44"/>
    </row>
    <row r="226" spans="1:25" ht="12.75">
      <c r="A226">
        <v>5</v>
      </c>
      <c r="B226" t="s">
        <v>359</v>
      </c>
      <c r="C226" s="44">
        <f t="shared" si="58"/>
        <v>11.227524265725107</v>
      </c>
      <c r="D226" s="44">
        <f t="shared" si="58"/>
        <v>26.77247573427489</v>
      </c>
      <c r="E226" s="44">
        <f t="shared" si="58"/>
        <v>38</v>
      </c>
      <c r="F226" s="44"/>
      <c r="G226" s="44"/>
      <c r="H226" s="44"/>
      <c r="I226" s="44"/>
      <c r="J226" s="44">
        <f t="shared" si="58"/>
        <v>38</v>
      </c>
      <c r="L226" s="33"/>
      <c r="M226" s="33"/>
      <c r="N226" s="33"/>
      <c r="O226" s="33"/>
      <c r="P226" s="33"/>
      <c r="Q226" s="33"/>
      <c r="R226" s="33"/>
      <c r="S226" s="33"/>
      <c r="T226" s="44"/>
      <c r="U226" s="44"/>
      <c r="V226" s="44"/>
      <c r="W226" s="44"/>
      <c r="X226" s="44"/>
      <c r="Y226" s="44"/>
    </row>
    <row r="227" spans="1:25" ht="12.75">
      <c r="A227">
        <v>6</v>
      </c>
      <c r="B227" t="s">
        <v>356</v>
      </c>
      <c r="C227" s="44">
        <f t="shared" si="58"/>
        <v>34.03281019207166</v>
      </c>
      <c r="D227" s="44">
        <f t="shared" si="58"/>
        <v>65.96718980792834</v>
      </c>
      <c r="E227" s="44">
        <f t="shared" si="58"/>
        <v>100</v>
      </c>
      <c r="F227" s="44"/>
      <c r="G227" s="44"/>
      <c r="H227" s="44"/>
      <c r="I227" s="44"/>
      <c r="J227" s="44">
        <f t="shared" si="58"/>
        <v>100</v>
      </c>
      <c r="L227" s="33"/>
      <c r="M227" s="33"/>
      <c r="N227" s="33"/>
      <c r="O227" s="33"/>
      <c r="P227" s="33"/>
      <c r="Q227" s="33"/>
      <c r="R227" s="33"/>
      <c r="S227" s="33"/>
      <c r="T227" s="44"/>
      <c r="U227" s="44"/>
      <c r="V227" s="44"/>
      <c r="W227" s="44"/>
      <c r="X227" s="44"/>
      <c r="Y227" s="44"/>
    </row>
    <row r="228" spans="1:25" ht="12.75">
      <c r="A228">
        <v>7</v>
      </c>
      <c r="B228" t="s">
        <v>313</v>
      </c>
      <c r="C228" s="44">
        <f t="shared" si="58"/>
        <v>18.53783001662751</v>
      </c>
      <c r="D228" s="44"/>
      <c r="E228" s="44">
        <f t="shared" si="58"/>
        <v>18.53783001662751</v>
      </c>
      <c r="F228" s="44"/>
      <c r="G228" s="44"/>
      <c r="H228" s="44"/>
      <c r="I228" s="44"/>
      <c r="J228" s="44">
        <f t="shared" si="58"/>
        <v>18.53783001662751</v>
      </c>
      <c r="L228" s="33"/>
      <c r="M228" s="33"/>
      <c r="N228" s="33"/>
      <c r="O228" s="33"/>
      <c r="P228" s="33"/>
      <c r="Q228" s="33"/>
      <c r="R228" s="33"/>
      <c r="S228" s="33"/>
      <c r="T228" s="44"/>
      <c r="U228" s="44"/>
      <c r="V228" s="44"/>
      <c r="W228" s="44"/>
      <c r="X228" s="44"/>
      <c r="Y228" s="44"/>
    </row>
    <row r="229" spans="1:25" ht="12.75">
      <c r="A229">
        <v>8</v>
      </c>
      <c r="B229" t="s">
        <v>343</v>
      </c>
      <c r="C229" s="44">
        <f>C216/($J$214+$J$216)*100</f>
        <v>0</v>
      </c>
      <c r="D229" s="44"/>
      <c r="E229" s="44">
        <f>E216/($J$214+$J$216)*100</f>
        <v>0</v>
      </c>
      <c r="F229" s="44"/>
      <c r="G229" s="44"/>
      <c r="H229" s="44"/>
      <c r="I229" s="44"/>
      <c r="J229" s="44">
        <f>J216/($J$214+$J$216)*100</f>
        <v>0</v>
      </c>
      <c r="L229" s="33"/>
      <c r="M229" s="33"/>
      <c r="N229" s="33"/>
      <c r="O229" s="33"/>
      <c r="P229" s="33"/>
      <c r="Q229" s="33"/>
      <c r="R229" s="33"/>
      <c r="S229" s="33"/>
      <c r="T229" s="44"/>
      <c r="U229" s="44"/>
      <c r="V229" s="44"/>
      <c r="W229" s="44"/>
      <c r="X229" s="44"/>
      <c r="Y229" s="44"/>
    </row>
    <row r="230" spans="1:25" ht="12.75">
      <c r="A230">
        <v>9</v>
      </c>
      <c r="B230" t="s">
        <v>339</v>
      </c>
      <c r="C230" s="44">
        <f aca="true" t="shared" si="59" ref="C230:J230">C217/($J$214+$J$216)*100</f>
        <v>99.71070780105697</v>
      </c>
      <c r="D230" s="44">
        <f t="shared" si="59"/>
        <v>95.3092342493476</v>
      </c>
      <c r="E230" s="44">
        <f t="shared" si="59"/>
        <v>195.01994205040458</v>
      </c>
      <c r="F230" s="44">
        <f t="shared" si="59"/>
        <v>76.0490908166238</v>
      </c>
      <c r="G230" s="44">
        <f t="shared" si="59"/>
        <v>22.560865172495692</v>
      </c>
      <c r="H230" s="44">
        <f t="shared" si="59"/>
        <v>19.92787402750803</v>
      </c>
      <c r="I230" s="44">
        <f t="shared" si="59"/>
        <v>118.53783001662752</v>
      </c>
      <c r="J230" s="44">
        <f t="shared" si="59"/>
        <v>313.5577720670321</v>
      </c>
      <c r="L230" s="33"/>
      <c r="M230" s="33"/>
      <c r="N230" s="33"/>
      <c r="O230" s="33"/>
      <c r="P230" s="33"/>
      <c r="Q230" s="33"/>
      <c r="R230" s="33"/>
      <c r="S230" s="33"/>
      <c r="T230" s="44"/>
      <c r="U230" s="44"/>
      <c r="V230" s="44"/>
      <c r="W230" s="44"/>
      <c r="X230" s="44"/>
      <c r="Y230" s="44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F44" sqref="F44"/>
    </sheetView>
  </sheetViews>
  <sheetFormatPr defaultColWidth="9.140625" defaultRowHeight="12.75"/>
  <cols>
    <col min="1" max="1" width="9.7109375" style="0" customWidth="1"/>
    <col min="2" max="2" width="27.140625" style="0" bestFit="1" customWidth="1"/>
    <col min="3" max="3" width="31.00390625" style="0" bestFit="1" customWidth="1"/>
    <col min="4" max="4" width="25.7109375" style="0" bestFit="1" customWidth="1"/>
    <col min="5" max="5" width="25.28125" style="0" bestFit="1" customWidth="1"/>
    <col min="6" max="6" width="28.00390625" style="0" bestFit="1" customWidth="1"/>
    <col min="7" max="7" width="23.28125" style="0" bestFit="1" customWidth="1"/>
    <col min="8" max="8" width="22.8515625" style="0" customWidth="1"/>
    <col min="9" max="9" width="21.140625" style="0" customWidth="1"/>
    <col min="10" max="10" width="11.140625" style="0" bestFit="1" customWidth="1"/>
    <col min="11" max="11" width="23.7109375" style="0" customWidth="1"/>
    <col min="12" max="12" width="27.57421875" style="0" customWidth="1"/>
    <col min="13" max="13" width="22.57421875" style="0" customWidth="1"/>
    <col min="14" max="14" width="11.140625" style="0" bestFit="1" customWidth="1"/>
    <col min="15" max="15" width="10.7109375" style="0" bestFit="1" customWidth="1"/>
  </cols>
  <sheetData>
    <row r="1" spans="1:11" ht="12.75">
      <c r="A1" t="s">
        <v>182</v>
      </c>
      <c r="K1" t="s">
        <v>182</v>
      </c>
    </row>
    <row r="2" spans="2:15" ht="12.75">
      <c r="B2" t="s">
        <v>183</v>
      </c>
      <c r="C2" t="s">
        <v>184</v>
      </c>
      <c r="D2" t="s">
        <v>185</v>
      </c>
      <c r="E2" t="s">
        <v>186</v>
      </c>
      <c r="F2" t="s">
        <v>187</v>
      </c>
      <c r="G2" t="s">
        <v>188</v>
      </c>
      <c r="H2" t="s">
        <v>189</v>
      </c>
      <c r="I2" t="s">
        <v>190</v>
      </c>
      <c r="K2" t="s">
        <v>191</v>
      </c>
      <c r="L2" t="s">
        <v>192</v>
      </c>
      <c r="M2" t="s">
        <v>193</v>
      </c>
      <c r="O2" t="s">
        <v>194</v>
      </c>
    </row>
    <row r="3" spans="1:15" ht="12.75">
      <c r="A3">
        <v>1988</v>
      </c>
      <c r="B3">
        <v>794771323</v>
      </c>
      <c r="C3">
        <v>301292129</v>
      </c>
      <c r="D3">
        <v>299489439</v>
      </c>
      <c r="E3">
        <v>17106908</v>
      </c>
      <c r="F3">
        <v>77109763</v>
      </c>
      <c r="G3">
        <v>16812300</v>
      </c>
      <c r="H3">
        <v>82960783</v>
      </c>
      <c r="I3">
        <v>69084810</v>
      </c>
      <c r="K3">
        <v>1988</v>
      </c>
      <c r="L3">
        <v>77173957</v>
      </c>
      <c r="M3">
        <v>63240789</v>
      </c>
      <c r="O3">
        <f>D3+E3+F3+G3+H3-L3</f>
        <v>416305236</v>
      </c>
    </row>
    <row r="4" spans="1:15" ht="12.75">
      <c r="A4">
        <v>1989</v>
      </c>
      <c r="B4">
        <v>1022684427</v>
      </c>
      <c r="C4">
        <v>369204617</v>
      </c>
      <c r="D4">
        <v>401440929</v>
      </c>
      <c r="E4">
        <v>21848778</v>
      </c>
      <c r="F4">
        <v>94669751</v>
      </c>
      <c r="G4">
        <v>31254123</v>
      </c>
      <c r="H4">
        <v>104266229</v>
      </c>
      <c r="I4">
        <v>86375411</v>
      </c>
      <c r="K4">
        <v>1989</v>
      </c>
      <c r="L4">
        <v>104621835</v>
      </c>
      <c r="M4">
        <v>85472606</v>
      </c>
      <c r="O4">
        <f>D4+E4+F4+G4+H4-L4</f>
        <v>548857975</v>
      </c>
    </row>
    <row r="6" spans="1:7" ht="12.75">
      <c r="A6" s="34" t="s">
        <v>195</v>
      </c>
      <c r="B6" s="35"/>
      <c r="C6" s="35"/>
      <c r="D6" s="35"/>
      <c r="E6" s="35"/>
      <c r="F6" s="35"/>
      <c r="G6" s="35"/>
    </row>
    <row r="7" spans="2:7" ht="12.75">
      <c r="B7" s="35" t="s">
        <v>196</v>
      </c>
      <c r="C7" s="35" t="s">
        <v>197</v>
      </c>
      <c r="D7" s="35" t="s">
        <v>198</v>
      </c>
      <c r="E7" s="35" t="s">
        <v>199</v>
      </c>
      <c r="F7" t="s">
        <v>200</v>
      </c>
      <c r="G7" s="35" t="s">
        <v>201</v>
      </c>
    </row>
    <row r="8" spans="1:7" ht="12.75">
      <c r="A8">
        <v>1988</v>
      </c>
      <c r="B8" s="35">
        <v>123950766</v>
      </c>
      <c r="C8" s="35">
        <v>6355654</v>
      </c>
      <c r="D8" s="35">
        <v>2092106</v>
      </c>
      <c r="E8" s="35">
        <v>26052302</v>
      </c>
      <c r="F8" s="35">
        <f aca="true" t="shared" si="0" ref="F8:F19">SUM(C8:E8)</f>
        <v>34500062</v>
      </c>
      <c r="G8" s="35">
        <f>B8-C8-D8-E8</f>
        <v>89450704</v>
      </c>
    </row>
    <row r="9" spans="1:7" ht="12.75">
      <c r="A9">
        <v>1989</v>
      </c>
      <c r="B9" s="35">
        <v>162130261</v>
      </c>
      <c r="C9" s="35">
        <v>7301703</v>
      </c>
      <c r="D9" s="35">
        <v>2383648</v>
      </c>
      <c r="E9" s="35">
        <v>35366285</v>
      </c>
      <c r="F9" s="35">
        <f t="shared" si="0"/>
        <v>45051636</v>
      </c>
      <c r="G9" s="35">
        <f>B9-C9-D9-E9</f>
        <v>117078625</v>
      </c>
    </row>
    <row r="10" spans="2:7" ht="12.75">
      <c r="B10" s="35"/>
      <c r="C10" s="35"/>
      <c r="D10" s="35"/>
      <c r="E10" s="35"/>
      <c r="F10" s="35"/>
      <c r="G10" s="35"/>
    </row>
    <row r="11" spans="1:7" ht="12.75">
      <c r="A11" s="34" t="s">
        <v>202</v>
      </c>
      <c r="B11" s="35"/>
      <c r="C11" s="35"/>
      <c r="D11" s="35"/>
      <c r="E11" s="35"/>
      <c r="F11" s="35"/>
      <c r="G11" s="35"/>
    </row>
    <row r="12" spans="2:7" ht="12.75">
      <c r="B12" s="35" t="s">
        <v>196</v>
      </c>
      <c r="C12" s="35" t="s">
        <v>197</v>
      </c>
      <c r="D12" s="35" t="s">
        <v>198</v>
      </c>
      <c r="E12" s="35" t="s">
        <v>199</v>
      </c>
      <c r="F12" t="s">
        <v>200</v>
      </c>
      <c r="G12" s="35" t="s">
        <v>201</v>
      </c>
    </row>
    <row r="13" spans="1:7" ht="12.75">
      <c r="A13">
        <v>1988</v>
      </c>
      <c r="B13" s="35">
        <v>256967904</v>
      </c>
      <c r="C13" s="35">
        <v>23798647</v>
      </c>
      <c r="D13" s="35">
        <v>9171536</v>
      </c>
      <c r="E13" s="35">
        <v>64715431</v>
      </c>
      <c r="F13" s="35">
        <f t="shared" si="0"/>
        <v>97685614</v>
      </c>
      <c r="G13" s="35">
        <f>B13-C13-D13-E13</f>
        <v>159282290</v>
      </c>
    </row>
    <row r="14" spans="1:7" ht="12.75">
      <c r="A14">
        <v>1989</v>
      </c>
      <c r="B14" s="35">
        <v>339131451</v>
      </c>
      <c r="C14" s="35">
        <v>31657018</v>
      </c>
      <c r="D14" s="35">
        <v>9489750</v>
      </c>
      <c r="E14" s="35">
        <v>74253701</v>
      </c>
      <c r="F14" s="35">
        <f t="shared" si="0"/>
        <v>115400469</v>
      </c>
      <c r="G14" s="35">
        <f>B14-C14-D14-E14</f>
        <v>223730982</v>
      </c>
    </row>
    <row r="15" spans="2:7" ht="12.75">
      <c r="B15" s="35"/>
      <c r="C15" s="35"/>
      <c r="D15" s="35"/>
      <c r="E15" s="35"/>
      <c r="F15" s="35"/>
      <c r="G15" s="35"/>
    </row>
    <row r="16" spans="1:7" ht="12.75">
      <c r="A16" t="s">
        <v>203</v>
      </c>
      <c r="B16" s="35"/>
      <c r="C16" s="35"/>
      <c r="D16" s="35"/>
      <c r="E16" s="35"/>
      <c r="F16" s="35"/>
      <c r="G16" s="35"/>
    </row>
    <row r="17" spans="2:7" ht="12.75">
      <c r="B17" s="35" t="s">
        <v>196</v>
      </c>
      <c r="C17" s="35" t="s">
        <v>197</v>
      </c>
      <c r="D17" s="35" t="s">
        <v>198</v>
      </c>
      <c r="E17" s="35" t="s">
        <v>199</v>
      </c>
      <c r="F17" t="s">
        <v>200</v>
      </c>
      <c r="G17" s="35" t="s">
        <v>201</v>
      </c>
    </row>
    <row r="18" spans="1:7" ht="12.75">
      <c r="A18">
        <v>1988</v>
      </c>
      <c r="B18" s="35">
        <v>1529018</v>
      </c>
      <c r="C18" s="35">
        <v>57186</v>
      </c>
      <c r="D18" s="35">
        <v>29421</v>
      </c>
      <c r="E18" s="35">
        <v>472154</v>
      </c>
      <c r="F18" s="35">
        <f t="shared" si="0"/>
        <v>558761</v>
      </c>
      <c r="G18" s="35">
        <f>B18-C18-D18-E18</f>
        <v>970257</v>
      </c>
    </row>
    <row r="19" spans="1:7" ht="12.75">
      <c r="A19">
        <v>1989</v>
      </c>
      <c r="B19" s="35">
        <v>2033327</v>
      </c>
      <c r="C19" s="35">
        <v>65898</v>
      </c>
      <c r="D19" s="35">
        <v>32982</v>
      </c>
      <c r="E19" s="35">
        <v>608518</v>
      </c>
      <c r="F19" s="35">
        <f t="shared" si="0"/>
        <v>707398</v>
      </c>
      <c r="G19" s="35">
        <f>B19-C19-D19-E19</f>
        <v>1325929</v>
      </c>
    </row>
    <row r="20" spans="2:7" ht="12.75">
      <c r="B20" s="35"/>
      <c r="C20" s="35"/>
      <c r="D20" s="35"/>
      <c r="E20" s="35"/>
      <c r="F20" s="35"/>
      <c r="G20" s="35"/>
    </row>
    <row r="21" spans="1:7" ht="12.75">
      <c r="A21" t="s">
        <v>204</v>
      </c>
      <c r="B21" s="35"/>
      <c r="C21" s="35"/>
      <c r="D21" s="35"/>
      <c r="E21" s="35"/>
      <c r="F21" s="35"/>
      <c r="G21" s="35"/>
    </row>
    <row r="22" spans="2:7" ht="12.75">
      <c r="B22" s="35" t="s">
        <v>196</v>
      </c>
      <c r="C22" s="35" t="s">
        <v>197</v>
      </c>
      <c r="D22" s="35" t="s">
        <v>198</v>
      </c>
      <c r="E22" s="35" t="s">
        <v>199</v>
      </c>
      <c r="F22" t="s">
        <v>200</v>
      </c>
      <c r="G22" s="35" t="s">
        <v>201</v>
      </c>
    </row>
    <row r="23" spans="1:7" ht="12.75">
      <c r="A23">
        <v>1988</v>
      </c>
      <c r="B23" s="35">
        <f aca="true" t="shared" si="1" ref="B23:G24">B8+B13+B18</f>
        <v>382447688</v>
      </c>
      <c r="C23" s="35">
        <f t="shared" si="1"/>
        <v>30211487</v>
      </c>
      <c r="D23" s="35">
        <f t="shared" si="1"/>
        <v>11293063</v>
      </c>
      <c r="E23" s="35">
        <f t="shared" si="1"/>
        <v>91239887</v>
      </c>
      <c r="F23" s="35">
        <f t="shared" si="1"/>
        <v>132744437</v>
      </c>
      <c r="G23" s="35">
        <f t="shared" si="1"/>
        <v>249703251</v>
      </c>
    </row>
    <row r="24" spans="1:7" ht="12.75">
      <c r="A24">
        <v>1989</v>
      </c>
      <c r="B24" s="35">
        <f t="shared" si="1"/>
        <v>503295039</v>
      </c>
      <c r="C24" s="35">
        <f t="shared" si="1"/>
        <v>39024619</v>
      </c>
      <c r="D24" s="35">
        <f t="shared" si="1"/>
        <v>11906380</v>
      </c>
      <c r="E24" s="35">
        <f t="shared" si="1"/>
        <v>110228504</v>
      </c>
      <c r="F24" s="35">
        <f t="shared" si="1"/>
        <v>161159503</v>
      </c>
      <c r="G24" s="35">
        <f t="shared" si="1"/>
        <v>342135536</v>
      </c>
    </row>
    <row r="26" spans="1:9" ht="12.75">
      <c r="A26" s="34" t="s">
        <v>205</v>
      </c>
      <c r="B26" s="34"/>
      <c r="C26" s="34"/>
      <c r="I26" t="s">
        <v>206</v>
      </c>
    </row>
    <row r="27" spans="1:15" ht="12.75">
      <c r="A27" s="34"/>
      <c r="B27" s="36" t="s">
        <v>196</v>
      </c>
      <c r="C27" s="36" t="s">
        <v>197</v>
      </c>
      <c r="D27" s="35" t="s">
        <v>198</v>
      </c>
      <c r="E27" s="35" t="s">
        <v>199</v>
      </c>
      <c r="F27" t="s">
        <v>200</v>
      </c>
      <c r="G27" s="35" t="s">
        <v>201</v>
      </c>
      <c r="I27" s="34"/>
      <c r="J27" s="36" t="s">
        <v>196</v>
      </c>
      <c r="K27" s="36" t="s">
        <v>197</v>
      </c>
      <c r="L27" s="35" t="s">
        <v>198</v>
      </c>
      <c r="M27" s="35" t="s">
        <v>199</v>
      </c>
      <c r="N27" t="s">
        <v>200</v>
      </c>
      <c r="O27" s="35" t="s">
        <v>201</v>
      </c>
    </row>
    <row r="28" spans="1:15" ht="12.75">
      <c r="A28" s="34">
        <v>1988</v>
      </c>
      <c r="B28" s="36">
        <v>301292129</v>
      </c>
      <c r="C28" s="36">
        <v>16848182</v>
      </c>
      <c r="D28" s="35">
        <v>4756915</v>
      </c>
      <c r="E28" s="35">
        <v>171204578</v>
      </c>
      <c r="F28" s="35">
        <f>SUM(C28:E28)</f>
        <v>192809675</v>
      </c>
      <c r="G28" s="35">
        <f>B28-C28-D28-E28</f>
        <v>108482454</v>
      </c>
      <c r="I28" s="34">
        <v>1988</v>
      </c>
      <c r="J28" s="35">
        <v>301292129</v>
      </c>
      <c r="K28" s="35">
        <v>38312309</v>
      </c>
      <c r="L28" s="35">
        <v>19205618</v>
      </c>
      <c r="M28" s="35">
        <v>191694515</v>
      </c>
      <c r="N28" s="35">
        <f>SUM(K28:M28)</f>
        <v>249212442</v>
      </c>
      <c r="O28" s="35">
        <f>J28-K28-L28-M28</f>
        <v>52079687</v>
      </c>
    </row>
    <row r="29" spans="1:15" ht="12.75">
      <c r="A29" s="34">
        <v>1989</v>
      </c>
      <c r="B29" s="36">
        <v>369204617</v>
      </c>
      <c r="C29" s="36">
        <v>20716271</v>
      </c>
      <c r="D29" s="35">
        <v>4806647</v>
      </c>
      <c r="E29" s="35">
        <v>210898751</v>
      </c>
      <c r="F29" s="35">
        <f>SUM(C29:E29)</f>
        <v>236421669</v>
      </c>
      <c r="G29" s="35">
        <f>B29-C29-D29-E29</f>
        <v>132782948</v>
      </c>
      <c r="I29" s="34">
        <v>1989</v>
      </c>
      <c r="J29" s="35">
        <v>369204617</v>
      </c>
      <c r="K29" s="35">
        <v>46842237</v>
      </c>
      <c r="L29" s="35">
        <v>23792780</v>
      </c>
      <c r="M29" s="35">
        <v>226827103</v>
      </c>
      <c r="N29" s="35">
        <f>SUM(K29:M29)</f>
        <v>297462120</v>
      </c>
      <c r="O29" s="35">
        <f>J29-K29-L29-M29</f>
        <v>71742497</v>
      </c>
    </row>
    <row r="30" spans="1:7" ht="12.75">
      <c r="A30" s="34"/>
      <c r="B30" s="36"/>
      <c r="C30" s="36"/>
      <c r="D30" s="35"/>
      <c r="E30" s="35"/>
      <c r="F30" s="35"/>
      <c r="G30" s="35"/>
    </row>
    <row r="31" ht="12.75">
      <c r="A31" s="34" t="s">
        <v>207</v>
      </c>
    </row>
    <row r="32" spans="2:7" ht="12.75">
      <c r="B32" s="36" t="s">
        <v>196</v>
      </c>
      <c r="C32" s="36" t="s">
        <v>197</v>
      </c>
      <c r="D32" s="35" t="s">
        <v>198</v>
      </c>
      <c r="E32" s="35" t="s">
        <v>199</v>
      </c>
      <c r="F32" t="s">
        <v>200</v>
      </c>
      <c r="G32" s="35" t="s">
        <v>201</v>
      </c>
    </row>
    <row r="33" spans="1:7" ht="12.75">
      <c r="A33">
        <v>1988</v>
      </c>
      <c r="B33" s="35">
        <v>683739818</v>
      </c>
      <c r="C33" s="35">
        <v>47059669</v>
      </c>
      <c r="D33" s="35">
        <v>16049978</v>
      </c>
      <c r="E33" s="35">
        <v>262444465</v>
      </c>
      <c r="F33" s="35">
        <f>SUM(C33:E33)</f>
        <v>325554112</v>
      </c>
      <c r="G33" s="35">
        <f>B33-C33-D33-E33</f>
        <v>358185706</v>
      </c>
    </row>
    <row r="34" spans="1:7" ht="12.75">
      <c r="A34">
        <v>1989</v>
      </c>
      <c r="B34" s="35">
        <v>872499657</v>
      </c>
      <c r="C34" s="35">
        <v>59740890</v>
      </c>
      <c r="D34" s="35">
        <v>16713027</v>
      </c>
      <c r="E34" s="35">
        <v>321127255</v>
      </c>
      <c r="F34" s="35">
        <f>SUM(C34:E34)</f>
        <v>397581172</v>
      </c>
      <c r="G34" s="35">
        <f>B34-C34-D34-E34</f>
        <v>474918485</v>
      </c>
    </row>
    <row r="35" spans="2:3" ht="12.75">
      <c r="B35" s="35"/>
      <c r="C35" s="35"/>
    </row>
    <row r="36" ht="12.75">
      <c r="A36" s="34" t="s">
        <v>208</v>
      </c>
    </row>
    <row r="37" spans="2:7" ht="12.75">
      <c r="B37" s="36" t="s">
        <v>196</v>
      </c>
      <c r="C37" s="36" t="s">
        <v>197</v>
      </c>
      <c r="D37" s="35" t="s">
        <v>198</v>
      </c>
      <c r="E37" s="35" t="s">
        <v>199</v>
      </c>
      <c r="F37" t="s">
        <v>200</v>
      </c>
      <c r="G37" s="35" t="s">
        <v>201</v>
      </c>
    </row>
    <row r="38" spans="1:7" ht="12.75">
      <c r="A38">
        <v>1988</v>
      </c>
      <c r="B38" s="35">
        <v>493479193</v>
      </c>
      <c r="C38" s="35">
        <v>26932595</v>
      </c>
      <c r="D38" s="35">
        <v>14207334</v>
      </c>
      <c r="E38" s="35">
        <v>257758948</v>
      </c>
      <c r="F38" s="35">
        <f>SUM(C38:E38)</f>
        <v>298898877</v>
      </c>
      <c r="G38" s="35">
        <f>B38-C38-D38-E38</f>
        <v>194580316</v>
      </c>
    </row>
    <row r="39" spans="1:7" ht="12.75">
      <c r="A39">
        <v>1989</v>
      </c>
      <c r="B39" s="35">
        <v>653479809</v>
      </c>
      <c r="C39" s="35">
        <v>35450667</v>
      </c>
      <c r="D39" s="35">
        <v>19070409</v>
      </c>
      <c r="E39" s="35">
        <v>332108663</v>
      </c>
      <c r="F39" s="35">
        <f>SUM(C39:E39)</f>
        <v>386629739</v>
      </c>
      <c r="G39" s="35">
        <f>B39-C39-D39-E39</f>
        <v>266850070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Faculty Computer Initiative</dc:creator>
  <cp:keywords/>
  <dc:description/>
  <cp:lastModifiedBy>Timothy J. Kehoe</cp:lastModifiedBy>
  <dcterms:created xsi:type="dcterms:W3CDTF">2004-08-26T14:33:31Z</dcterms:created>
  <dcterms:modified xsi:type="dcterms:W3CDTF">2012-03-09T09:01:31Z</dcterms:modified>
  <cp:category/>
  <cp:version/>
  <cp:contentType/>
  <cp:contentStatus/>
</cp:coreProperties>
</file>